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tables/table51.xml" ContentType="application/vnd.openxmlformats-officedocument.spreadsheetml.table+xml"/>
  <Override PartName="/xl/tables/table50.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2.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49.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https://qldc-my.sharepoint.com/personal/roger_hughes_qldc_govt_nz/Documents/Documents/1_ROADING/12_RAMM/RAMM Sheets/RAMM Sheets new era/RAMM_DB/Traffic Control Device/"/>
    </mc:Choice>
  </mc:AlternateContent>
  <xr:revisionPtr revIDLastSave="0" documentId="8_{89E06842-D3FE-42D6-BE7F-3F883B6AC55D}" xr6:coauthVersionLast="47" xr6:coauthVersionMax="47" xr10:uidLastSave="{00000000-0000-0000-0000-000000000000}"/>
  <workbookProtection workbookAlgorithmName="SHA-512" workbookHashValue="hJ1D01vQI71ovO8aiSykOYMnww+p41C7uIEU4xngchduKJrtOOC7jXFmPfqqLPzNAPu7n5/glXVCrCNKOcJ1Jw==" workbookSaltValue="J+c6mpLnlTAktcT8U2aqWA==" workbookSpinCount="100000" lockStructure="1"/>
  <bookViews>
    <workbookView xWindow="9600" yWindow="5055" windowWidth="28800" windowHeight="15555" xr2:uid="{00000000-000D-0000-FFFF-FFFF00000000}"/>
  </bookViews>
  <sheets>
    <sheet name="ud_pole_structure" sheetId="1" r:id="rId1"/>
    <sheet name="ud_sign" sheetId="2" r:id="rId2"/>
    <sheet name="ud_electronic_sign" sheetId="3" r:id="rId3"/>
    <sheet name="ud_marking" sheetId="4" r:id="rId4"/>
    <sheet name="ud_delineator" sheetId="5" r:id="rId5"/>
    <sheet name="ud_road_hump" sheetId="6" r:id="rId6"/>
    <sheet name="ud_traffic_island" sheetId="7" r:id="rId7"/>
    <sheet name="geometry_type" sheetId="122" state="hidden" r:id="rId8"/>
    <sheet name="frame" sheetId="121" state="hidden" r:id="rId9"/>
    <sheet name="indicating_dir" sheetId="120" state="hidden" r:id="rId10"/>
    <sheet name="use_default_rc" sheetId="119" state="hidden" r:id="rId11"/>
    <sheet name="rul_reset" sheetId="118" state="hidden" r:id="rId12"/>
    <sheet name="risk_consequence" sheetId="117" state="hidden" r:id="rId13"/>
    <sheet name="risk_likelihood" sheetId="116" state="hidden" r:id="rId14"/>
    <sheet name="risk" sheetId="115" state="hidden" r:id="rId15"/>
    <sheet name="condition" sheetId="114" state="hidden" r:id="rId16"/>
    <sheet name="men_point" sheetId="113" state="hidden" r:id="rId17"/>
    <sheet name="ud_tcd_sign_type_el" sheetId="112" state="hidden" r:id="rId18"/>
    <sheet name="ud_tcd_sign_type_ne" sheetId="111" state="hidden" r:id="rId19"/>
    <sheet name="wheel_stop_material" sheetId="110" state="hidden" r:id="rId20"/>
    <sheet name="target_board_material" sheetId="109" state="hidden" r:id="rId21"/>
    <sheet name="road_hump_material" sheetId="108" state="hidden" r:id="rId22"/>
    <sheet name="pole_material" sheetId="107" state="hidden" r:id="rId23"/>
    <sheet name="mast_material" sheetId="106" state="hidden" r:id="rId24"/>
    <sheet name="gantry_material" sheetId="105" state="hidden" r:id="rId25"/>
    <sheet name="sea_wall_material" sheetId="104" state="hidden" r:id="rId26"/>
    <sheet name="panel_material" sheetId="103" state="hidden" r:id="rId27"/>
    <sheet name="mse_material" sheetId="102" state="hidden" r:id="rId28"/>
    <sheet name="gravity_mass_material" sheetId="101" state="hidden" r:id="rId29"/>
    <sheet name="pipe_duct_material" sheetId="100" state="hidden" r:id="rId30"/>
    <sheet name="pile_material" sheetId="99" state="hidden" r:id="rId31"/>
    <sheet name="mep_pipe_material" sheetId="98" state="hidden" r:id="rId32"/>
    <sheet name="mep_chamber_material" sheetId="97" state="hidden" r:id="rId33"/>
    <sheet name="mep_chamber_lid_material" sheetId="96" state="hidden" r:id="rId34"/>
    <sheet name="duct_material" sheetId="95" state="hidden" r:id="rId35"/>
    <sheet name="rockfall_material" sheetId="94" state="hidden" r:id="rId36"/>
    <sheet name="water_structure_material" sheetId="93" state="hidden" r:id="rId37"/>
    <sheet name="valve_material" sheetId="92" state="hidden" r:id="rId38"/>
    <sheet name="pipe_material" sheetId="91" state="hidden" r:id="rId39"/>
    <sheet name="headwall_material" sheetId="90" state="hidden" r:id="rId40"/>
    <sheet name="filtration_material" sheetId="89" state="hidden" r:id="rId41"/>
    <sheet name="edge_material" sheetId="88" state="hidden" r:id="rId42"/>
    <sheet name="culvert_material" sheetId="87" state="hidden" r:id="rId43"/>
    <sheet name="cover_material" sheetId="86" state="hidden" r:id="rId44"/>
    <sheet name="channel_material" sheetId="85" state="hidden" r:id="rId45"/>
    <sheet name="chamber_material" sheetId="84" state="hidden" r:id="rId46"/>
    <sheet name="base_material" sheetId="83" state="hidden" r:id="rId47"/>
    <sheet name="superstructure_material" sheetId="82" state="hidden" r:id="rId48"/>
    <sheet name="passage_material" sheetId="81" state="hidden" r:id="rId49"/>
    <sheet name="invert_material" sheetId="80" state="hidden" r:id="rId50"/>
    <sheet name="deck_material" sheetId="79" state="hidden" r:id="rId51"/>
    <sheet name="barrier_rail_material" sheetId="78" state="hidden" r:id="rId52"/>
    <sheet name="barrier_post_material" sheetId="77" state="hidden" r:id="rId53"/>
    <sheet name="shelter_seat_material" sheetId="76" state="hidden" r:id="rId54"/>
    <sheet name="shelter_material" sheetId="75" state="hidden" r:id="rId55"/>
    <sheet name="seating_material" sheetId="74" state="hidden" r:id="rId56"/>
    <sheet name="rubbish_bin_material" sheetId="73" state="hidden" r:id="rId57"/>
    <sheet name="planting_structure_material" sheetId="72" state="hidden" r:id="rId58"/>
    <sheet name="cultural_installation_material" sheetId="71" state="hidden" r:id="rId59"/>
    <sheet name="cycle_amenity_material" sheetId="70" state="hidden" r:id="rId60"/>
    <sheet name="wall_material" sheetId="69" state="hidden" r:id="rId61"/>
    <sheet name="rail_material" sheetId="68" state="hidden" r:id="rId62"/>
    <sheet name="cattle_stop_material" sheetId="67" state="hidden" r:id="rId63"/>
    <sheet name="bollard_material" sheetId="66" state="hidden" r:id="rId64"/>
    <sheet name="ud_shape" sheetId="65" state="hidden" r:id="rId65"/>
    <sheet name="ud_traffic_island_type" sheetId="64" state="hidden" r:id="rId66"/>
    <sheet name="ud_road_hump_type" sheetId="63" state="hidden" r:id="rId67"/>
    <sheet name="ud_delineator_colour" sheetId="62" state="hidden" r:id="rId68"/>
    <sheet name="ud_delineator_position" sheetId="61" state="hidden" r:id="rId69"/>
    <sheet name="ud_delineator_post_type" sheetId="60" state="hidden" r:id="rId70"/>
    <sheet name="paint_brand_name" sheetId="59" state="hidden" r:id="rId71"/>
    <sheet name="paint_make" sheetId="58" state="hidden" r:id="rId72"/>
    <sheet name="len_adjust_rsn" sheetId="57" state="hidden" r:id="rId73"/>
    <sheet name="ud_marking_material" sheetId="56" state="hidden" r:id="rId74"/>
    <sheet name="ud_marking_treatment" sheetId="55" state="hidden" r:id="rId75"/>
    <sheet name="ud_marking_durability" sheetId="54" state="hidden" r:id="rId76"/>
    <sheet name="ud_marking_colour" sheetId="53" state="hidden" r:id="rId77"/>
    <sheet name="ud_marking_type" sheetId="52" state="hidden" r:id="rId78"/>
    <sheet name="ud_marking_group" sheetId="51" state="hidden" r:id="rId79"/>
    <sheet name="ar_asset_state" sheetId="50" state="hidden" r:id="rId80"/>
    <sheet name="ud_icp_group_number" sheetId="49" state="hidden" r:id="rId81"/>
    <sheet name="ud_icp_group_standalone" sheetId="48" state="hidden" r:id="rId82"/>
    <sheet name="ud_display_type" sheetId="47" state="hidden" r:id="rId83"/>
    <sheet name="ud_power_requirements" sheetId="46" state="hidden" r:id="rId84"/>
    <sheet name="ud_facility" sheetId="45" state="hidden" r:id="rId85"/>
    <sheet name="ud_functional_system" sheetId="44" state="hidden" r:id="rId86"/>
    <sheet name="ud_mep_asset_type" sheetId="43" state="hidden" r:id="rId87"/>
    <sheet name="sign_colour" sheetId="42" state="hidden" r:id="rId88"/>
    <sheet name="sign_material" sheetId="41" state="hidden" r:id="rId89"/>
    <sheet name="sign_substrate" sheetId="40" state="hidden" r:id="rId90"/>
    <sheet name="ud_sign_connection_mode" sheetId="39" state="hidden" r:id="rId91"/>
    <sheet name="ud_sign_background_colour" sheetId="38" state="hidden" r:id="rId92"/>
    <sheet name="ud_non_tcd_sign_type" sheetId="37" state="hidden" r:id="rId93"/>
    <sheet name="ud_tcd_sign_type" sheetId="36" state="hidden" r:id="rId94"/>
    <sheet name="ud_tcd_sign_subclass" sheetId="35" state="hidden" r:id="rId95"/>
    <sheet name="ud_tcd_sign_class" sheetId="34" state="hidden" r:id="rId96"/>
    <sheet name="ud_amds_table_list" sheetId="33" state="hidden" r:id="rId97"/>
    <sheet name="av_standard_rc" sheetId="32" state="hidden" r:id="rId98"/>
    <sheet name="ar_replace_reason" sheetId="31" state="hidden" r:id="rId99"/>
    <sheet name="ud_replacement_status" sheetId="30" state="hidden" r:id="rId100"/>
    <sheet name="ud_asset_status" sheetId="29" state="hidden" r:id="rId101"/>
    <sheet name="ud_sub_organisation" sheetId="28" state="hidden" r:id="rId102"/>
    <sheet name="ud_organisation_owner" sheetId="27" state="hidden" r:id="rId103"/>
    <sheet name="post_joint_type" sheetId="26" state="hidden" r:id="rId104"/>
    <sheet name="post_ground_type" sheetId="25" state="hidden" r:id="rId105"/>
    <sheet name="post_plant_type" sheetId="24" state="hidden" r:id="rId106"/>
    <sheet name="sign_bracket" sheetId="23" state="hidden" r:id="rId107"/>
    <sheet name="sl_earthing_type" sheetId="22" state="hidden" r:id="rId108"/>
    <sheet name="sl_pole_attach" sheetId="21" state="hidden" r:id="rId109"/>
    <sheet name="sl_pole_shape" sheetId="20" state="hidden" r:id="rId110"/>
    <sheet name="side" sheetId="19" state="hidden" r:id="rId111"/>
    <sheet name="ud_pole_structure_model" sheetId="18" state="hidden" r:id="rId112"/>
    <sheet name="ud_pole_structure_make" sheetId="17" state="hidden" r:id="rId113"/>
    <sheet name="ud_placement" sheetId="16" state="hidden" r:id="rId114"/>
    <sheet name="ud_work_origin" sheetId="15" state="hidden" r:id="rId115"/>
    <sheet name="ud_pole_base_connection" sheetId="14" state="hidden" r:id="rId116"/>
    <sheet name="ud_pole_foundation_type" sheetId="13" state="hidden" r:id="rId117"/>
    <sheet name="ud_coating_system" sheetId="12" state="hidden" r:id="rId118"/>
    <sheet name="ud_material" sheetId="11" state="hidden" r:id="rId119"/>
    <sheet name="ud_pole_structure_type" sheetId="10" state="hidden" r:id="rId120"/>
    <sheet name="ud_pole_primary_function" sheetId="9" state="hidden" r:id="rId121"/>
    <sheet name="roadnames" sheetId="8" state="hidden" r:id="rId122"/>
  </sheets>
  <definedNames>
    <definedName name="ar_asset_state_lookup">ar_asset_state[lookupValue]</definedName>
    <definedName name="ar_asset_state_lookupValueRef">ar_asset_state[[#Headers],[lookupValue]]</definedName>
    <definedName name="ar_asset_state_parentKey">ar_asset_state[parentKey]</definedName>
    <definedName name="ar_replace_reason_lookup">ar_replace_reason[lookupValue]</definedName>
    <definedName name="ar_replace_reason_lookupValueRef">ar_replace_reason[[#Headers],[lookupValue]]</definedName>
    <definedName name="ar_replace_reason_parentKey">ar_replace_reason[parentKey]</definedName>
    <definedName name="av_standard_rc_lookup">av_standard_rc[lookupValue]</definedName>
    <definedName name="av_standard_rc_lookupValueRef">av_standard_rc[[#Headers],[lookupValue]]</definedName>
    <definedName name="av_standard_rc_parentKey">av_standard_rc[parentKey]</definedName>
    <definedName name="barrier_post_material_lookup">barrier_post_material[lookupValue]</definedName>
    <definedName name="barrier_post_material_lookupValueRef">barrier_post_material[[#Headers],[lookupValue]]</definedName>
    <definedName name="barrier_post_material_parentKey">barrier_post_material[parentKey]</definedName>
    <definedName name="barrier_rail_material_lookup">barrier_rail_material[lookupValue]</definedName>
    <definedName name="barrier_rail_material_lookupValueRef">barrier_rail_material[[#Headers],[lookupValue]]</definedName>
    <definedName name="barrier_rail_material_parentKey">barrier_rail_material[parentKey]</definedName>
    <definedName name="base_material_lookup">base_material[lookupValue]</definedName>
    <definedName name="base_material_lookupValueRef">base_material[[#Headers],[lookupValue]]</definedName>
    <definedName name="base_material_parentKey">base_material[parentKey]</definedName>
    <definedName name="bollard_material_lookup">bollard_material[lookupValue]</definedName>
    <definedName name="bollard_material_lookupValueRef">bollard_material[[#Headers],[lookupValue]]</definedName>
    <definedName name="bollard_material_parentKey">bollard_material[parentKey]</definedName>
    <definedName name="cattle_stop_material_lookup">cattle_stop_material[lookupValue]</definedName>
    <definedName name="cattle_stop_material_lookupValueRef">cattle_stop_material[[#Headers],[lookupValue]]</definedName>
    <definedName name="cattle_stop_material_parentKey">cattle_stop_material[parentKey]</definedName>
    <definedName name="chamber_material_lookup">chamber_material[lookupValue]</definedName>
    <definedName name="chamber_material_lookupValueRef">chamber_material[[#Headers],[lookupValue]]</definedName>
    <definedName name="chamber_material_parentKey">chamber_material[parentKey]</definedName>
    <definedName name="channel_material_lookup">channel_material[lookupValue]</definedName>
    <definedName name="channel_material_lookupValueRef">channel_material[[#Headers],[lookupValue]]</definedName>
    <definedName name="channel_material_parentKey">channel_material[parentKey]</definedName>
    <definedName name="condition_lookup">condition[lookupValue]</definedName>
    <definedName name="condition_lookupValueRef">condition[[#Headers],[lookupValue]]</definedName>
    <definedName name="condition_parentKey">condition[parentKey]</definedName>
    <definedName name="cover_material_lookup">cover_material[lookupValue]</definedName>
    <definedName name="cover_material_lookupValueRef">cover_material[[#Headers],[lookupValue]]</definedName>
    <definedName name="cover_material_parentKey">cover_material[parentKey]</definedName>
    <definedName name="cultural_installation_material_lookup">cultural_installation_material[lookupValue]</definedName>
    <definedName name="cultural_installation_material_lookupValueRef">cultural_installation_material[[#Headers],[lookupValue]]</definedName>
    <definedName name="cultural_installation_material_parentKey">cultural_installation_material[parentKey]</definedName>
    <definedName name="culvert_material_lookup">culvert_material[lookupValue]</definedName>
    <definedName name="culvert_material_lookupValueRef">culvert_material[[#Headers],[lookupValue]]</definedName>
    <definedName name="culvert_material_parentKey">culvert_material[parentKey]</definedName>
    <definedName name="cycle_amenity_material_lookup">cycle_amenity_material[lookupValue]</definedName>
    <definedName name="cycle_amenity_material_lookupValueRef">cycle_amenity_material[[#Headers],[lookupValue]]</definedName>
    <definedName name="cycle_amenity_material_parentKey">cycle_amenity_material[parentKey]</definedName>
    <definedName name="deck_material_lookup">deck_material[lookupValue]</definedName>
    <definedName name="deck_material_lookupValueRef">deck_material[[#Headers],[lookupValue]]</definedName>
    <definedName name="deck_material_parentKey">deck_material[parentKey]</definedName>
    <definedName name="duct_material_lookup">duct_material[lookupValue]</definedName>
    <definedName name="duct_material_lookupValueRef">duct_material[[#Headers],[lookupValue]]</definedName>
    <definedName name="duct_material_parentKey">duct_material[parentKey]</definedName>
    <definedName name="edge_material_lookup">edge_material[lookupValue]</definedName>
    <definedName name="edge_material_lookupValueRef">edge_material[[#Headers],[lookupValue]]</definedName>
    <definedName name="edge_material_parentKey">edge_material[parentKey]</definedName>
    <definedName name="filtration_material_lookup">filtration_material[lookupValue]</definedName>
    <definedName name="filtration_material_lookupValueRef">filtration_material[[#Headers],[lookupValue]]</definedName>
    <definedName name="filtration_material_parentKey">filtration_material[parentKey]</definedName>
    <definedName name="frame_lookup">frame[lookupValue]</definedName>
    <definedName name="frame_lookupValueRef">frame[[#Headers],[lookupValue]]</definedName>
    <definedName name="frame_parentKey">frame[parentKey]</definedName>
    <definedName name="gantry_material_lookup">gantry_material[lookupValue]</definedName>
    <definedName name="gantry_material_lookupValueRef">gantry_material[[#Headers],[lookupValue]]</definedName>
    <definedName name="gantry_material_parentKey">gantry_material[parentKey]</definedName>
    <definedName name="geometry_type_lookup">geometry_type[lookupValue]</definedName>
    <definedName name="geometry_type_lookupValueRef">geometry_type[[#Headers],[lookupValue]]</definedName>
    <definedName name="geometry_type_parentKey">geometry_type[parentKey]</definedName>
    <definedName name="gravity_mass_material_lookup">gravity_mass_material[lookupValue]</definedName>
    <definedName name="gravity_mass_material_lookupValueRef">gravity_mass_material[[#Headers],[lookupValue]]</definedName>
    <definedName name="gravity_mass_material_parentKey">gravity_mass_material[parentKey]</definedName>
    <definedName name="headwall_material_lookup">headwall_material[lookupValue]</definedName>
    <definedName name="headwall_material_lookupValueRef">headwall_material[[#Headers],[lookupValue]]</definedName>
    <definedName name="headwall_material_parentKey">headwall_material[parentKey]</definedName>
    <definedName name="indicating_dir_lookup">indicating_dir[lookupValue]</definedName>
    <definedName name="indicating_dir_lookupValueRef">indicating_dir[[#Headers],[lookupValue]]</definedName>
    <definedName name="indicating_dir_parentKey">indicating_dir[parentKey]</definedName>
    <definedName name="invert_material_lookup">invert_material[lookupValue]</definedName>
    <definedName name="invert_material_lookupValueRef">invert_material[[#Headers],[lookupValue]]</definedName>
    <definedName name="invert_material_parentKey">invert_material[parentKey]</definedName>
    <definedName name="len_adjust_rsn_lookup">len_adjust_rsn[lookupValue]</definedName>
    <definedName name="len_adjust_rsn_lookupValueRef">len_adjust_rsn[[#Headers],[lookupValue]]</definedName>
    <definedName name="len_adjust_rsn_parentKey">len_adjust_rsn[parentKey]</definedName>
    <definedName name="mast_material_lookup">mast_material[lookupValue]</definedName>
    <definedName name="mast_material_lookupValueRef">mast_material[[#Headers],[lookupValue]]</definedName>
    <definedName name="mast_material_parentKey">mast_material[parentKey]</definedName>
    <definedName name="men_point_lookup">men_point[lookupValue]</definedName>
    <definedName name="men_point_lookupValueRef">men_point[[#Headers],[lookupValue]]</definedName>
    <definedName name="men_point_parentKey">men_point[parentKey]</definedName>
    <definedName name="mep_chamber_lid_material_lookup">mep_chamber_lid_material[lookupValue]</definedName>
    <definedName name="mep_chamber_lid_material_lookupValueRef">mep_chamber_lid_material[[#Headers],[lookupValue]]</definedName>
    <definedName name="mep_chamber_lid_material_parentKey">mep_chamber_lid_material[parentKey]</definedName>
    <definedName name="mep_chamber_material_lookup">mep_chamber_material[lookupValue]</definedName>
    <definedName name="mep_chamber_material_lookupValueRef">mep_chamber_material[[#Headers],[lookupValue]]</definedName>
    <definedName name="mep_chamber_material_parentKey">mep_chamber_material[parentKey]</definedName>
    <definedName name="mep_pipe_material_lookup">mep_pipe_material[lookupValue]</definedName>
    <definedName name="mep_pipe_material_lookupValueRef">mep_pipe_material[[#Headers],[lookupValue]]</definedName>
    <definedName name="mep_pipe_material_parentKey">mep_pipe_material[parentKey]</definedName>
    <definedName name="mse_material_lookup">mse_material[lookupValue]</definedName>
    <definedName name="mse_material_lookupValueRef">mse_material[[#Headers],[lookupValue]]</definedName>
    <definedName name="mse_material_parentKey">mse_material[parentKey]</definedName>
    <definedName name="paint_brand_name_lookup">paint_brand_name[lookupValue]</definedName>
    <definedName name="paint_brand_name_lookupValueRef">paint_brand_name[[#Headers],[lookupValue]]</definedName>
    <definedName name="paint_brand_name_parentKey">paint_brand_name[parentKey]</definedName>
    <definedName name="paint_make_lookup">paint_make[lookupValue]</definedName>
    <definedName name="paint_make_lookupValueRef">paint_make[[#Headers],[lookupValue]]</definedName>
    <definedName name="paint_make_parentKey">paint_make[parentKey]</definedName>
    <definedName name="panel_material_lookup">panel_material[lookupValue]</definedName>
    <definedName name="panel_material_lookupValueRef">panel_material[[#Headers],[lookupValue]]</definedName>
    <definedName name="panel_material_parentKey">panel_material[parentKey]</definedName>
    <definedName name="passage_material_lookup">passage_material[lookupValue]</definedName>
    <definedName name="passage_material_lookupValueRef">passage_material[[#Headers],[lookupValue]]</definedName>
    <definedName name="passage_material_parentKey">passage_material[parentKey]</definedName>
    <definedName name="pile_material_lookup">pile_material[lookupValue]</definedName>
    <definedName name="pile_material_lookupValueRef">pile_material[[#Headers],[lookupValue]]</definedName>
    <definedName name="pile_material_parentKey">pile_material[parentKey]</definedName>
    <definedName name="pipe_duct_material_lookup">pipe_duct_material[lookupValue]</definedName>
    <definedName name="pipe_duct_material_lookupValueRef">pipe_duct_material[[#Headers],[lookupValue]]</definedName>
    <definedName name="pipe_duct_material_parentKey">pipe_duct_material[parentKey]</definedName>
    <definedName name="pipe_material_lookup">pipe_material[lookupValue]</definedName>
    <definedName name="pipe_material_lookupValueRef">pipe_material[[#Headers],[lookupValue]]</definedName>
    <definedName name="pipe_material_parentKey">pipe_material[parentKey]</definedName>
    <definedName name="planting_structure_material_lookup">planting_structure_material[lookupValue]</definedName>
    <definedName name="planting_structure_material_lookupValueRef">planting_structure_material[[#Headers],[lookupValue]]</definedName>
    <definedName name="planting_structure_material_parentKey">planting_structure_material[parentKey]</definedName>
    <definedName name="pole_material_lookup">pole_material[lookupValue]</definedName>
    <definedName name="pole_material_lookupValueRef">pole_material[[#Headers],[lookupValue]]</definedName>
    <definedName name="pole_material_parentKey">pole_material[parentKey]</definedName>
    <definedName name="post_ground_type_lookup">post_ground_type[lookupValue]</definedName>
    <definedName name="post_ground_type_lookupValueRef">post_ground_type[[#Headers],[lookupValue]]</definedName>
    <definedName name="post_ground_type_parentKey">post_ground_type[parentKey]</definedName>
    <definedName name="post_joint_type_lookup">post_joint_type[lookupValue]</definedName>
    <definedName name="post_joint_type_lookupValueRef">post_joint_type[[#Headers],[lookupValue]]</definedName>
    <definedName name="post_joint_type_parentKey">post_joint_type[parentKey]</definedName>
    <definedName name="post_plant_type_lookup">post_plant_type[lookupValue]</definedName>
    <definedName name="post_plant_type_lookupValueRef">post_plant_type[[#Headers],[lookupValue]]</definedName>
    <definedName name="post_plant_type_parentKey">post_plant_type[parentKey]</definedName>
    <definedName name="rail_material_lookup">rail_material[lookupValue]</definedName>
    <definedName name="rail_material_lookupValueRef">rail_material[[#Headers],[lookupValue]]</definedName>
    <definedName name="rail_material_parentKey">rail_material[parentKey]</definedName>
    <definedName name="risk_consequence_lookup">risk_consequence[lookupValue]</definedName>
    <definedName name="risk_consequence_lookupValueRef">risk_consequence[[#Headers],[lookupValue]]</definedName>
    <definedName name="risk_consequence_parentKey">risk_consequence[parentKey]</definedName>
    <definedName name="risk_likelihood_lookup">risk_likelihood[lookupValue]</definedName>
    <definedName name="risk_likelihood_lookupValueRef">risk_likelihood[[#Headers],[lookupValue]]</definedName>
    <definedName name="risk_likelihood_parentKey">risk_likelihood[parentKey]</definedName>
    <definedName name="risk_lookup">risk[lookupValue]</definedName>
    <definedName name="risk_lookupValueRef">risk[[#Headers],[lookupValue]]</definedName>
    <definedName name="risk_parentKey">risk[parentKey]</definedName>
    <definedName name="road_hump_material_lookup">road_hump_material[lookupValue]</definedName>
    <definedName name="road_hump_material_lookupValueRef">road_hump_material[[#Headers],[lookupValue]]</definedName>
    <definedName name="road_hump_material_parentKey">road_hump_material[parentKey]</definedName>
    <definedName name="roadnames_lookup">roadnames[lookupValue]</definedName>
    <definedName name="roadnames_lookupValueRef">roadnames[[#Headers],[lookupValue]]</definedName>
    <definedName name="roadnames_parentKey">roadnames[parentKey]</definedName>
    <definedName name="rockfall_material_lookup">rockfall_material[lookupValue]</definedName>
    <definedName name="rockfall_material_lookupValueRef">rockfall_material[[#Headers],[lookupValue]]</definedName>
    <definedName name="rockfall_material_parentKey">rockfall_material[parentKey]</definedName>
    <definedName name="rubbish_bin_material_lookup">rubbish_bin_material[lookupValue]</definedName>
    <definedName name="rubbish_bin_material_lookupValueRef">rubbish_bin_material[[#Headers],[lookupValue]]</definedName>
    <definedName name="rubbish_bin_material_parentKey">rubbish_bin_material[parentKey]</definedName>
    <definedName name="rul_reset_lookup">rul_reset[lookupValue]</definedName>
    <definedName name="rul_reset_lookupValueRef">rul_reset[[#Headers],[lookupValue]]</definedName>
    <definedName name="rul_reset_parentKey">rul_reset[parentKey]</definedName>
    <definedName name="sea_wall_material_lookup">sea_wall_material[lookupValue]</definedName>
    <definedName name="sea_wall_material_lookupValueRef">sea_wall_material[[#Headers],[lookupValue]]</definedName>
    <definedName name="sea_wall_material_parentKey">sea_wall_material[parentKey]</definedName>
    <definedName name="seating_material_lookup">seating_material[lookupValue]</definedName>
    <definedName name="seating_material_lookupValueRef">seating_material[[#Headers],[lookupValue]]</definedName>
    <definedName name="seating_material_parentKey">seating_material[parentKey]</definedName>
    <definedName name="shelter_material_lookup">shelter_material[lookupValue]</definedName>
    <definedName name="shelter_material_lookupValueRef">shelter_material[[#Headers],[lookupValue]]</definedName>
    <definedName name="shelter_material_parentKey">shelter_material[parentKey]</definedName>
    <definedName name="shelter_seat_material_lookup">shelter_seat_material[lookupValue]</definedName>
    <definedName name="shelter_seat_material_lookupValueRef">shelter_seat_material[[#Headers],[lookupValue]]</definedName>
    <definedName name="shelter_seat_material_parentKey">shelter_seat_material[parentKey]</definedName>
    <definedName name="side_lookup">side[lookupValue]</definedName>
    <definedName name="side_lookupValueRef">side[[#Headers],[lookupValue]]</definedName>
    <definedName name="side_parentKey">side[parentKey]</definedName>
    <definedName name="sign_bracket_lookup">sign_bracket[lookupValue]</definedName>
    <definedName name="sign_bracket_lookupValueRef">sign_bracket[[#Headers],[lookupValue]]</definedName>
    <definedName name="sign_bracket_parentKey">sign_bracket[parentKey]</definedName>
    <definedName name="sign_colour_lookup">sign_colour[lookupValue]</definedName>
    <definedName name="sign_colour_lookupValueRef">sign_colour[[#Headers],[lookupValue]]</definedName>
    <definedName name="sign_colour_parentKey">sign_colour[parentKey]</definedName>
    <definedName name="sign_material_lookup">sign_material[lookupValue]</definedName>
    <definedName name="sign_material_lookupValueRef">sign_material[[#Headers],[lookupValue]]</definedName>
    <definedName name="sign_material_parentKey">sign_material[parentKey]</definedName>
    <definedName name="sign_substrate_lookup">sign_substrate[lookupValue]</definedName>
    <definedName name="sign_substrate_lookupValueRef">sign_substrate[[#Headers],[lookupValue]]</definedName>
    <definedName name="sign_substrate_parentKey">sign_substrate[parentKey]</definedName>
    <definedName name="sl_earthing_type_lookup">sl_earthing_type[lookupValue]</definedName>
    <definedName name="sl_earthing_type_lookupValueRef">sl_earthing_type[[#Headers],[lookupValue]]</definedName>
    <definedName name="sl_earthing_type_parentKey">sl_earthing_type[parentKey]</definedName>
    <definedName name="sl_pole_attach_lookup">sl_pole_attach[lookupValue]</definedName>
    <definedName name="sl_pole_attach_lookupValueRef">sl_pole_attach[[#Headers],[lookupValue]]</definedName>
    <definedName name="sl_pole_attach_parentKey">sl_pole_attach[parentKey]</definedName>
    <definedName name="sl_pole_shape_lookup">sl_pole_shape[lookupValue]</definedName>
    <definedName name="sl_pole_shape_lookupValueRef">sl_pole_shape[[#Headers],[lookupValue]]</definedName>
    <definedName name="sl_pole_shape_parentKey">sl_pole_shape[parentKey]</definedName>
    <definedName name="superstructure_material_lookup">superstructure_material[lookupValue]</definedName>
    <definedName name="superstructure_material_lookupValueRef">superstructure_material[[#Headers],[lookupValue]]</definedName>
    <definedName name="superstructure_material_parentKey">superstructure_material[parentKey]</definedName>
    <definedName name="target_board_material_lookup">target_board_material[lookupValue]</definedName>
    <definedName name="target_board_material_lookupValueRef">target_board_material[[#Headers],[lookupValue]]</definedName>
    <definedName name="target_board_material_parentKey">target_board_material[parentKey]</definedName>
    <definedName name="ud_amds_table_list_lookup">ud_amds_table_list[lookupValue]</definedName>
    <definedName name="ud_amds_table_list_lookupValueRef">ud_amds_table_list[[#Headers],[lookupValue]]</definedName>
    <definedName name="ud_amds_table_list_parentKey">ud_amds_table_list[parentKey]</definedName>
    <definedName name="ud_asset_status_lookup">ud_asset_status[lookupValue]</definedName>
    <definedName name="ud_asset_status_lookupValueRef">ud_asset_status[[#Headers],[lookupValue]]</definedName>
    <definedName name="ud_asset_status_parentKey">ud_asset_status[parentKey]</definedName>
    <definedName name="ud_coating_system_lookup">ud_coating_system[lookupValue]</definedName>
    <definedName name="ud_coating_system_lookupValueRef">ud_coating_system[[#Headers],[lookupValue]]</definedName>
    <definedName name="ud_coating_system_parentKey">ud_coating_system[parentKey]</definedName>
    <definedName name="ud_delineator_colour_lookup">ud_delineator_colour[lookupValue]</definedName>
    <definedName name="ud_delineator_colour_lookupValueRef">ud_delineator_colour[[#Headers],[lookupValue]]</definedName>
    <definedName name="ud_delineator_colour_parentKey">ud_delineator_colour[parentKey]</definedName>
    <definedName name="ud_delineator_position_lookup">ud_delineator_position[lookupValue]</definedName>
    <definedName name="ud_delineator_position_lookupValueRef">ud_delineator_position[[#Headers],[lookupValue]]</definedName>
    <definedName name="ud_delineator_position_parentKey">ud_delineator_position[parentKey]</definedName>
    <definedName name="ud_delineator_post_type_lookup">ud_delineator_post_type[lookupValue]</definedName>
    <definedName name="ud_delineator_post_type_lookupValueRef">ud_delineator_post_type[[#Headers],[lookupValue]]</definedName>
    <definedName name="ud_delineator_post_type_parentKey">ud_delineator_post_type[parentKey]</definedName>
    <definedName name="ud_display_type_lookup">ud_display_type[lookupValue]</definedName>
    <definedName name="ud_display_type_lookupValueRef">ud_display_type[[#Headers],[lookupValue]]</definedName>
    <definedName name="ud_display_type_parentKey">ud_display_type[parentKey]</definedName>
    <definedName name="ud_facility_lookup">ud_facility[lookupValue]</definedName>
    <definedName name="ud_facility_lookupValueRef">ud_facility[[#Headers],[lookupValue]]</definedName>
    <definedName name="ud_facility_parentKey">ud_facility[parentKey]</definedName>
    <definedName name="ud_functional_system_lookup">ud_functional_system[lookupValue]</definedName>
    <definedName name="ud_functional_system_lookupValueRef">ud_functional_system[[#Headers],[lookupValue]]</definedName>
    <definedName name="ud_functional_system_parentKey">ud_functional_system[parentKey]</definedName>
    <definedName name="ud_icp_group_number_lookup">ud_icp_group_number[lookupValue]</definedName>
    <definedName name="ud_icp_group_number_lookupValueRef">ud_icp_group_number[[#Headers],[lookupValue]]</definedName>
    <definedName name="ud_icp_group_number_parentKey">ud_icp_group_number[parentKey]</definedName>
    <definedName name="ud_icp_group_standalone_lookup">ud_icp_group_standalone[lookupValue]</definedName>
    <definedName name="ud_icp_group_standalone_lookupValueRef">ud_icp_group_standalone[[#Headers],[lookupValue]]</definedName>
    <definedName name="ud_icp_group_standalone_parentKey">ud_icp_group_standalone[parentKey]</definedName>
    <definedName name="ud_marking_colour_lookup">ud_marking_colour[lookupValue]</definedName>
    <definedName name="ud_marking_colour_lookupValueRef">ud_marking_colour[[#Headers],[lookupValue]]</definedName>
    <definedName name="ud_marking_colour_parentKey">ud_marking_colour[parentKey]</definedName>
    <definedName name="ud_marking_durability_lookup">ud_marking_durability[lookupValue]</definedName>
    <definedName name="ud_marking_durability_lookupValueRef">ud_marking_durability[[#Headers],[lookupValue]]</definedName>
    <definedName name="ud_marking_durability_parentKey">ud_marking_durability[parentKey]</definedName>
    <definedName name="ud_marking_group_lookup">ud_marking_group[lookupValue]</definedName>
    <definedName name="ud_marking_group_lookupValueRef">ud_marking_group[[#Headers],[lookupValue]]</definedName>
    <definedName name="ud_marking_group_parentKey">ud_marking_group[parentKey]</definedName>
    <definedName name="ud_marking_material_lookup">ud_marking_material[lookupValue]</definedName>
    <definedName name="ud_marking_material_lookupValueRef">ud_marking_material[[#Headers],[lookupValue]]</definedName>
    <definedName name="ud_marking_material_parentKey">ud_marking_material[parentKey]</definedName>
    <definedName name="ud_marking_treatment_lookup">ud_marking_treatment[lookupValue]</definedName>
    <definedName name="ud_marking_treatment_lookupValueRef">ud_marking_treatment[[#Headers],[lookupValue]]</definedName>
    <definedName name="ud_marking_treatment_parentKey">ud_marking_treatment[parentKey]</definedName>
    <definedName name="ud_marking_type_lookup">ud_marking_type[lookupValue]</definedName>
    <definedName name="ud_marking_type_lookupValueRef">ud_marking_type[[#Headers],[lookupValue]]</definedName>
    <definedName name="ud_marking_type_parentKey">ud_marking_type[parentKey]</definedName>
    <definedName name="ud_material_lookup">ud_material[lookupValue]</definedName>
    <definedName name="ud_material_lookupValueRef">ud_material[[#Headers],[lookupValue]]</definedName>
    <definedName name="ud_material_parentKey">ud_material[parentKey]</definedName>
    <definedName name="ud_mep_asset_type_lookup">ud_mep_asset_type[lookupValue]</definedName>
    <definedName name="ud_mep_asset_type_lookupValueRef">ud_mep_asset_type[[#Headers],[lookupValue]]</definedName>
    <definedName name="ud_mep_asset_type_parentKey">ud_mep_asset_type[parentKey]</definedName>
    <definedName name="ud_non_tcd_sign_type_lookup">ud_non_tcd_sign_type[lookupValue]</definedName>
    <definedName name="ud_non_tcd_sign_type_lookupValueRef">ud_non_tcd_sign_type[[#Headers],[lookupValue]]</definedName>
    <definedName name="ud_non_tcd_sign_type_parentKey">ud_non_tcd_sign_type[parentKey]</definedName>
    <definedName name="ud_organisation_owner_lookup">ud_organisation_owner[lookupValue]</definedName>
    <definedName name="ud_organisation_owner_lookupValueRef">ud_organisation_owner[[#Headers],[lookupValue]]</definedName>
    <definedName name="ud_organisation_owner_parentKey">ud_organisation_owner[parentKey]</definedName>
    <definedName name="ud_placement_lookup">ud_placement[lookupValue]</definedName>
    <definedName name="ud_placement_lookupValueRef">ud_placement[[#Headers],[lookupValue]]</definedName>
    <definedName name="ud_placement_parentKey">ud_placement[parentKey]</definedName>
    <definedName name="ud_pole_base_connection_lookup">ud_pole_base_connection[lookupValue]</definedName>
    <definedName name="ud_pole_base_connection_lookupValueRef">ud_pole_base_connection[[#Headers],[lookupValue]]</definedName>
    <definedName name="ud_pole_base_connection_parentKey">ud_pole_base_connection[parentKey]</definedName>
    <definedName name="ud_pole_foundation_type_lookup">ud_pole_foundation_type[lookupValue]</definedName>
    <definedName name="ud_pole_foundation_type_lookupValueRef">ud_pole_foundation_type[[#Headers],[lookupValue]]</definedName>
    <definedName name="ud_pole_foundation_type_parentKey">ud_pole_foundation_type[parentKey]</definedName>
    <definedName name="ud_pole_primary_function_lookup">ud_pole_primary_function[lookupValue]</definedName>
    <definedName name="ud_pole_primary_function_lookupValueRef">ud_pole_primary_function[[#Headers],[lookupValue]]</definedName>
    <definedName name="ud_pole_primary_function_parentKey">ud_pole_primary_function[parentKey]</definedName>
    <definedName name="ud_pole_structure_make_lookup">ud_pole_structure_make[lookupValue]</definedName>
    <definedName name="ud_pole_structure_make_lookupValueRef">ud_pole_structure_make[[#Headers],[lookupValue]]</definedName>
    <definedName name="ud_pole_structure_make_parentKey">ud_pole_structure_make[parentKey]</definedName>
    <definedName name="ud_pole_structure_model_lookup">ud_pole_structure_model[lookupValue]</definedName>
    <definedName name="ud_pole_structure_model_lookupValueRef">ud_pole_structure_model[[#Headers],[lookupValue]]</definedName>
    <definedName name="ud_pole_structure_model_parentKey">ud_pole_structure_model[parentKey]</definedName>
    <definedName name="ud_pole_structure_type_lookup">ud_pole_structure_type[lookupValue]</definedName>
    <definedName name="ud_pole_structure_type_lookupValueRef">ud_pole_structure_type[[#Headers],[lookupValue]]</definedName>
    <definedName name="ud_pole_structure_type_parentKey">ud_pole_structure_type[parentKey]</definedName>
    <definedName name="ud_power_requirements_lookup">ud_power_requirements[lookupValue]</definedName>
    <definedName name="ud_power_requirements_lookupValueRef">ud_power_requirements[[#Headers],[lookupValue]]</definedName>
    <definedName name="ud_power_requirements_parentKey">ud_power_requirements[parentKey]</definedName>
    <definedName name="ud_replacement_status_lookup">ud_replacement_status[lookupValue]</definedName>
    <definedName name="ud_replacement_status_lookupValueRef">ud_replacement_status[[#Headers],[lookupValue]]</definedName>
    <definedName name="ud_replacement_status_parentKey">ud_replacement_status[parentKey]</definedName>
    <definedName name="ud_road_hump_type_lookup">ud_road_hump_type[lookupValue]</definedName>
    <definedName name="ud_road_hump_type_lookupValueRef">ud_road_hump_type[[#Headers],[lookupValue]]</definedName>
    <definedName name="ud_road_hump_type_parentKey">ud_road_hump_type[parentKey]</definedName>
    <definedName name="ud_shape_lookup">ud_shape[lookupValue]</definedName>
    <definedName name="ud_shape_lookupValueRef">ud_shape[[#Headers],[lookupValue]]</definedName>
    <definedName name="ud_shape_parentKey">ud_shape[parentKey]</definedName>
    <definedName name="ud_sign_background_colour_lookup">ud_sign_background_colour[lookupValue]</definedName>
    <definedName name="ud_sign_background_colour_lookupValueRef">ud_sign_background_colour[[#Headers],[lookupValue]]</definedName>
    <definedName name="ud_sign_background_colour_parentKey">ud_sign_background_colour[parentKey]</definedName>
    <definedName name="ud_sign_connection_mode_lookup">ud_sign_connection_mode[lookupValue]</definedName>
    <definedName name="ud_sign_connection_mode_lookupValueRef">ud_sign_connection_mode[[#Headers],[lookupValue]]</definedName>
    <definedName name="ud_sign_connection_mode_parentKey">ud_sign_connection_mode[parentKey]</definedName>
    <definedName name="ud_sub_organisation_lookup">ud_sub_organisation[lookupValue]</definedName>
    <definedName name="ud_sub_organisation_lookupValueRef">ud_sub_organisation[[#Headers],[lookupValue]]</definedName>
    <definedName name="ud_sub_organisation_parentKey">ud_sub_organisation[parentKey]</definedName>
    <definedName name="ud_tcd_sign_class_lookup">ud_tcd_sign_class[lookupValue]</definedName>
    <definedName name="ud_tcd_sign_class_lookupValueRef">ud_tcd_sign_class[[#Headers],[lookupValue]]</definedName>
    <definedName name="ud_tcd_sign_class_parentKey">ud_tcd_sign_class[parentKey]</definedName>
    <definedName name="ud_tcd_sign_subclass_lookup">ud_tcd_sign_subclass[lookupValue]</definedName>
    <definedName name="ud_tcd_sign_subclass_lookupValueRef">ud_tcd_sign_subclass[[#Headers],[lookupValue]]</definedName>
    <definedName name="ud_tcd_sign_subclass_parentKey">ud_tcd_sign_subclass[parentKey]</definedName>
    <definedName name="ud_tcd_sign_type_el_lookup">ud_tcd_sign_type_el[lookupValue]</definedName>
    <definedName name="ud_tcd_sign_type_el_lookupValueRef">ud_tcd_sign_type_el[[#Headers],[lookupValue]]</definedName>
    <definedName name="ud_tcd_sign_type_el_parentKey">ud_tcd_sign_type_el[parentKey]</definedName>
    <definedName name="ud_tcd_sign_type_lookup">ud_tcd_sign_type[lookupValue]</definedName>
    <definedName name="ud_tcd_sign_type_lookupValueRef">ud_tcd_sign_type[[#Headers],[lookupValue]]</definedName>
    <definedName name="ud_tcd_sign_type_ne_lookup">ud_tcd_sign_type_ne[lookupValue]</definedName>
    <definedName name="ud_tcd_sign_type_ne_lookupValueRef">ud_tcd_sign_type_ne[[#Headers],[lookupValue]]</definedName>
    <definedName name="ud_tcd_sign_type_ne_parentKey">ud_tcd_sign_type_ne[parentKey]</definedName>
    <definedName name="ud_tcd_sign_type_parentKey">ud_tcd_sign_type[parentKey]</definedName>
    <definedName name="ud_traffic_island_type_lookup">ud_traffic_island_type[lookupValue]</definedName>
    <definedName name="ud_traffic_island_type_lookupValueRef">ud_traffic_island_type[[#Headers],[lookupValue]]</definedName>
    <definedName name="ud_traffic_island_type_parentKey">ud_traffic_island_type[parentKey]</definedName>
    <definedName name="ud_work_origin_lookup">ud_work_origin[lookupValue]</definedName>
    <definedName name="ud_work_origin_lookupValueRef">ud_work_origin[[#Headers],[lookupValue]]</definedName>
    <definedName name="ud_work_origin_parentKey">ud_work_origin[parentKey]</definedName>
    <definedName name="use_default_rc_lookup">use_default_rc[lookupValue]</definedName>
    <definedName name="use_default_rc_lookupValueRef">use_default_rc[[#Headers],[lookupValue]]</definedName>
    <definedName name="use_default_rc_parentKey">use_default_rc[parentKey]</definedName>
    <definedName name="valve_material_lookup">valve_material[lookupValue]</definedName>
    <definedName name="valve_material_lookupValueRef">valve_material[[#Headers],[lookupValue]]</definedName>
    <definedName name="valve_material_parentKey">valve_material[parentKey]</definedName>
    <definedName name="wall_material_lookup">wall_material[lookupValue]</definedName>
    <definedName name="wall_material_lookupValueRef">wall_material[[#Headers],[lookupValue]]</definedName>
    <definedName name="wall_material_parentKey">wall_material[parentKey]</definedName>
    <definedName name="water_structure_material_lookup">water_structure_material[lookupValue]</definedName>
    <definedName name="water_structure_material_lookupValueRef">water_structure_material[[#Headers],[lookupValue]]</definedName>
    <definedName name="water_structure_material_parentKey">water_structure_material[parentKey]</definedName>
    <definedName name="wheel_stop_material_lookup">wheel_stop_material[lookupValue]</definedName>
    <definedName name="wheel_stop_material_lookupValueRef">wheel_stop_material[[#Headers],[lookupValue]]</definedName>
    <definedName name="wheel_stop_material_parentKey">wheel_stop_material[parentKey]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7" l="1"/>
  <c r="L11" i="7"/>
  <c r="O11" i="7"/>
  <c r="R11" i="7"/>
  <c r="S11" i="7"/>
  <c r="U11" i="7"/>
  <c r="W11" i="7"/>
  <c r="Y11" i="7"/>
  <c r="AG11" i="7"/>
  <c r="AI11" i="7"/>
  <c r="AJ11" i="7"/>
  <c r="AM11" i="7"/>
  <c r="AN11" i="7"/>
  <c r="AO11" i="7"/>
  <c r="AP11" i="7"/>
  <c r="AQ11" i="7"/>
  <c r="AR11" i="7"/>
  <c r="AS11" i="7"/>
  <c r="AT11" i="7"/>
  <c r="AU11" i="7"/>
  <c r="AW11" i="7"/>
  <c r="AX11" i="7"/>
  <c r="AY11" i="7"/>
  <c r="AZ11" i="7"/>
  <c r="D12" i="7"/>
  <c r="L12" i="7"/>
  <c r="O12" i="7"/>
  <c r="R12" i="7"/>
  <c r="S12" i="7"/>
  <c r="U12" i="7" s="1"/>
  <c r="W12" i="7"/>
  <c r="Y12" i="7"/>
  <c r="AG12" i="7"/>
  <c r="AI12" i="7"/>
  <c r="AJ12" i="7"/>
  <c r="AM12" i="7"/>
  <c r="AN12" i="7"/>
  <c r="AO12" i="7"/>
  <c r="AP12" i="7"/>
  <c r="AQ12" i="7"/>
  <c r="AR12" i="7"/>
  <c r="AS12" i="7"/>
  <c r="AT12" i="7"/>
  <c r="AU12" i="7"/>
  <c r="AW12" i="7"/>
  <c r="AX12" i="7"/>
  <c r="AY12" i="7"/>
  <c r="AZ12" i="7"/>
  <c r="D13" i="7"/>
  <c r="L13" i="7"/>
  <c r="O13" i="7"/>
  <c r="R13" i="7"/>
  <c r="S13" i="7"/>
  <c r="U13" i="7" s="1"/>
  <c r="W13" i="7"/>
  <c r="Y13" i="7"/>
  <c r="AG13" i="7"/>
  <c r="AI13" i="7"/>
  <c r="AJ13" i="7"/>
  <c r="AM13" i="7"/>
  <c r="AN13" i="7"/>
  <c r="AO13" i="7"/>
  <c r="AP13" i="7"/>
  <c r="AQ13" i="7"/>
  <c r="AR13" i="7"/>
  <c r="AS13" i="7"/>
  <c r="AT13" i="7"/>
  <c r="AU13" i="7"/>
  <c r="AW13" i="7"/>
  <c r="AX13" i="7"/>
  <c r="AY13" i="7"/>
  <c r="AZ13" i="7"/>
  <c r="D14" i="7"/>
  <c r="L14" i="7"/>
  <c r="O14" i="7"/>
  <c r="R14" i="7"/>
  <c r="S14" i="7"/>
  <c r="U14" i="7" s="1"/>
  <c r="W14" i="7"/>
  <c r="Y14" i="7"/>
  <c r="AG14" i="7"/>
  <c r="AI14" i="7"/>
  <c r="AJ14" i="7"/>
  <c r="AM14" i="7"/>
  <c r="AN14" i="7"/>
  <c r="AO14" i="7"/>
  <c r="AP14" i="7"/>
  <c r="AQ14" i="7"/>
  <c r="AR14" i="7"/>
  <c r="AS14" i="7"/>
  <c r="AT14" i="7"/>
  <c r="AU14" i="7"/>
  <c r="AW14" i="7"/>
  <c r="AX14" i="7"/>
  <c r="AY14" i="7"/>
  <c r="AZ14" i="7"/>
  <c r="D15" i="7"/>
  <c r="L15" i="7"/>
  <c r="O15" i="7"/>
  <c r="R15" i="7"/>
  <c r="S15" i="7"/>
  <c r="U15" i="7"/>
  <c r="W15" i="7"/>
  <c r="Y15" i="7"/>
  <c r="AG15" i="7"/>
  <c r="AI15" i="7"/>
  <c r="AJ15" i="7"/>
  <c r="AM15" i="7"/>
  <c r="AN15" i="7"/>
  <c r="AO15" i="7"/>
  <c r="AP15" i="7"/>
  <c r="AQ15" i="7"/>
  <c r="AR15" i="7"/>
  <c r="AS15" i="7"/>
  <c r="AT15" i="7"/>
  <c r="AU15" i="7"/>
  <c r="AW15" i="7"/>
  <c r="AX15" i="7"/>
  <c r="AY15" i="7"/>
  <c r="AZ15" i="7"/>
  <c r="D16" i="7"/>
  <c r="L16" i="7"/>
  <c r="O16" i="7"/>
  <c r="R16" i="7"/>
  <c r="S16" i="7"/>
  <c r="U16" i="7"/>
  <c r="W16" i="7"/>
  <c r="Y16" i="7"/>
  <c r="AG16" i="7"/>
  <c r="AI16" i="7"/>
  <c r="AJ16" i="7"/>
  <c r="AM16" i="7"/>
  <c r="AN16" i="7"/>
  <c r="AO16" i="7"/>
  <c r="AP16" i="7"/>
  <c r="AQ16" i="7"/>
  <c r="AR16" i="7"/>
  <c r="AS16" i="7"/>
  <c r="AT16" i="7"/>
  <c r="AU16" i="7"/>
  <c r="AW16" i="7"/>
  <c r="AX16" i="7"/>
  <c r="AY16" i="7"/>
  <c r="AZ16" i="7"/>
  <c r="D17" i="7"/>
  <c r="L17" i="7"/>
  <c r="O17" i="7"/>
  <c r="R17" i="7"/>
  <c r="S17" i="7"/>
  <c r="U17" i="7" s="1"/>
  <c r="W17" i="7"/>
  <c r="Y17" i="7"/>
  <c r="AG17" i="7"/>
  <c r="AI17" i="7"/>
  <c r="AJ17" i="7"/>
  <c r="AM17" i="7"/>
  <c r="AN17" i="7"/>
  <c r="AO17" i="7"/>
  <c r="AP17" i="7"/>
  <c r="AQ17" i="7"/>
  <c r="AR17" i="7"/>
  <c r="AS17" i="7"/>
  <c r="AT17" i="7"/>
  <c r="AU17" i="7"/>
  <c r="AW17" i="7"/>
  <c r="AX17" i="7"/>
  <c r="AY17" i="7"/>
  <c r="AZ17" i="7"/>
  <c r="D18" i="7"/>
  <c r="L18" i="7"/>
  <c r="O18" i="7"/>
  <c r="R18" i="7"/>
  <c r="S18" i="7"/>
  <c r="U18" i="7" s="1"/>
  <c r="W18" i="7"/>
  <c r="Y18" i="7"/>
  <c r="AG18" i="7"/>
  <c r="AI18" i="7"/>
  <c r="AJ18" i="7"/>
  <c r="AM18" i="7"/>
  <c r="AN18" i="7"/>
  <c r="AO18" i="7"/>
  <c r="AP18" i="7"/>
  <c r="AQ18" i="7"/>
  <c r="AR18" i="7"/>
  <c r="AS18" i="7"/>
  <c r="AT18" i="7"/>
  <c r="AU18" i="7"/>
  <c r="AW18" i="7"/>
  <c r="AX18" i="7"/>
  <c r="AY18" i="7"/>
  <c r="AZ18" i="7"/>
  <c r="D19" i="7"/>
  <c r="L19" i="7"/>
  <c r="O19" i="7"/>
  <c r="R19" i="7"/>
  <c r="S19" i="7"/>
  <c r="U19" i="7"/>
  <c r="W19" i="7"/>
  <c r="Y19" i="7"/>
  <c r="AG19" i="7"/>
  <c r="AI19" i="7"/>
  <c r="AJ19" i="7"/>
  <c r="AM19" i="7"/>
  <c r="AN19" i="7"/>
  <c r="AO19" i="7"/>
  <c r="AP19" i="7"/>
  <c r="AQ19" i="7"/>
  <c r="AR19" i="7"/>
  <c r="AS19" i="7"/>
  <c r="AT19" i="7"/>
  <c r="AU19" i="7"/>
  <c r="AW19" i="7"/>
  <c r="AX19" i="7"/>
  <c r="AY19" i="7"/>
  <c r="AZ19" i="7"/>
  <c r="D20" i="7"/>
  <c r="L20" i="7"/>
  <c r="O20" i="7"/>
  <c r="R20" i="7"/>
  <c r="S20" i="7"/>
  <c r="U20" i="7"/>
  <c r="W20" i="7"/>
  <c r="Y20" i="7"/>
  <c r="AG20" i="7"/>
  <c r="AI20" i="7"/>
  <c r="AJ20" i="7"/>
  <c r="AM20" i="7"/>
  <c r="AN20" i="7"/>
  <c r="AO20" i="7"/>
  <c r="AP20" i="7"/>
  <c r="AQ20" i="7"/>
  <c r="AR20" i="7"/>
  <c r="AS20" i="7"/>
  <c r="AT20" i="7"/>
  <c r="AU20" i="7"/>
  <c r="AW20" i="7"/>
  <c r="AX20" i="7"/>
  <c r="AY20" i="7"/>
  <c r="AZ20" i="7"/>
  <c r="D21" i="7"/>
  <c r="L21" i="7"/>
  <c r="O21" i="7"/>
  <c r="R21" i="7"/>
  <c r="S21" i="7"/>
  <c r="U21" i="7"/>
  <c r="W21" i="7"/>
  <c r="Y21" i="7"/>
  <c r="AG21" i="7"/>
  <c r="AI21" i="7"/>
  <c r="AJ21" i="7"/>
  <c r="AM21" i="7"/>
  <c r="AN21" i="7"/>
  <c r="AO21" i="7"/>
  <c r="AP21" i="7"/>
  <c r="AQ21" i="7"/>
  <c r="AR21" i="7"/>
  <c r="AS21" i="7"/>
  <c r="AT21" i="7"/>
  <c r="AU21" i="7"/>
  <c r="AW21" i="7"/>
  <c r="AX21" i="7"/>
  <c r="AY21" i="7"/>
  <c r="AZ21" i="7"/>
  <c r="D22" i="7"/>
  <c r="L22" i="7"/>
  <c r="O22" i="7"/>
  <c r="R22" i="7"/>
  <c r="S22" i="7"/>
  <c r="U22" i="7" s="1"/>
  <c r="W22" i="7"/>
  <c r="Y22" i="7"/>
  <c r="AG22" i="7"/>
  <c r="AI22" i="7"/>
  <c r="AJ22" i="7"/>
  <c r="AM22" i="7"/>
  <c r="AN22" i="7"/>
  <c r="AO22" i="7"/>
  <c r="AP22" i="7"/>
  <c r="AQ22" i="7"/>
  <c r="AR22" i="7"/>
  <c r="AS22" i="7"/>
  <c r="AT22" i="7"/>
  <c r="AU22" i="7"/>
  <c r="AW22" i="7"/>
  <c r="AX22" i="7"/>
  <c r="AY22" i="7"/>
  <c r="AZ22" i="7"/>
  <c r="D23" i="7"/>
  <c r="L23" i="7"/>
  <c r="O23" i="7"/>
  <c r="R23" i="7"/>
  <c r="S23" i="7"/>
  <c r="U23" i="7" s="1"/>
  <c r="W23" i="7"/>
  <c r="Y23" i="7"/>
  <c r="AG23" i="7"/>
  <c r="AI23" i="7"/>
  <c r="AJ23" i="7"/>
  <c r="AM23" i="7"/>
  <c r="AN23" i="7"/>
  <c r="AO23" i="7"/>
  <c r="AP23" i="7"/>
  <c r="AQ23" i="7"/>
  <c r="AR23" i="7"/>
  <c r="AS23" i="7"/>
  <c r="AT23" i="7"/>
  <c r="AU23" i="7"/>
  <c r="AW23" i="7"/>
  <c r="AX23" i="7"/>
  <c r="AY23" i="7"/>
  <c r="AZ23" i="7"/>
  <c r="D24" i="7"/>
  <c r="L24" i="7"/>
  <c r="O24" i="7"/>
  <c r="R24" i="7"/>
  <c r="S24" i="7"/>
  <c r="U24" i="7" s="1"/>
  <c r="W24" i="7"/>
  <c r="Y24" i="7"/>
  <c r="AG24" i="7"/>
  <c r="AI24" i="7"/>
  <c r="AJ24" i="7"/>
  <c r="AM24" i="7"/>
  <c r="AN24" i="7"/>
  <c r="AO24" i="7"/>
  <c r="AP24" i="7"/>
  <c r="AQ24" i="7"/>
  <c r="AR24" i="7"/>
  <c r="AS24" i="7"/>
  <c r="AT24" i="7"/>
  <c r="AU24" i="7"/>
  <c r="AW24" i="7"/>
  <c r="AX24" i="7"/>
  <c r="AY24" i="7"/>
  <c r="AZ24" i="7"/>
  <c r="D25" i="7"/>
  <c r="L25" i="7"/>
  <c r="O25" i="7"/>
  <c r="R25" i="7"/>
  <c r="S25" i="7"/>
  <c r="U25" i="7"/>
  <c r="W25" i="7"/>
  <c r="Y25" i="7"/>
  <c r="AG25" i="7"/>
  <c r="AI25" i="7"/>
  <c r="AJ25" i="7"/>
  <c r="AM25" i="7"/>
  <c r="AN25" i="7"/>
  <c r="AO25" i="7"/>
  <c r="AP25" i="7"/>
  <c r="AQ25" i="7"/>
  <c r="AR25" i="7"/>
  <c r="AS25" i="7"/>
  <c r="AT25" i="7"/>
  <c r="AU25" i="7"/>
  <c r="AW25" i="7"/>
  <c r="AX25" i="7"/>
  <c r="AY25" i="7"/>
  <c r="AZ25" i="7"/>
  <c r="D26" i="7"/>
  <c r="L26" i="7"/>
  <c r="O26" i="7"/>
  <c r="R26" i="7"/>
  <c r="S26" i="7"/>
  <c r="U26" i="7"/>
  <c r="W26" i="7"/>
  <c r="Y26" i="7"/>
  <c r="AG26" i="7"/>
  <c r="AI26" i="7"/>
  <c r="AJ26" i="7"/>
  <c r="AM26" i="7"/>
  <c r="AN26" i="7"/>
  <c r="AO26" i="7"/>
  <c r="AP26" i="7"/>
  <c r="AQ26" i="7"/>
  <c r="AR26" i="7"/>
  <c r="AS26" i="7"/>
  <c r="AT26" i="7"/>
  <c r="AU26" i="7"/>
  <c r="AW26" i="7"/>
  <c r="AX26" i="7"/>
  <c r="AY26" i="7"/>
  <c r="AZ26" i="7"/>
  <c r="D27" i="7"/>
  <c r="L27" i="7"/>
  <c r="O27" i="7"/>
  <c r="R27" i="7"/>
  <c r="S27" i="7"/>
  <c r="U27" i="7" s="1"/>
  <c r="W27" i="7"/>
  <c r="Y27" i="7"/>
  <c r="AG27" i="7"/>
  <c r="AI27" i="7"/>
  <c r="AJ27" i="7"/>
  <c r="AM27" i="7"/>
  <c r="AN27" i="7"/>
  <c r="AO27" i="7"/>
  <c r="AP27" i="7"/>
  <c r="AQ27" i="7"/>
  <c r="AR27" i="7"/>
  <c r="AS27" i="7"/>
  <c r="AT27" i="7"/>
  <c r="AU27" i="7"/>
  <c r="AW27" i="7"/>
  <c r="AX27" i="7"/>
  <c r="AY27" i="7"/>
  <c r="AZ27" i="7"/>
  <c r="D28" i="7"/>
  <c r="L28" i="7"/>
  <c r="O28" i="7"/>
  <c r="R28" i="7"/>
  <c r="S28" i="7"/>
  <c r="U28" i="7" s="1"/>
  <c r="W28" i="7"/>
  <c r="Y28" i="7"/>
  <c r="AG28" i="7"/>
  <c r="AI28" i="7"/>
  <c r="AJ28" i="7"/>
  <c r="AM28" i="7"/>
  <c r="AN28" i="7"/>
  <c r="AO28" i="7"/>
  <c r="AP28" i="7"/>
  <c r="AQ28" i="7"/>
  <c r="AR28" i="7"/>
  <c r="AS28" i="7"/>
  <c r="AT28" i="7"/>
  <c r="AU28" i="7"/>
  <c r="AW28" i="7"/>
  <c r="AX28" i="7"/>
  <c r="AY28" i="7"/>
  <c r="AZ28" i="7"/>
  <c r="D29" i="7"/>
  <c r="L29" i="7"/>
  <c r="O29" i="7"/>
  <c r="R29" i="7"/>
  <c r="S29" i="7"/>
  <c r="U29" i="7" s="1"/>
  <c r="W29" i="7"/>
  <c r="Y29" i="7"/>
  <c r="AG29" i="7"/>
  <c r="AI29" i="7"/>
  <c r="AJ29" i="7"/>
  <c r="AM29" i="7"/>
  <c r="AN29" i="7"/>
  <c r="AO29" i="7"/>
  <c r="AP29" i="7"/>
  <c r="AQ29" i="7"/>
  <c r="AR29" i="7"/>
  <c r="AS29" i="7"/>
  <c r="AT29" i="7"/>
  <c r="AU29" i="7"/>
  <c r="AW29" i="7"/>
  <c r="AX29" i="7"/>
  <c r="AY29" i="7"/>
  <c r="AZ29" i="7"/>
  <c r="D30" i="7"/>
  <c r="L30" i="7"/>
  <c r="O30" i="7"/>
  <c r="R30" i="7"/>
  <c r="S30" i="7"/>
  <c r="U30" i="7"/>
  <c r="W30" i="7"/>
  <c r="Y30" i="7"/>
  <c r="AG30" i="7"/>
  <c r="AI30" i="7"/>
  <c r="AJ30" i="7"/>
  <c r="AM30" i="7"/>
  <c r="AN30" i="7"/>
  <c r="AO30" i="7"/>
  <c r="AP30" i="7"/>
  <c r="AQ30" i="7"/>
  <c r="AR30" i="7"/>
  <c r="AS30" i="7"/>
  <c r="AT30" i="7"/>
  <c r="AU30" i="7"/>
  <c r="AW30" i="7"/>
  <c r="AX30" i="7"/>
  <c r="AY30" i="7"/>
  <c r="AZ30" i="7"/>
  <c r="D31" i="7"/>
  <c r="L31" i="7"/>
  <c r="O31" i="7"/>
  <c r="R31" i="7"/>
  <c r="S31" i="7"/>
  <c r="U31" i="7"/>
  <c r="W31" i="7"/>
  <c r="Y31" i="7"/>
  <c r="AG31" i="7"/>
  <c r="AI31" i="7"/>
  <c r="AJ31" i="7"/>
  <c r="AM31" i="7"/>
  <c r="AN31" i="7"/>
  <c r="AO31" i="7"/>
  <c r="AP31" i="7"/>
  <c r="AQ31" i="7"/>
  <c r="AR31" i="7"/>
  <c r="AS31" i="7"/>
  <c r="AT31" i="7"/>
  <c r="AU31" i="7"/>
  <c r="AW31" i="7"/>
  <c r="AX31" i="7"/>
  <c r="AY31" i="7"/>
  <c r="AZ31" i="7"/>
  <c r="D32" i="7"/>
  <c r="L32" i="7"/>
  <c r="O32" i="7"/>
  <c r="R32" i="7"/>
  <c r="S32" i="7"/>
  <c r="U32" i="7" s="1"/>
  <c r="W32" i="7"/>
  <c r="Y32" i="7"/>
  <c r="AG32" i="7"/>
  <c r="AI32" i="7"/>
  <c r="AJ32" i="7"/>
  <c r="AM32" i="7"/>
  <c r="AN32" i="7"/>
  <c r="AO32" i="7"/>
  <c r="AP32" i="7"/>
  <c r="AQ32" i="7"/>
  <c r="AR32" i="7"/>
  <c r="AS32" i="7"/>
  <c r="AT32" i="7"/>
  <c r="AU32" i="7"/>
  <c r="AW32" i="7"/>
  <c r="AX32" i="7"/>
  <c r="AY32" i="7"/>
  <c r="AZ32" i="7"/>
  <c r="D33" i="7"/>
  <c r="L33" i="7"/>
  <c r="O33" i="7"/>
  <c r="R33" i="7"/>
  <c r="S33" i="7"/>
  <c r="U33" i="7" s="1"/>
  <c r="W33" i="7"/>
  <c r="Y33" i="7"/>
  <c r="AG33" i="7"/>
  <c r="AI33" i="7"/>
  <c r="AJ33" i="7"/>
  <c r="AM33" i="7"/>
  <c r="AN33" i="7"/>
  <c r="AO33" i="7"/>
  <c r="AP33" i="7"/>
  <c r="AQ33" i="7"/>
  <c r="AR33" i="7"/>
  <c r="AS33" i="7"/>
  <c r="AT33" i="7"/>
  <c r="AU33" i="7"/>
  <c r="AW33" i="7"/>
  <c r="AX33" i="7"/>
  <c r="AY33" i="7"/>
  <c r="AZ33" i="7"/>
  <c r="D34" i="7"/>
  <c r="L34" i="7"/>
  <c r="O34" i="7"/>
  <c r="R34" i="7"/>
  <c r="S34" i="7"/>
  <c r="U34" i="7" s="1"/>
  <c r="W34" i="7"/>
  <c r="Y34" i="7"/>
  <c r="AG34" i="7"/>
  <c r="AI34" i="7"/>
  <c r="AJ34" i="7"/>
  <c r="AM34" i="7"/>
  <c r="AN34" i="7"/>
  <c r="AO34" i="7"/>
  <c r="AP34" i="7"/>
  <c r="AQ34" i="7"/>
  <c r="AR34" i="7"/>
  <c r="AS34" i="7"/>
  <c r="AT34" i="7"/>
  <c r="AU34" i="7"/>
  <c r="AW34" i="7"/>
  <c r="AX34" i="7"/>
  <c r="AY34" i="7"/>
  <c r="AZ34" i="7"/>
  <c r="D35" i="7"/>
  <c r="L35" i="7"/>
  <c r="O35" i="7"/>
  <c r="R35" i="7"/>
  <c r="S35" i="7"/>
  <c r="U35" i="7"/>
  <c r="W35" i="7"/>
  <c r="Y35" i="7"/>
  <c r="AG35" i="7"/>
  <c r="AI35" i="7"/>
  <c r="AJ35" i="7"/>
  <c r="AM35" i="7"/>
  <c r="AN35" i="7"/>
  <c r="AO35" i="7"/>
  <c r="AP35" i="7"/>
  <c r="AQ35" i="7"/>
  <c r="AR35" i="7"/>
  <c r="AS35" i="7"/>
  <c r="AT35" i="7"/>
  <c r="AU35" i="7"/>
  <c r="AW35" i="7"/>
  <c r="AX35" i="7"/>
  <c r="AY35" i="7"/>
  <c r="AZ35" i="7"/>
  <c r="D36" i="7"/>
  <c r="L36" i="7"/>
  <c r="O36" i="7"/>
  <c r="R36" i="7"/>
  <c r="S36" i="7"/>
  <c r="U36" i="7"/>
  <c r="W36" i="7"/>
  <c r="Y36" i="7"/>
  <c r="AG36" i="7"/>
  <c r="AI36" i="7"/>
  <c r="AJ36" i="7"/>
  <c r="AM36" i="7"/>
  <c r="AN36" i="7"/>
  <c r="AO36" i="7"/>
  <c r="AP36" i="7"/>
  <c r="AQ36" i="7"/>
  <c r="AR36" i="7"/>
  <c r="AS36" i="7"/>
  <c r="AT36" i="7"/>
  <c r="AU36" i="7"/>
  <c r="AW36" i="7"/>
  <c r="AX36" i="7"/>
  <c r="AY36" i="7"/>
  <c r="AZ36" i="7"/>
  <c r="D37" i="7"/>
  <c r="L37" i="7"/>
  <c r="O37" i="7"/>
  <c r="R37" i="7"/>
  <c r="S37" i="7"/>
  <c r="U37" i="7" s="1"/>
  <c r="W37" i="7"/>
  <c r="Y37" i="7"/>
  <c r="AG37" i="7"/>
  <c r="AI37" i="7"/>
  <c r="AJ37" i="7"/>
  <c r="AM37" i="7"/>
  <c r="AN37" i="7"/>
  <c r="AO37" i="7"/>
  <c r="AP37" i="7"/>
  <c r="AQ37" i="7"/>
  <c r="AR37" i="7"/>
  <c r="AS37" i="7"/>
  <c r="AT37" i="7"/>
  <c r="AU37" i="7"/>
  <c r="AW37" i="7"/>
  <c r="AX37" i="7"/>
  <c r="AY37" i="7"/>
  <c r="AZ37" i="7"/>
  <c r="D38" i="7"/>
  <c r="L38" i="7"/>
  <c r="O38" i="7"/>
  <c r="R38" i="7"/>
  <c r="S38" i="7"/>
  <c r="U38" i="7" s="1"/>
  <c r="W38" i="7"/>
  <c r="Y38" i="7"/>
  <c r="AG38" i="7"/>
  <c r="AI38" i="7"/>
  <c r="AJ38" i="7"/>
  <c r="AM38" i="7"/>
  <c r="AN38" i="7"/>
  <c r="AO38" i="7"/>
  <c r="AP38" i="7"/>
  <c r="AQ38" i="7"/>
  <c r="AR38" i="7"/>
  <c r="AS38" i="7"/>
  <c r="AT38" i="7"/>
  <c r="AU38" i="7"/>
  <c r="AW38" i="7"/>
  <c r="AX38" i="7"/>
  <c r="AY38" i="7"/>
  <c r="AZ38" i="7"/>
  <c r="D39" i="7"/>
  <c r="L39" i="7"/>
  <c r="O39" i="7"/>
  <c r="R39" i="7"/>
  <c r="S39" i="7"/>
  <c r="U39" i="7" s="1"/>
  <c r="W39" i="7"/>
  <c r="Y39" i="7"/>
  <c r="AG39" i="7"/>
  <c r="AI39" i="7"/>
  <c r="AJ39" i="7"/>
  <c r="AM39" i="7"/>
  <c r="AN39" i="7"/>
  <c r="AO39" i="7"/>
  <c r="AP39" i="7"/>
  <c r="AQ39" i="7"/>
  <c r="AR39" i="7"/>
  <c r="AS39" i="7"/>
  <c r="AT39" i="7"/>
  <c r="AU39" i="7"/>
  <c r="AW39" i="7"/>
  <c r="AX39" i="7"/>
  <c r="AY39" i="7"/>
  <c r="AZ39" i="7"/>
  <c r="D40" i="7"/>
  <c r="L40" i="7"/>
  <c r="O40" i="7"/>
  <c r="R40" i="7"/>
  <c r="S40" i="7"/>
  <c r="U40" i="7"/>
  <c r="W40" i="7"/>
  <c r="Y40" i="7"/>
  <c r="AG40" i="7"/>
  <c r="AI40" i="7"/>
  <c r="AJ40" i="7"/>
  <c r="AM40" i="7"/>
  <c r="AN40" i="7"/>
  <c r="AO40" i="7"/>
  <c r="AP40" i="7"/>
  <c r="AQ40" i="7"/>
  <c r="AR40" i="7"/>
  <c r="AS40" i="7"/>
  <c r="AT40" i="7"/>
  <c r="AU40" i="7"/>
  <c r="AW40" i="7"/>
  <c r="AX40" i="7"/>
  <c r="AY40" i="7"/>
  <c r="AZ40" i="7"/>
  <c r="D41" i="7"/>
  <c r="L41" i="7"/>
  <c r="O41" i="7"/>
  <c r="R41" i="7"/>
  <c r="S41" i="7"/>
  <c r="U41" i="7"/>
  <c r="W41" i="7"/>
  <c r="Y41" i="7"/>
  <c r="AG41" i="7"/>
  <c r="AI41" i="7"/>
  <c r="AJ41" i="7"/>
  <c r="AM41" i="7"/>
  <c r="AN41" i="7"/>
  <c r="AO41" i="7"/>
  <c r="AP41" i="7"/>
  <c r="AQ41" i="7"/>
  <c r="AR41" i="7"/>
  <c r="AS41" i="7"/>
  <c r="AT41" i="7"/>
  <c r="AU41" i="7"/>
  <c r="AW41" i="7"/>
  <c r="AX41" i="7"/>
  <c r="AY41" i="7"/>
  <c r="AZ41" i="7"/>
  <c r="D42" i="7"/>
  <c r="L42" i="7"/>
  <c r="O42" i="7"/>
  <c r="R42" i="7"/>
  <c r="S42" i="7"/>
  <c r="U42" i="7" s="1"/>
  <c r="W42" i="7"/>
  <c r="Y42" i="7"/>
  <c r="AG42" i="7"/>
  <c r="AI42" i="7"/>
  <c r="AJ42" i="7"/>
  <c r="AM42" i="7"/>
  <c r="AN42" i="7"/>
  <c r="AO42" i="7"/>
  <c r="AP42" i="7"/>
  <c r="AQ42" i="7"/>
  <c r="AR42" i="7"/>
  <c r="AS42" i="7"/>
  <c r="AT42" i="7"/>
  <c r="AU42" i="7"/>
  <c r="AW42" i="7"/>
  <c r="AX42" i="7"/>
  <c r="AY42" i="7"/>
  <c r="AZ42" i="7"/>
  <c r="D43" i="7"/>
  <c r="L43" i="7"/>
  <c r="O43" i="7"/>
  <c r="R43" i="7"/>
  <c r="S43" i="7"/>
  <c r="U43" i="7" s="1"/>
  <c r="W43" i="7"/>
  <c r="Y43" i="7"/>
  <c r="AG43" i="7"/>
  <c r="AI43" i="7"/>
  <c r="AJ43" i="7"/>
  <c r="AM43" i="7"/>
  <c r="AN43" i="7"/>
  <c r="AO43" i="7"/>
  <c r="AP43" i="7"/>
  <c r="AQ43" i="7"/>
  <c r="AR43" i="7"/>
  <c r="AS43" i="7"/>
  <c r="AT43" i="7"/>
  <c r="AU43" i="7"/>
  <c r="AW43" i="7"/>
  <c r="AX43" i="7"/>
  <c r="AY43" i="7"/>
  <c r="AZ43" i="7"/>
  <c r="D44" i="7"/>
  <c r="L44" i="7"/>
  <c r="O44" i="7"/>
  <c r="R44" i="7"/>
  <c r="S44" i="7"/>
  <c r="U44" i="7" s="1"/>
  <c r="W44" i="7"/>
  <c r="Y44" i="7"/>
  <c r="AG44" i="7"/>
  <c r="AI44" i="7"/>
  <c r="AJ44" i="7"/>
  <c r="AM44" i="7"/>
  <c r="AN44" i="7"/>
  <c r="AO44" i="7"/>
  <c r="AP44" i="7"/>
  <c r="AQ44" i="7"/>
  <c r="AR44" i="7"/>
  <c r="AS44" i="7"/>
  <c r="AT44" i="7"/>
  <c r="AU44" i="7"/>
  <c r="AW44" i="7"/>
  <c r="AX44" i="7"/>
  <c r="AY44" i="7"/>
  <c r="AZ44" i="7"/>
  <c r="D45" i="7"/>
  <c r="L45" i="7"/>
  <c r="O45" i="7"/>
  <c r="R45" i="7"/>
  <c r="S45" i="7"/>
  <c r="U45" i="7"/>
  <c r="W45" i="7"/>
  <c r="Y45" i="7"/>
  <c r="AG45" i="7"/>
  <c r="AI45" i="7"/>
  <c r="AJ45" i="7"/>
  <c r="AM45" i="7"/>
  <c r="AN45" i="7"/>
  <c r="AO45" i="7"/>
  <c r="AP45" i="7"/>
  <c r="AQ45" i="7"/>
  <c r="AR45" i="7"/>
  <c r="AS45" i="7"/>
  <c r="AT45" i="7"/>
  <c r="AU45" i="7"/>
  <c r="AW45" i="7"/>
  <c r="AX45" i="7"/>
  <c r="AY45" i="7"/>
  <c r="AZ45" i="7"/>
  <c r="D46" i="7"/>
  <c r="L46" i="7"/>
  <c r="O46" i="7"/>
  <c r="R46" i="7"/>
  <c r="S46" i="7"/>
  <c r="U46" i="7"/>
  <c r="W46" i="7"/>
  <c r="Y46" i="7"/>
  <c r="AG46" i="7"/>
  <c r="AI46" i="7"/>
  <c r="AJ46" i="7"/>
  <c r="AM46" i="7"/>
  <c r="AN46" i="7"/>
  <c r="AO46" i="7"/>
  <c r="AP46" i="7"/>
  <c r="AQ46" i="7"/>
  <c r="AR46" i="7"/>
  <c r="AS46" i="7"/>
  <c r="AT46" i="7"/>
  <c r="AU46" i="7"/>
  <c r="AW46" i="7"/>
  <c r="AX46" i="7"/>
  <c r="AY46" i="7"/>
  <c r="AZ46" i="7"/>
  <c r="D47" i="7"/>
  <c r="L47" i="7"/>
  <c r="O47" i="7"/>
  <c r="R47" i="7"/>
  <c r="S47" i="7"/>
  <c r="U47" i="7" s="1"/>
  <c r="W47" i="7"/>
  <c r="Y47" i="7"/>
  <c r="AG47" i="7"/>
  <c r="AI47" i="7"/>
  <c r="AJ47" i="7"/>
  <c r="AM47" i="7"/>
  <c r="AN47" i="7"/>
  <c r="AO47" i="7"/>
  <c r="AP47" i="7"/>
  <c r="AQ47" i="7"/>
  <c r="AR47" i="7"/>
  <c r="AS47" i="7"/>
  <c r="AT47" i="7"/>
  <c r="AU47" i="7"/>
  <c r="AW47" i="7"/>
  <c r="AX47" i="7"/>
  <c r="AY47" i="7"/>
  <c r="AZ47" i="7"/>
  <c r="D48" i="7"/>
  <c r="L48" i="7"/>
  <c r="O48" i="7"/>
  <c r="R48" i="7"/>
  <c r="S48" i="7"/>
  <c r="U48" i="7" s="1"/>
  <c r="W48" i="7"/>
  <c r="Y48" i="7"/>
  <c r="AG48" i="7"/>
  <c r="AI48" i="7"/>
  <c r="AJ48" i="7"/>
  <c r="AM48" i="7"/>
  <c r="AN48" i="7"/>
  <c r="AO48" i="7"/>
  <c r="AP48" i="7"/>
  <c r="AQ48" i="7"/>
  <c r="AR48" i="7"/>
  <c r="AS48" i="7"/>
  <c r="AT48" i="7"/>
  <c r="AU48" i="7"/>
  <c r="AW48" i="7"/>
  <c r="AX48" i="7"/>
  <c r="AY48" i="7"/>
  <c r="AZ48" i="7"/>
  <c r="D49" i="7"/>
  <c r="L49" i="7"/>
  <c r="O49" i="7"/>
  <c r="R49" i="7"/>
  <c r="S49" i="7"/>
  <c r="U49" i="7" s="1"/>
  <c r="W49" i="7"/>
  <c r="Y49" i="7"/>
  <c r="AG49" i="7"/>
  <c r="AI49" i="7"/>
  <c r="AJ49" i="7"/>
  <c r="AM49" i="7"/>
  <c r="AN49" i="7"/>
  <c r="AO49" i="7"/>
  <c r="AP49" i="7"/>
  <c r="AQ49" i="7"/>
  <c r="AR49" i="7"/>
  <c r="AS49" i="7"/>
  <c r="AT49" i="7"/>
  <c r="AU49" i="7"/>
  <c r="AW49" i="7"/>
  <c r="AX49" i="7"/>
  <c r="AY49" i="7"/>
  <c r="AZ49" i="7"/>
  <c r="D50" i="7"/>
  <c r="L50" i="7"/>
  <c r="O50" i="7"/>
  <c r="R50" i="7"/>
  <c r="S50" i="7"/>
  <c r="U50" i="7"/>
  <c r="W50" i="7"/>
  <c r="Y50" i="7"/>
  <c r="AG50" i="7"/>
  <c r="AI50" i="7"/>
  <c r="AJ50" i="7"/>
  <c r="AM50" i="7"/>
  <c r="AN50" i="7"/>
  <c r="AO50" i="7"/>
  <c r="AP50" i="7"/>
  <c r="AQ50" i="7"/>
  <c r="AR50" i="7"/>
  <c r="AS50" i="7"/>
  <c r="AT50" i="7"/>
  <c r="AU50" i="7"/>
  <c r="AW50" i="7"/>
  <c r="AX50" i="7"/>
  <c r="AY50" i="7"/>
  <c r="AZ50" i="7"/>
  <c r="D51" i="7"/>
  <c r="L51" i="7"/>
  <c r="O51" i="7"/>
  <c r="R51" i="7"/>
  <c r="S51" i="7"/>
  <c r="U51" i="7"/>
  <c r="W51" i="7"/>
  <c r="Y51" i="7"/>
  <c r="AG51" i="7"/>
  <c r="AI51" i="7"/>
  <c r="AJ51" i="7"/>
  <c r="AM51" i="7"/>
  <c r="AN51" i="7"/>
  <c r="AO51" i="7"/>
  <c r="AP51" i="7"/>
  <c r="AQ51" i="7"/>
  <c r="AR51" i="7"/>
  <c r="AS51" i="7"/>
  <c r="AT51" i="7"/>
  <c r="AU51" i="7"/>
  <c r="AW51" i="7"/>
  <c r="AX51" i="7"/>
  <c r="AY51" i="7"/>
  <c r="AZ51" i="7"/>
  <c r="D52" i="7"/>
  <c r="L52" i="7"/>
  <c r="O52" i="7"/>
  <c r="R52" i="7"/>
  <c r="S52" i="7"/>
  <c r="U52" i="7" s="1"/>
  <c r="W52" i="7"/>
  <c r="Y52" i="7"/>
  <c r="AG52" i="7"/>
  <c r="AI52" i="7"/>
  <c r="AJ52" i="7"/>
  <c r="AM52" i="7"/>
  <c r="AN52" i="7"/>
  <c r="AO52" i="7"/>
  <c r="AP52" i="7"/>
  <c r="AQ52" i="7"/>
  <c r="AR52" i="7"/>
  <c r="AS52" i="7"/>
  <c r="AT52" i="7"/>
  <c r="AU52" i="7"/>
  <c r="AW52" i="7"/>
  <c r="AX52" i="7"/>
  <c r="AY52" i="7"/>
  <c r="AZ52" i="7"/>
  <c r="D53" i="7"/>
  <c r="L53" i="7"/>
  <c r="O53" i="7"/>
  <c r="R53" i="7"/>
  <c r="S53" i="7"/>
  <c r="U53" i="7" s="1"/>
  <c r="W53" i="7"/>
  <c r="Y53" i="7"/>
  <c r="AG53" i="7"/>
  <c r="AI53" i="7"/>
  <c r="AJ53" i="7"/>
  <c r="AM53" i="7"/>
  <c r="AN53" i="7"/>
  <c r="AO53" i="7"/>
  <c r="AP53" i="7"/>
  <c r="AQ53" i="7"/>
  <c r="AR53" i="7"/>
  <c r="AS53" i="7"/>
  <c r="AT53" i="7"/>
  <c r="AU53" i="7"/>
  <c r="AW53" i="7"/>
  <c r="AX53" i="7"/>
  <c r="AY53" i="7"/>
  <c r="AZ53" i="7"/>
  <c r="D54" i="7"/>
  <c r="L54" i="7"/>
  <c r="O54" i="7"/>
  <c r="R54" i="7"/>
  <c r="S54" i="7"/>
  <c r="U54" i="7" s="1"/>
  <c r="W54" i="7"/>
  <c r="Y54" i="7"/>
  <c r="AG54" i="7"/>
  <c r="AI54" i="7"/>
  <c r="AJ54" i="7"/>
  <c r="AM54" i="7"/>
  <c r="AN54" i="7"/>
  <c r="AO54" i="7"/>
  <c r="AP54" i="7"/>
  <c r="AQ54" i="7"/>
  <c r="AR54" i="7"/>
  <c r="AS54" i="7"/>
  <c r="AT54" i="7"/>
  <c r="AU54" i="7"/>
  <c r="AW54" i="7"/>
  <c r="AX54" i="7"/>
  <c r="AY54" i="7"/>
  <c r="AZ54" i="7"/>
  <c r="D55" i="7"/>
  <c r="L55" i="7"/>
  <c r="O55" i="7"/>
  <c r="R55" i="7"/>
  <c r="S55" i="7"/>
  <c r="U55" i="7"/>
  <c r="W55" i="7"/>
  <c r="Y55" i="7"/>
  <c r="AG55" i="7"/>
  <c r="AI55" i="7"/>
  <c r="AJ55" i="7"/>
  <c r="AM55" i="7"/>
  <c r="AN55" i="7"/>
  <c r="AO55" i="7"/>
  <c r="AP55" i="7"/>
  <c r="AQ55" i="7"/>
  <c r="AR55" i="7"/>
  <c r="AS55" i="7"/>
  <c r="AT55" i="7"/>
  <c r="AU55" i="7"/>
  <c r="AW55" i="7"/>
  <c r="AX55" i="7"/>
  <c r="AY55" i="7"/>
  <c r="AZ55" i="7"/>
  <c r="D56" i="7"/>
  <c r="L56" i="7"/>
  <c r="O56" i="7"/>
  <c r="R56" i="7"/>
  <c r="S56" i="7"/>
  <c r="U56" i="7"/>
  <c r="W56" i="7"/>
  <c r="Y56" i="7"/>
  <c r="AG56" i="7"/>
  <c r="AI56" i="7"/>
  <c r="AJ56" i="7"/>
  <c r="AM56" i="7"/>
  <c r="AN56" i="7"/>
  <c r="AO56" i="7"/>
  <c r="AP56" i="7"/>
  <c r="AQ56" i="7"/>
  <c r="AR56" i="7"/>
  <c r="AS56" i="7"/>
  <c r="AT56" i="7"/>
  <c r="AU56" i="7"/>
  <c r="AW56" i="7"/>
  <c r="AX56" i="7"/>
  <c r="AY56" i="7"/>
  <c r="AZ56" i="7"/>
  <c r="D57" i="7"/>
  <c r="L57" i="7"/>
  <c r="O57" i="7"/>
  <c r="R57" i="7"/>
  <c r="S57" i="7"/>
  <c r="U57" i="7" s="1"/>
  <c r="W57" i="7"/>
  <c r="Y57" i="7"/>
  <c r="AG57" i="7"/>
  <c r="AI57" i="7"/>
  <c r="AJ57" i="7"/>
  <c r="AM57" i="7"/>
  <c r="AN57" i="7"/>
  <c r="AO57" i="7"/>
  <c r="AP57" i="7"/>
  <c r="AQ57" i="7"/>
  <c r="AR57" i="7"/>
  <c r="AS57" i="7"/>
  <c r="AT57" i="7"/>
  <c r="AU57" i="7"/>
  <c r="AW57" i="7"/>
  <c r="AX57" i="7"/>
  <c r="AY57" i="7"/>
  <c r="AZ57" i="7"/>
  <c r="D58" i="7"/>
  <c r="L58" i="7"/>
  <c r="O58" i="7"/>
  <c r="R58" i="7"/>
  <c r="S58" i="7"/>
  <c r="U58" i="7" s="1"/>
  <c r="W58" i="7"/>
  <c r="Y58" i="7"/>
  <c r="AG58" i="7"/>
  <c r="AI58" i="7"/>
  <c r="AJ58" i="7"/>
  <c r="AM58" i="7"/>
  <c r="AN58" i="7"/>
  <c r="AO58" i="7"/>
  <c r="AP58" i="7"/>
  <c r="AQ58" i="7"/>
  <c r="AR58" i="7"/>
  <c r="AS58" i="7"/>
  <c r="AT58" i="7"/>
  <c r="AU58" i="7"/>
  <c r="AW58" i="7"/>
  <c r="AX58" i="7"/>
  <c r="AY58" i="7"/>
  <c r="AZ58" i="7"/>
  <c r="D59" i="7"/>
  <c r="L59" i="7"/>
  <c r="O59" i="7"/>
  <c r="R59" i="7"/>
  <c r="S59" i="7"/>
  <c r="U59" i="7" s="1"/>
  <c r="W59" i="7"/>
  <c r="Y59" i="7"/>
  <c r="AG59" i="7"/>
  <c r="AI59" i="7"/>
  <c r="AJ59" i="7"/>
  <c r="AM59" i="7"/>
  <c r="AN59" i="7"/>
  <c r="AO59" i="7"/>
  <c r="AP59" i="7"/>
  <c r="AQ59" i="7"/>
  <c r="AR59" i="7"/>
  <c r="AS59" i="7"/>
  <c r="AT59" i="7"/>
  <c r="AU59" i="7"/>
  <c r="AW59" i="7"/>
  <c r="AX59" i="7"/>
  <c r="AY59" i="7"/>
  <c r="AZ59" i="7"/>
  <c r="D60" i="7"/>
  <c r="L60" i="7"/>
  <c r="O60" i="7"/>
  <c r="R60" i="7"/>
  <c r="S60" i="7"/>
  <c r="U60" i="7"/>
  <c r="W60" i="7"/>
  <c r="Y60" i="7"/>
  <c r="AG60" i="7"/>
  <c r="AI60" i="7"/>
  <c r="AJ60" i="7"/>
  <c r="AM60" i="7"/>
  <c r="AN60" i="7"/>
  <c r="AO60" i="7"/>
  <c r="AP60" i="7"/>
  <c r="AQ60" i="7"/>
  <c r="AR60" i="7"/>
  <c r="AS60" i="7"/>
  <c r="AT60" i="7"/>
  <c r="AU60" i="7"/>
  <c r="AW60" i="7"/>
  <c r="AX60" i="7"/>
  <c r="AY60" i="7"/>
  <c r="AZ60" i="7"/>
  <c r="D61" i="7"/>
  <c r="L61" i="7"/>
  <c r="O61" i="7"/>
  <c r="R61" i="7"/>
  <c r="S61" i="7"/>
  <c r="U61" i="7"/>
  <c r="W61" i="7"/>
  <c r="Y61" i="7"/>
  <c r="AG61" i="7"/>
  <c r="AI61" i="7"/>
  <c r="AJ61" i="7"/>
  <c r="AM61" i="7"/>
  <c r="AN61" i="7"/>
  <c r="AO61" i="7"/>
  <c r="AP61" i="7"/>
  <c r="AQ61" i="7"/>
  <c r="AR61" i="7"/>
  <c r="AS61" i="7"/>
  <c r="AT61" i="7"/>
  <c r="AU61" i="7"/>
  <c r="AW61" i="7"/>
  <c r="AX61" i="7"/>
  <c r="AY61" i="7"/>
  <c r="AZ61" i="7"/>
  <c r="D62" i="7"/>
  <c r="L62" i="7"/>
  <c r="O62" i="7"/>
  <c r="R62" i="7"/>
  <c r="S62" i="7"/>
  <c r="U62" i="7" s="1"/>
  <c r="W62" i="7"/>
  <c r="Y62" i="7"/>
  <c r="AG62" i="7"/>
  <c r="AI62" i="7"/>
  <c r="AJ62" i="7"/>
  <c r="AM62" i="7"/>
  <c r="AN62" i="7"/>
  <c r="AO62" i="7"/>
  <c r="AP62" i="7"/>
  <c r="AQ62" i="7"/>
  <c r="AR62" i="7"/>
  <c r="AS62" i="7"/>
  <c r="AT62" i="7"/>
  <c r="AU62" i="7"/>
  <c r="AW62" i="7"/>
  <c r="AX62" i="7"/>
  <c r="AY62" i="7"/>
  <c r="AZ62" i="7"/>
  <c r="D63" i="7"/>
  <c r="L63" i="7"/>
  <c r="O63" i="7"/>
  <c r="R63" i="7"/>
  <c r="S63" i="7"/>
  <c r="U63" i="7" s="1"/>
  <c r="W63" i="7"/>
  <c r="Y63" i="7"/>
  <c r="AG63" i="7"/>
  <c r="AI63" i="7"/>
  <c r="AJ63" i="7"/>
  <c r="AM63" i="7"/>
  <c r="AN63" i="7"/>
  <c r="AO63" i="7"/>
  <c r="AP63" i="7"/>
  <c r="AQ63" i="7"/>
  <c r="AR63" i="7"/>
  <c r="AS63" i="7"/>
  <c r="AT63" i="7"/>
  <c r="AU63" i="7"/>
  <c r="AW63" i="7"/>
  <c r="AX63" i="7"/>
  <c r="AY63" i="7"/>
  <c r="AZ63" i="7"/>
  <c r="D64" i="7"/>
  <c r="L64" i="7"/>
  <c r="O64" i="7"/>
  <c r="R64" i="7"/>
  <c r="S64" i="7"/>
  <c r="U64" i="7" s="1"/>
  <c r="W64" i="7"/>
  <c r="Y64" i="7"/>
  <c r="AG64" i="7"/>
  <c r="AI64" i="7"/>
  <c r="AJ64" i="7"/>
  <c r="AM64" i="7"/>
  <c r="AN64" i="7"/>
  <c r="AO64" i="7"/>
  <c r="AP64" i="7"/>
  <c r="AQ64" i="7"/>
  <c r="AR64" i="7"/>
  <c r="AS64" i="7"/>
  <c r="AT64" i="7"/>
  <c r="AU64" i="7"/>
  <c r="AW64" i="7"/>
  <c r="AX64" i="7"/>
  <c r="AY64" i="7"/>
  <c r="AZ64" i="7"/>
  <c r="D65" i="7"/>
  <c r="L65" i="7"/>
  <c r="O65" i="7"/>
  <c r="R65" i="7"/>
  <c r="S65" i="7"/>
  <c r="U65" i="7"/>
  <c r="W65" i="7"/>
  <c r="Y65" i="7"/>
  <c r="AG65" i="7"/>
  <c r="AI65" i="7"/>
  <c r="AJ65" i="7"/>
  <c r="AM65" i="7"/>
  <c r="AN65" i="7"/>
  <c r="AO65" i="7"/>
  <c r="AP65" i="7"/>
  <c r="AQ65" i="7"/>
  <c r="AR65" i="7"/>
  <c r="AS65" i="7"/>
  <c r="AT65" i="7"/>
  <c r="AU65" i="7"/>
  <c r="AW65" i="7"/>
  <c r="AX65" i="7"/>
  <c r="AY65" i="7"/>
  <c r="AZ65" i="7"/>
  <c r="D66" i="7"/>
  <c r="L66" i="7"/>
  <c r="O66" i="7"/>
  <c r="R66" i="7"/>
  <c r="S66" i="7"/>
  <c r="U66" i="7"/>
  <c r="W66" i="7"/>
  <c r="Y66" i="7"/>
  <c r="AG66" i="7"/>
  <c r="AI66" i="7"/>
  <c r="AJ66" i="7"/>
  <c r="AM66" i="7"/>
  <c r="AN66" i="7"/>
  <c r="AO66" i="7"/>
  <c r="AP66" i="7"/>
  <c r="AQ66" i="7"/>
  <c r="AR66" i="7"/>
  <c r="AS66" i="7"/>
  <c r="AT66" i="7"/>
  <c r="AU66" i="7"/>
  <c r="AW66" i="7"/>
  <c r="AX66" i="7"/>
  <c r="AY66" i="7"/>
  <c r="AZ66" i="7"/>
  <c r="D67" i="7"/>
  <c r="L67" i="7"/>
  <c r="O67" i="7"/>
  <c r="R67" i="7"/>
  <c r="S67" i="7"/>
  <c r="U67" i="7" s="1"/>
  <c r="W67" i="7"/>
  <c r="Y67" i="7"/>
  <c r="AG67" i="7"/>
  <c r="AI67" i="7"/>
  <c r="AJ67" i="7"/>
  <c r="AM67" i="7"/>
  <c r="AN67" i="7"/>
  <c r="AO67" i="7"/>
  <c r="AP67" i="7"/>
  <c r="AQ67" i="7"/>
  <c r="AR67" i="7"/>
  <c r="AS67" i="7"/>
  <c r="AT67" i="7"/>
  <c r="AU67" i="7"/>
  <c r="AW67" i="7"/>
  <c r="AX67" i="7"/>
  <c r="AY67" i="7"/>
  <c r="AZ67" i="7"/>
  <c r="D68" i="7"/>
  <c r="L68" i="7"/>
  <c r="O68" i="7"/>
  <c r="R68" i="7"/>
  <c r="S68" i="7"/>
  <c r="U68" i="7" s="1"/>
  <c r="W68" i="7"/>
  <c r="Y68" i="7"/>
  <c r="AG68" i="7"/>
  <c r="AI68" i="7"/>
  <c r="AJ68" i="7"/>
  <c r="AM68" i="7"/>
  <c r="AN68" i="7"/>
  <c r="AO68" i="7"/>
  <c r="AP68" i="7"/>
  <c r="AQ68" i="7"/>
  <c r="AR68" i="7"/>
  <c r="AS68" i="7"/>
  <c r="AT68" i="7"/>
  <c r="AU68" i="7"/>
  <c r="AW68" i="7"/>
  <c r="AX68" i="7"/>
  <c r="AY68" i="7"/>
  <c r="AZ68" i="7"/>
  <c r="D69" i="7"/>
  <c r="L69" i="7"/>
  <c r="O69" i="7"/>
  <c r="R69" i="7"/>
  <c r="S69" i="7"/>
  <c r="U69" i="7" s="1"/>
  <c r="W69" i="7"/>
  <c r="Y69" i="7"/>
  <c r="AG69" i="7"/>
  <c r="AI69" i="7"/>
  <c r="AJ69" i="7"/>
  <c r="AM69" i="7"/>
  <c r="AN69" i="7"/>
  <c r="AO69" i="7"/>
  <c r="AP69" i="7"/>
  <c r="AQ69" i="7"/>
  <c r="AR69" i="7"/>
  <c r="AS69" i="7"/>
  <c r="AT69" i="7"/>
  <c r="AU69" i="7"/>
  <c r="AW69" i="7"/>
  <c r="AX69" i="7"/>
  <c r="AY69" i="7"/>
  <c r="AZ69" i="7"/>
  <c r="D70" i="7"/>
  <c r="L70" i="7"/>
  <c r="O70" i="7"/>
  <c r="R70" i="7"/>
  <c r="S70" i="7"/>
  <c r="U70" i="7"/>
  <c r="W70" i="7"/>
  <c r="Y70" i="7"/>
  <c r="AG70" i="7"/>
  <c r="AI70" i="7"/>
  <c r="AJ70" i="7"/>
  <c r="AM70" i="7"/>
  <c r="AN70" i="7"/>
  <c r="AO70" i="7"/>
  <c r="AP70" i="7"/>
  <c r="AQ70" i="7"/>
  <c r="AR70" i="7"/>
  <c r="AS70" i="7"/>
  <c r="AT70" i="7"/>
  <c r="AU70" i="7"/>
  <c r="AW70" i="7"/>
  <c r="AX70" i="7"/>
  <c r="AY70" i="7"/>
  <c r="AZ70" i="7"/>
  <c r="D71" i="7"/>
  <c r="L71" i="7"/>
  <c r="O71" i="7"/>
  <c r="R71" i="7"/>
  <c r="S71" i="7"/>
  <c r="U71" i="7"/>
  <c r="W71" i="7"/>
  <c r="Y71" i="7"/>
  <c r="AG71" i="7"/>
  <c r="AI71" i="7"/>
  <c r="AJ71" i="7"/>
  <c r="AM71" i="7"/>
  <c r="AN71" i="7"/>
  <c r="AO71" i="7"/>
  <c r="AP71" i="7"/>
  <c r="AQ71" i="7"/>
  <c r="AR71" i="7"/>
  <c r="AS71" i="7"/>
  <c r="AT71" i="7"/>
  <c r="AU71" i="7"/>
  <c r="AW71" i="7"/>
  <c r="AX71" i="7"/>
  <c r="AY71" i="7"/>
  <c r="AZ71" i="7"/>
  <c r="D72" i="7"/>
  <c r="L72" i="7"/>
  <c r="O72" i="7"/>
  <c r="R72" i="7"/>
  <c r="S72" i="7"/>
  <c r="U72" i="7" s="1"/>
  <c r="W72" i="7"/>
  <c r="Y72" i="7"/>
  <c r="AG72" i="7"/>
  <c r="AI72" i="7"/>
  <c r="AJ72" i="7"/>
  <c r="AM72" i="7"/>
  <c r="AN72" i="7"/>
  <c r="AO72" i="7"/>
  <c r="AP72" i="7"/>
  <c r="AQ72" i="7"/>
  <c r="AR72" i="7"/>
  <c r="AS72" i="7"/>
  <c r="AT72" i="7"/>
  <c r="AU72" i="7"/>
  <c r="AW72" i="7"/>
  <c r="AX72" i="7"/>
  <c r="AY72" i="7"/>
  <c r="AZ72" i="7"/>
  <c r="D73" i="7"/>
  <c r="L73" i="7"/>
  <c r="O73" i="7"/>
  <c r="R73" i="7"/>
  <c r="S73" i="7"/>
  <c r="U73" i="7" s="1"/>
  <c r="W73" i="7"/>
  <c r="Y73" i="7"/>
  <c r="AG73" i="7"/>
  <c r="AI73" i="7"/>
  <c r="AJ73" i="7"/>
  <c r="AM73" i="7"/>
  <c r="AN73" i="7"/>
  <c r="AO73" i="7"/>
  <c r="AP73" i="7"/>
  <c r="AQ73" i="7"/>
  <c r="AR73" i="7"/>
  <c r="AS73" i="7"/>
  <c r="AT73" i="7"/>
  <c r="AU73" i="7"/>
  <c r="AW73" i="7"/>
  <c r="AX73" i="7"/>
  <c r="AY73" i="7"/>
  <c r="AZ73" i="7"/>
  <c r="D74" i="7"/>
  <c r="L74" i="7"/>
  <c r="O74" i="7"/>
  <c r="R74" i="7"/>
  <c r="S74" i="7"/>
  <c r="U74" i="7" s="1"/>
  <c r="W74" i="7"/>
  <c r="Y74" i="7"/>
  <c r="AG74" i="7"/>
  <c r="AI74" i="7"/>
  <c r="AJ74" i="7"/>
  <c r="AM74" i="7"/>
  <c r="AN74" i="7"/>
  <c r="AO74" i="7"/>
  <c r="AP74" i="7"/>
  <c r="AQ74" i="7"/>
  <c r="AR74" i="7"/>
  <c r="AS74" i="7"/>
  <c r="AT74" i="7"/>
  <c r="AU74" i="7"/>
  <c r="AW74" i="7"/>
  <c r="AX74" i="7"/>
  <c r="AY74" i="7"/>
  <c r="AZ74" i="7"/>
  <c r="D75" i="7"/>
  <c r="L75" i="7"/>
  <c r="O75" i="7"/>
  <c r="R75" i="7"/>
  <c r="S75" i="7"/>
  <c r="U75" i="7"/>
  <c r="W75" i="7"/>
  <c r="Y75" i="7"/>
  <c r="AG75" i="7"/>
  <c r="AI75" i="7"/>
  <c r="AJ75" i="7"/>
  <c r="AM75" i="7"/>
  <c r="AN75" i="7"/>
  <c r="AO75" i="7"/>
  <c r="AP75" i="7"/>
  <c r="AQ75" i="7"/>
  <c r="AR75" i="7"/>
  <c r="AS75" i="7"/>
  <c r="AT75" i="7"/>
  <c r="AU75" i="7"/>
  <c r="AW75" i="7"/>
  <c r="AX75" i="7"/>
  <c r="AY75" i="7"/>
  <c r="AZ75" i="7"/>
  <c r="D76" i="7"/>
  <c r="L76" i="7"/>
  <c r="O76" i="7"/>
  <c r="R76" i="7"/>
  <c r="S76" i="7"/>
  <c r="U76" i="7"/>
  <c r="W76" i="7"/>
  <c r="Y76" i="7"/>
  <c r="AG76" i="7"/>
  <c r="AI76" i="7"/>
  <c r="AJ76" i="7"/>
  <c r="AM76" i="7"/>
  <c r="AN76" i="7"/>
  <c r="AO76" i="7"/>
  <c r="AP76" i="7"/>
  <c r="AQ76" i="7"/>
  <c r="AR76" i="7"/>
  <c r="AS76" i="7"/>
  <c r="AT76" i="7"/>
  <c r="AU76" i="7"/>
  <c r="AW76" i="7"/>
  <c r="AX76" i="7"/>
  <c r="AY76" i="7"/>
  <c r="AZ76" i="7"/>
  <c r="D77" i="7"/>
  <c r="L77" i="7"/>
  <c r="O77" i="7"/>
  <c r="R77" i="7"/>
  <c r="S77" i="7"/>
  <c r="U77" i="7" s="1"/>
  <c r="W77" i="7"/>
  <c r="Y77" i="7"/>
  <c r="AG77" i="7"/>
  <c r="AI77" i="7"/>
  <c r="AJ77" i="7"/>
  <c r="AM77" i="7"/>
  <c r="AN77" i="7"/>
  <c r="AO77" i="7"/>
  <c r="AP77" i="7"/>
  <c r="AQ77" i="7"/>
  <c r="AR77" i="7"/>
  <c r="AS77" i="7"/>
  <c r="AT77" i="7"/>
  <c r="AU77" i="7"/>
  <c r="AW77" i="7"/>
  <c r="AX77" i="7"/>
  <c r="AY77" i="7"/>
  <c r="AZ77" i="7"/>
  <c r="D78" i="7"/>
  <c r="L78" i="7"/>
  <c r="O78" i="7"/>
  <c r="R78" i="7"/>
  <c r="S78" i="7"/>
  <c r="U78" i="7" s="1"/>
  <c r="W78" i="7"/>
  <c r="Y78" i="7"/>
  <c r="AG78" i="7"/>
  <c r="AI78" i="7"/>
  <c r="AJ78" i="7"/>
  <c r="AM78" i="7"/>
  <c r="AN78" i="7"/>
  <c r="AO78" i="7"/>
  <c r="AP78" i="7"/>
  <c r="AQ78" i="7"/>
  <c r="AR78" i="7"/>
  <c r="AS78" i="7"/>
  <c r="AT78" i="7"/>
  <c r="AU78" i="7"/>
  <c r="AW78" i="7"/>
  <c r="AX78" i="7"/>
  <c r="AY78" i="7"/>
  <c r="AZ78" i="7"/>
  <c r="D79" i="7"/>
  <c r="L79" i="7"/>
  <c r="O79" i="7"/>
  <c r="R79" i="7"/>
  <c r="S79" i="7"/>
  <c r="U79" i="7" s="1"/>
  <c r="W79" i="7"/>
  <c r="Y79" i="7"/>
  <c r="AG79" i="7"/>
  <c r="AI79" i="7"/>
  <c r="AJ79" i="7"/>
  <c r="AM79" i="7"/>
  <c r="AN79" i="7"/>
  <c r="AO79" i="7"/>
  <c r="AP79" i="7"/>
  <c r="AQ79" i="7"/>
  <c r="AR79" i="7"/>
  <c r="AS79" i="7"/>
  <c r="AT79" i="7"/>
  <c r="AU79" i="7"/>
  <c r="AW79" i="7"/>
  <c r="AX79" i="7"/>
  <c r="AY79" i="7"/>
  <c r="AZ79" i="7"/>
  <c r="D80" i="7"/>
  <c r="L80" i="7"/>
  <c r="O80" i="7"/>
  <c r="R80" i="7"/>
  <c r="S80" i="7"/>
  <c r="U80" i="7"/>
  <c r="W80" i="7"/>
  <c r="Y80" i="7"/>
  <c r="AG80" i="7"/>
  <c r="AI80" i="7"/>
  <c r="AJ80" i="7"/>
  <c r="AM80" i="7"/>
  <c r="AN80" i="7"/>
  <c r="AO80" i="7"/>
  <c r="AP80" i="7"/>
  <c r="AQ80" i="7"/>
  <c r="AR80" i="7"/>
  <c r="AS80" i="7"/>
  <c r="AT80" i="7"/>
  <c r="AU80" i="7"/>
  <c r="AW80" i="7"/>
  <c r="AX80" i="7"/>
  <c r="AY80" i="7"/>
  <c r="AZ80" i="7"/>
  <c r="D81" i="7"/>
  <c r="L81" i="7"/>
  <c r="O81" i="7"/>
  <c r="R81" i="7"/>
  <c r="S81" i="7"/>
  <c r="U81" i="7"/>
  <c r="W81" i="7"/>
  <c r="Y81" i="7"/>
  <c r="AG81" i="7"/>
  <c r="AI81" i="7"/>
  <c r="AJ81" i="7"/>
  <c r="AM81" i="7"/>
  <c r="AN81" i="7"/>
  <c r="AO81" i="7"/>
  <c r="AP81" i="7"/>
  <c r="AQ81" i="7"/>
  <c r="AR81" i="7"/>
  <c r="AS81" i="7"/>
  <c r="AT81" i="7"/>
  <c r="AU81" i="7"/>
  <c r="AW81" i="7"/>
  <c r="AX81" i="7"/>
  <c r="AY81" i="7"/>
  <c r="AZ81" i="7"/>
  <c r="D82" i="7"/>
  <c r="L82" i="7"/>
  <c r="O82" i="7"/>
  <c r="R82" i="7"/>
  <c r="S82" i="7"/>
  <c r="U82" i="7" s="1"/>
  <c r="W82" i="7"/>
  <c r="Y82" i="7"/>
  <c r="AG82" i="7"/>
  <c r="AI82" i="7"/>
  <c r="AJ82" i="7"/>
  <c r="AM82" i="7"/>
  <c r="AN82" i="7"/>
  <c r="AO82" i="7"/>
  <c r="AP82" i="7"/>
  <c r="AQ82" i="7"/>
  <c r="AR82" i="7"/>
  <c r="AS82" i="7"/>
  <c r="AT82" i="7"/>
  <c r="AU82" i="7"/>
  <c r="AW82" i="7"/>
  <c r="AX82" i="7"/>
  <c r="AY82" i="7"/>
  <c r="AZ82" i="7"/>
  <c r="D83" i="7"/>
  <c r="L83" i="7"/>
  <c r="O83" i="7"/>
  <c r="R83" i="7"/>
  <c r="S83" i="7"/>
  <c r="U83" i="7" s="1"/>
  <c r="W83" i="7"/>
  <c r="Y83" i="7"/>
  <c r="AG83" i="7"/>
  <c r="AI83" i="7"/>
  <c r="AJ83" i="7"/>
  <c r="AM83" i="7"/>
  <c r="AN83" i="7"/>
  <c r="AO83" i="7"/>
  <c r="AP83" i="7"/>
  <c r="AQ83" i="7"/>
  <c r="AR83" i="7"/>
  <c r="AS83" i="7"/>
  <c r="AT83" i="7"/>
  <c r="AU83" i="7"/>
  <c r="AW83" i="7"/>
  <c r="AX83" i="7"/>
  <c r="AY83" i="7"/>
  <c r="AZ83" i="7"/>
  <c r="D84" i="7"/>
  <c r="L84" i="7"/>
  <c r="O84" i="7"/>
  <c r="R84" i="7"/>
  <c r="S84" i="7"/>
  <c r="U84" i="7" s="1"/>
  <c r="W84" i="7"/>
  <c r="Y84" i="7"/>
  <c r="AG84" i="7"/>
  <c r="AI84" i="7"/>
  <c r="AJ84" i="7"/>
  <c r="AM84" i="7"/>
  <c r="AN84" i="7"/>
  <c r="AO84" i="7"/>
  <c r="AP84" i="7"/>
  <c r="AQ84" i="7"/>
  <c r="AR84" i="7"/>
  <c r="AS84" i="7"/>
  <c r="AT84" i="7"/>
  <c r="AU84" i="7"/>
  <c r="AW84" i="7"/>
  <c r="AX84" i="7"/>
  <c r="AY84" i="7"/>
  <c r="AZ84" i="7"/>
  <c r="D85" i="7"/>
  <c r="L85" i="7"/>
  <c r="O85" i="7"/>
  <c r="R85" i="7"/>
  <c r="S85" i="7"/>
  <c r="U85" i="7"/>
  <c r="W85" i="7"/>
  <c r="Y85" i="7"/>
  <c r="AG85" i="7"/>
  <c r="AI85" i="7"/>
  <c r="AJ85" i="7"/>
  <c r="AM85" i="7"/>
  <c r="AN85" i="7"/>
  <c r="AO85" i="7"/>
  <c r="AP85" i="7"/>
  <c r="AQ85" i="7"/>
  <c r="AR85" i="7"/>
  <c r="AS85" i="7"/>
  <c r="AT85" i="7"/>
  <c r="AU85" i="7"/>
  <c r="AW85" i="7"/>
  <c r="AX85" i="7"/>
  <c r="AY85" i="7"/>
  <c r="AZ85" i="7"/>
  <c r="D86" i="7"/>
  <c r="L86" i="7"/>
  <c r="O86" i="7"/>
  <c r="R86" i="7"/>
  <c r="S86" i="7"/>
  <c r="U86" i="7"/>
  <c r="W86" i="7"/>
  <c r="Y86" i="7"/>
  <c r="AG86" i="7"/>
  <c r="AI86" i="7"/>
  <c r="AJ86" i="7"/>
  <c r="AM86" i="7"/>
  <c r="AN86" i="7"/>
  <c r="AO86" i="7"/>
  <c r="AP86" i="7"/>
  <c r="AQ86" i="7"/>
  <c r="AR86" i="7"/>
  <c r="AS86" i="7"/>
  <c r="AT86" i="7"/>
  <c r="AU86" i="7"/>
  <c r="AW86" i="7"/>
  <c r="AX86" i="7"/>
  <c r="AY86" i="7"/>
  <c r="AZ86" i="7"/>
  <c r="D87" i="7"/>
  <c r="L87" i="7"/>
  <c r="O87" i="7"/>
  <c r="R87" i="7"/>
  <c r="S87" i="7"/>
  <c r="U87" i="7" s="1"/>
  <c r="W87" i="7"/>
  <c r="Y87" i="7"/>
  <c r="AG87" i="7"/>
  <c r="AI87" i="7"/>
  <c r="AJ87" i="7"/>
  <c r="AM87" i="7"/>
  <c r="AN87" i="7"/>
  <c r="AO87" i="7"/>
  <c r="AP87" i="7"/>
  <c r="AQ87" i="7"/>
  <c r="AR87" i="7"/>
  <c r="AS87" i="7"/>
  <c r="AT87" i="7"/>
  <c r="AU87" i="7"/>
  <c r="AW87" i="7"/>
  <c r="AX87" i="7"/>
  <c r="AY87" i="7"/>
  <c r="AZ87" i="7"/>
  <c r="D88" i="7"/>
  <c r="L88" i="7"/>
  <c r="O88" i="7"/>
  <c r="R88" i="7"/>
  <c r="S88" i="7"/>
  <c r="U88" i="7" s="1"/>
  <c r="W88" i="7"/>
  <c r="Y88" i="7"/>
  <c r="AG88" i="7"/>
  <c r="AI88" i="7"/>
  <c r="AJ88" i="7"/>
  <c r="AM88" i="7"/>
  <c r="AN88" i="7"/>
  <c r="AO88" i="7"/>
  <c r="AP88" i="7"/>
  <c r="AQ88" i="7"/>
  <c r="AR88" i="7"/>
  <c r="AS88" i="7"/>
  <c r="AT88" i="7"/>
  <c r="AU88" i="7"/>
  <c r="AW88" i="7"/>
  <c r="AX88" i="7"/>
  <c r="AY88" i="7"/>
  <c r="AZ88" i="7"/>
  <c r="D89" i="7"/>
  <c r="L89" i="7"/>
  <c r="O89" i="7"/>
  <c r="R89" i="7"/>
  <c r="S89" i="7"/>
  <c r="U89" i="7" s="1"/>
  <c r="W89" i="7"/>
  <c r="Y89" i="7"/>
  <c r="AG89" i="7"/>
  <c r="AI89" i="7"/>
  <c r="AJ89" i="7"/>
  <c r="AM89" i="7"/>
  <c r="AN89" i="7"/>
  <c r="AO89" i="7"/>
  <c r="AP89" i="7"/>
  <c r="AQ89" i="7"/>
  <c r="AR89" i="7"/>
  <c r="AS89" i="7"/>
  <c r="AT89" i="7"/>
  <c r="AU89" i="7"/>
  <c r="AW89" i="7"/>
  <c r="AX89" i="7"/>
  <c r="AY89" i="7"/>
  <c r="AZ89" i="7"/>
  <c r="D90" i="7"/>
  <c r="L90" i="7"/>
  <c r="O90" i="7"/>
  <c r="R90" i="7"/>
  <c r="S90" i="7"/>
  <c r="U90" i="7"/>
  <c r="W90" i="7"/>
  <c r="Y90" i="7"/>
  <c r="AG90" i="7"/>
  <c r="AI90" i="7"/>
  <c r="AJ90" i="7"/>
  <c r="AM90" i="7"/>
  <c r="AN90" i="7"/>
  <c r="AO90" i="7"/>
  <c r="AP90" i="7"/>
  <c r="AQ90" i="7"/>
  <c r="AR90" i="7"/>
  <c r="AS90" i="7"/>
  <c r="AT90" i="7"/>
  <c r="AU90" i="7"/>
  <c r="AW90" i="7"/>
  <c r="AX90" i="7"/>
  <c r="AY90" i="7"/>
  <c r="AZ90" i="7"/>
  <c r="D91" i="7"/>
  <c r="L91" i="7"/>
  <c r="O91" i="7"/>
  <c r="R91" i="7"/>
  <c r="S91" i="7"/>
  <c r="U91" i="7"/>
  <c r="W91" i="7"/>
  <c r="Y91" i="7"/>
  <c r="AG91" i="7"/>
  <c r="AI91" i="7"/>
  <c r="AJ91" i="7"/>
  <c r="AM91" i="7"/>
  <c r="AN91" i="7"/>
  <c r="AO91" i="7"/>
  <c r="AP91" i="7"/>
  <c r="AQ91" i="7"/>
  <c r="AR91" i="7"/>
  <c r="AS91" i="7"/>
  <c r="AT91" i="7"/>
  <c r="AU91" i="7"/>
  <c r="AW91" i="7"/>
  <c r="AX91" i="7"/>
  <c r="AY91" i="7"/>
  <c r="AZ91" i="7"/>
  <c r="D92" i="7"/>
  <c r="L92" i="7"/>
  <c r="O92" i="7"/>
  <c r="R92" i="7"/>
  <c r="S92" i="7"/>
  <c r="U92" i="7" s="1"/>
  <c r="W92" i="7"/>
  <c r="Y92" i="7"/>
  <c r="AG92" i="7"/>
  <c r="AI92" i="7"/>
  <c r="AJ92" i="7"/>
  <c r="AM92" i="7"/>
  <c r="AN92" i="7"/>
  <c r="AO92" i="7"/>
  <c r="AP92" i="7"/>
  <c r="AQ92" i="7"/>
  <c r="AR92" i="7"/>
  <c r="AS92" i="7"/>
  <c r="AT92" i="7"/>
  <c r="AU92" i="7"/>
  <c r="AW92" i="7"/>
  <c r="AX92" i="7"/>
  <c r="AY92" i="7"/>
  <c r="AZ92" i="7"/>
  <c r="D93" i="7"/>
  <c r="L93" i="7"/>
  <c r="O93" i="7"/>
  <c r="R93" i="7"/>
  <c r="S93" i="7"/>
  <c r="U93" i="7" s="1"/>
  <c r="W93" i="7"/>
  <c r="Y93" i="7"/>
  <c r="AG93" i="7"/>
  <c r="AI93" i="7"/>
  <c r="AJ93" i="7"/>
  <c r="AM93" i="7"/>
  <c r="AN93" i="7"/>
  <c r="AO93" i="7"/>
  <c r="AP93" i="7"/>
  <c r="AQ93" i="7"/>
  <c r="AR93" i="7"/>
  <c r="AS93" i="7"/>
  <c r="AT93" i="7"/>
  <c r="AU93" i="7"/>
  <c r="AW93" i="7"/>
  <c r="AX93" i="7"/>
  <c r="AY93" i="7"/>
  <c r="AZ93" i="7"/>
  <c r="D94" i="7"/>
  <c r="L94" i="7"/>
  <c r="O94" i="7"/>
  <c r="R94" i="7"/>
  <c r="S94" i="7"/>
  <c r="U94" i="7" s="1"/>
  <c r="W94" i="7"/>
  <c r="Y94" i="7"/>
  <c r="AG94" i="7"/>
  <c r="AI94" i="7"/>
  <c r="AJ94" i="7"/>
  <c r="AM94" i="7"/>
  <c r="AN94" i="7"/>
  <c r="AO94" i="7"/>
  <c r="AP94" i="7"/>
  <c r="AQ94" i="7"/>
  <c r="AR94" i="7"/>
  <c r="AS94" i="7"/>
  <c r="AT94" i="7"/>
  <c r="AU94" i="7"/>
  <c r="AW94" i="7"/>
  <c r="AX94" i="7"/>
  <c r="AY94" i="7"/>
  <c r="AZ94" i="7"/>
  <c r="D95" i="7"/>
  <c r="L95" i="7"/>
  <c r="O95" i="7"/>
  <c r="R95" i="7"/>
  <c r="S95" i="7"/>
  <c r="U95" i="7"/>
  <c r="W95" i="7"/>
  <c r="Y95" i="7"/>
  <c r="AG95" i="7"/>
  <c r="AI95" i="7"/>
  <c r="AJ95" i="7"/>
  <c r="AM95" i="7"/>
  <c r="AN95" i="7"/>
  <c r="AO95" i="7"/>
  <c r="AP95" i="7"/>
  <c r="AQ95" i="7"/>
  <c r="AR95" i="7"/>
  <c r="AS95" i="7"/>
  <c r="AT95" i="7"/>
  <c r="AU95" i="7"/>
  <c r="AW95" i="7"/>
  <c r="AX95" i="7"/>
  <c r="AY95" i="7"/>
  <c r="AZ95" i="7"/>
  <c r="D96" i="7"/>
  <c r="L96" i="7"/>
  <c r="O96" i="7"/>
  <c r="R96" i="7"/>
  <c r="S96" i="7"/>
  <c r="U96" i="7"/>
  <c r="W96" i="7"/>
  <c r="Y96" i="7"/>
  <c r="AG96" i="7"/>
  <c r="AI96" i="7"/>
  <c r="AJ96" i="7"/>
  <c r="AM96" i="7"/>
  <c r="AN96" i="7"/>
  <c r="AO96" i="7"/>
  <c r="AP96" i="7"/>
  <c r="AQ96" i="7"/>
  <c r="AR96" i="7"/>
  <c r="AS96" i="7"/>
  <c r="AT96" i="7"/>
  <c r="AU96" i="7"/>
  <c r="AW96" i="7"/>
  <c r="AX96" i="7"/>
  <c r="AY96" i="7"/>
  <c r="AZ96" i="7"/>
  <c r="D97" i="7"/>
  <c r="L97" i="7"/>
  <c r="O97" i="7"/>
  <c r="R97" i="7"/>
  <c r="S97" i="7"/>
  <c r="U97" i="7" s="1"/>
  <c r="W97" i="7"/>
  <c r="Y97" i="7"/>
  <c r="AG97" i="7"/>
  <c r="AI97" i="7"/>
  <c r="AJ97" i="7"/>
  <c r="AM97" i="7"/>
  <c r="AN97" i="7"/>
  <c r="AO97" i="7"/>
  <c r="AP97" i="7"/>
  <c r="AQ97" i="7"/>
  <c r="AR97" i="7"/>
  <c r="AS97" i="7"/>
  <c r="AT97" i="7"/>
  <c r="AU97" i="7"/>
  <c r="AW97" i="7"/>
  <c r="AX97" i="7"/>
  <c r="AY97" i="7"/>
  <c r="AZ97" i="7"/>
  <c r="D98" i="7"/>
  <c r="L98" i="7"/>
  <c r="O98" i="7"/>
  <c r="R98" i="7"/>
  <c r="S98" i="7"/>
  <c r="U98" i="7" s="1"/>
  <c r="W98" i="7"/>
  <c r="Y98" i="7"/>
  <c r="AG98" i="7"/>
  <c r="AI98" i="7"/>
  <c r="AJ98" i="7"/>
  <c r="AM98" i="7"/>
  <c r="AN98" i="7"/>
  <c r="AO98" i="7"/>
  <c r="AP98" i="7"/>
  <c r="AQ98" i="7"/>
  <c r="AR98" i="7"/>
  <c r="AS98" i="7"/>
  <c r="AT98" i="7"/>
  <c r="AU98" i="7"/>
  <c r="AW98" i="7"/>
  <c r="AX98" i="7"/>
  <c r="AY98" i="7"/>
  <c r="AZ98" i="7"/>
  <c r="D99" i="7"/>
  <c r="L99" i="7"/>
  <c r="O99" i="7"/>
  <c r="R99" i="7"/>
  <c r="S99" i="7"/>
  <c r="U99" i="7" s="1"/>
  <c r="W99" i="7"/>
  <c r="Y99" i="7"/>
  <c r="AG99" i="7"/>
  <c r="AI99" i="7"/>
  <c r="AJ99" i="7"/>
  <c r="AM99" i="7"/>
  <c r="AN99" i="7"/>
  <c r="AO99" i="7"/>
  <c r="AP99" i="7"/>
  <c r="AQ99" i="7"/>
  <c r="AR99" i="7"/>
  <c r="AS99" i="7"/>
  <c r="AT99" i="7"/>
  <c r="AU99" i="7"/>
  <c r="AW99" i="7"/>
  <c r="AX99" i="7"/>
  <c r="AY99" i="7"/>
  <c r="AZ99" i="7"/>
  <c r="D100" i="7"/>
  <c r="L100" i="7"/>
  <c r="O100" i="7"/>
  <c r="R100" i="7"/>
  <c r="S100" i="7"/>
  <c r="U100" i="7"/>
  <c r="W100" i="7"/>
  <c r="Y100" i="7"/>
  <c r="AG100" i="7"/>
  <c r="AI100" i="7"/>
  <c r="AJ100" i="7"/>
  <c r="AM100" i="7"/>
  <c r="AN100" i="7"/>
  <c r="AO100" i="7"/>
  <c r="AP100" i="7"/>
  <c r="AQ100" i="7"/>
  <c r="AR100" i="7"/>
  <c r="AS100" i="7"/>
  <c r="AT100" i="7"/>
  <c r="AU100" i="7"/>
  <c r="AW100" i="7"/>
  <c r="AX100" i="7"/>
  <c r="AY100" i="7"/>
  <c r="AZ100" i="7"/>
  <c r="D11" i="6"/>
  <c r="K11" i="6"/>
  <c r="N11" i="6"/>
  <c r="O11" i="6"/>
  <c r="Q11" i="6"/>
  <c r="S11" i="6"/>
  <c r="U11" i="6"/>
  <c r="W11" i="6"/>
  <c r="Y11" i="6"/>
  <c r="Z11" i="6"/>
  <c r="AC11" i="6"/>
  <c r="AD11" i="6"/>
  <c r="AE11" i="6"/>
  <c r="AF11" i="6"/>
  <c r="AG11" i="6"/>
  <c r="AH11" i="6"/>
  <c r="AI11" i="6"/>
  <c r="AJ11" i="6"/>
  <c r="AK11" i="6"/>
  <c r="AM11" i="6"/>
  <c r="AN11" i="6"/>
  <c r="AO11" i="6"/>
  <c r="AP11" i="6"/>
  <c r="D12" i="6"/>
  <c r="K12" i="6"/>
  <c r="N12" i="6"/>
  <c r="O12" i="6"/>
  <c r="Q12" i="6" s="1"/>
  <c r="S12" i="6"/>
  <c r="U12" i="6"/>
  <c r="W12" i="6"/>
  <c r="Y12" i="6"/>
  <c r="Z12" i="6"/>
  <c r="AC12" i="6"/>
  <c r="AD12" i="6"/>
  <c r="AE12" i="6"/>
  <c r="AF12" i="6"/>
  <c r="AG12" i="6"/>
  <c r="AH12" i="6"/>
  <c r="AI12" i="6"/>
  <c r="AJ12" i="6"/>
  <c r="AK12" i="6"/>
  <c r="AM12" i="6"/>
  <c r="AN12" i="6"/>
  <c r="AO12" i="6"/>
  <c r="AP12" i="6"/>
  <c r="D13" i="6"/>
  <c r="K13" i="6"/>
  <c r="N13" i="6"/>
  <c r="O13" i="6"/>
  <c r="Q13" i="6" s="1"/>
  <c r="S13" i="6"/>
  <c r="U13" i="6"/>
  <c r="W13" i="6"/>
  <c r="Y13" i="6"/>
  <c r="Z13" i="6"/>
  <c r="AC13" i="6"/>
  <c r="AD13" i="6"/>
  <c r="AE13" i="6"/>
  <c r="AF13" i="6"/>
  <c r="AG13" i="6"/>
  <c r="AH13" i="6"/>
  <c r="AI13" i="6"/>
  <c r="AJ13" i="6"/>
  <c r="AK13" i="6"/>
  <c r="AM13" i="6"/>
  <c r="AN13" i="6"/>
  <c r="AO13" i="6"/>
  <c r="AP13" i="6"/>
  <c r="D14" i="6"/>
  <c r="K14" i="6"/>
  <c r="N14" i="6"/>
  <c r="O14" i="6"/>
  <c r="Q14" i="6" s="1"/>
  <c r="S14" i="6"/>
  <c r="U14" i="6"/>
  <c r="W14" i="6"/>
  <c r="Y14" i="6"/>
  <c r="Z14" i="6"/>
  <c r="AC14" i="6"/>
  <c r="AD14" i="6"/>
  <c r="AE14" i="6"/>
  <c r="AF14" i="6"/>
  <c r="AG14" i="6"/>
  <c r="AH14" i="6"/>
  <c r="AI14" i="6"/>
  <c r="AJ14" i="6"/>
  <c r="AK14" i="6"/>
  <c r="AM14" i="6"/>
  <c r="AN14" i="6"/>
  <c r="AO14" i="6"/>
  <c r="AP14" i="6"/>
  <c r="D15" i="6"/>
  <c r="K15" i="6"/>
  <c r="N15" i="6"/>
  <c r="O15" i="6"/>
  <c r="Q15" i="6" s="1"/>
  <c r="S15" i="6"/>
  <c r="U15" i="6"/>
  <c r="W15" i="6"/>
  <c r="Y15" i="6"/>
  <c r="Z15" i="6"/>
  <c r="AC15" i="6"/>
  <c r="AD15" i="6"/>
  <c r="AE15" i="6"/>
  <c r="AF15" i="6"/>
  <c r="AG15" i="6"/>
  <c r="AH15" i="6"/>
  <c r="AI15" i="6"/>
  <c r="AJ15" i="6"/>
  <c r="AK15" i="6"/>
  <c r="AM15" i="6"/>
  <c r="AN15" i="6"/>
  <c r="AO15" i="6"/>
  <c r="AP15" i="6"/>
  <c r="D16" i="6"/>
  <c r="K16" i="6"/>
  <c r="N16" i="6"/>
  <c r="O16" i="6"/>
  <c r="Q16" i="6" s="1"/>
  <c r="S16" i="6"/>
  <c r="U16" i="6"/>
  <c r="W16" i="6"/>
  <c r="Y16" i="6"/>
  <c r="Z16" i="6"/>
  <c r="AC16" i="6"/>
  <c r="AD16" i="6"/>
  <c r="AE16" i="6"/>
  <c r="AF16" i="6"/>
  <c r="AG16" i="6"/>
  <c r="AH16" i="6"/>
  <c r="AI16" i="6"/>
  <c r="AJ16" i="6"/>
  <c r="AK16" i="6"/>
  <c r="AM16" i="6"/>
  <c r="AN16" i="6"/>
  <c r="AO16" i="6"/>
  <c r="AP16" i="6"/>
  <c r="D17" i="6"/>
  <c r="K17" i="6"/>
  <c r="N17" i="6"/>
  <c r="O17" i="6"/>
  <c r="Q17" i="6"/>
  <c r="S17" i="6"/>
  <c r="U17" i="6"/>
  <c r="W17" i="6"/>
  <c r="Y17" i="6"/>
  <c r="Z17" i="6"/>
  <c r="AC17" i="6"/>
  <c r="AD17" i="6"/>
  <c r="AE17" i="6"/>
  <c r="AF17" i="6"/>
  <c r="AG17" i="6"/>
  <c r="AH17" i="6"/>
  <c r="AI17" i="6"/>
  <c r="AJ17" i="6"/>
  <c r="AK17" i="6"/>
  <c r="AM17" i="6"/>
  <c r="AN17" i="6"/>
  <c r="AO17" i="6"/>
  <c r="AP17" i="6"/>
  <c r="D18" i="6"/>
  <c r="K18" i="6"/>
  <c r="N18" i="6"/>
  <c r="O18" i="6"/>
  <c r="Q18" i="6" s="1"/>
  <c r="S18" i="6"/>
  <c r="U18" i="6"/>
  <c r="W18" i="6"/>
  <c r="Y18" i="6"/>
  <c r="Z18" i="6"/>
  <c r="AC18" i="6"/>
  <c r="AD18" i="6"/>
  <c r="AE18" i="6"/>
  <c r="AF18" i="6"/>
  <c r="AG18" i="6"/>
  <c r="AH18" i="6"/>
  <c r="AI18" i="6"/>
  <c r="AJ18" i="6"/>
  <c r="AK18" i="6"/>
  <c r="AM18" i="6"/>
  <c r="AN18" i="6"/>
  <c r="AO18" i="6"/>
  <c r="AP18" i="6"/>
  <c r="D19" i="6"/>
  <c r="K19" i="6"/>
  <c r="N19" i="6"/>
  <c r="O19" i="6"/>
  <c r="Q19" i="6" s="1"/>
  <c r="S19" i="6"/>
  <c r="U19" i="6"/>
  <c r="W19" i="6"/>
  <c r="Y19" i="6"/>
  <c r="Z19" i="6"/>
  <c r="AC19" i="6"/>
  <c r="AD19" i="6"/>
  <c r="AE19" i="6"/>
  <c r="AF19" i="6"/>
  <c r="AG19" i="6"/>
  <c r="AH19" i="6"/>
  <c r="AI19" i="6"/>
  <c r="AJ19" i="6"/>
  <c r="AK19" i="6"/>
  <c r="AM19" i="6"/>
  <c r="AN19" i="6"/>
  <c r="AO19" i="6"/>
  <c r="AP19" i="6"/>
  <c r="D20" i="6"/>
  <c r="K20" i="6"/>
  <c r="N20" i="6"/>
  <c r="O20" i="6"/>
  <c r="Q20" i="6" s="1"/>
  <c r="S20" i="6"/>
  <c r="U20" i="6"/>
  <c r="W20" i="6"/>
  <c r="Y20" i="6"/>
  <c r="Z20" i="6"/>
  <c r="AC20" i="6"/>
  <c r="AD20" i="6"/>
  <c r="AE20" i="6"/>
  <c r="AF20" i="6"/>
  <c r="AG20" i="6"/>
  <c r="AH20" i="6"/>
  <c r="AI20" i="6"/>
  <c r="AJ20" i="6"/>
  <c r="AK20" i="6"/>
  <c r="AM20" i="6"/>
  <c r="AN20" i="6"/>
  <c r="AO20" i="6"/>
  <c r="AP20" i="6"/>
  <c r="D21" i="6"/>
  <c r="K21" i="6"/>
  <c r="N21" i="6"/>
  <c r="O21" i="6"/>
  <c r="Q21" i="6" s="1"/>
  <c r="S21" i="6"/>
  <c r="U21" i="6"/>
  <c r="W21" i="6"/>
  <c r="Y21" i="6"/>
  <c r="Z21" i="6"/>
  <c r="AC21" i="6"/>
  <c r="AD21" i="6"/>
  <c r="AE21" i="6"/>
  <c r="AF21" i="6"/>
  <c r="AG21" i="6"/>
  <c r="AH21" i="6"/>
  <c r="AI21" i="6"/>
  <c r="AJ21" i="6"/>
  <c r="AK21" i="6"/>
  <c r="AM21" i="6"/>
  <c r="AN21" i="6"/>
  <c r="AO21" i="6"/>
  <c r="AP21" i="6"/>
  <c r="D22" i="6"/>
  <c r="K22" i="6"/>
  <c r="N22" i="6"/>
  <c r="O22" i="6"/>
  <c r="Q22" i="6"/>
  <c r="S22" i="6"/>
  <c r="U22" i="6"/>
  <c r="W22" i="6"/>
  <c r="Y22" i="6"/>
  <c r="Z22" i="6"/>
  <c r="AC22" i="6"/>
  <c r="AD22" i="6"/>
  <c r="AE22" i="6"/>
  <c r="AF22" i="6"/>
  <c r="AG22" i="6"/>
  <c r="AH22" i="6"/>
  <c r="AI22" i="6"/>
  <c r="AJ22" i="6"/>
  <c r="AK22" i="6"/>
  <c r="AM22" i="6"/>
  <c r="AN22" i="6"/>
  <c r="AO22" i="6"/>
  <c r="AP22" i="6"/>
  <c r="D23" i="6"/>
  <c r="K23" i="6"/>
  <c r="N23" i="6"/>
  <c r="O23" i="6"/>
  <c r="Q23" i="6"/>
  <c r="S23" i="6"/>
  <c r="U23" i="6"/>
  <c r="W23" i="6"/>
  <c r="Y23" i="6"/>
  <c r="Z23" i="6"/>
  <c r="AC23" i="6"/>
  <c r="AD23" i="6"/>
  <c r="AE23" i="6"/>
  <c r="AF23" i="6"/>
  <c r="AG23" i="6"/>
  <c r="AH23" i="6"/>
  <c r="AI23" i="6"/>
  <c r="AJ23" i="6"/>
  <c r="AK23" i="6"/>
  <c r="AM23" i="6"/>
  <c r="AN23" i="6"/>
  <c r="AO23" i="6"/>
  <c r="AP23" i="6"/>
  <c r="D24" i="6"/>
  <c r="K24" i="6"/>
  <c r="N24" i="6"/>
  <c r="O24" i="6"/>
  <c r="Q24" i="6" s="1"/>
  <c r="S24" i="6"/>
  <c r="U24" i="6"/>
  <c r="W24" i="6"/>
  <c r="Y24" i="6"/>
  <c r="Z24" i="6"/>
  <c r="AC24" i="6"/>
  <c r="AD24" i="6"/>
  <c r="AE24" i="6"/>
  <c r="AF24" i="6"/>
  <c r="AG24" i="6"/>
  <c r="AH24" i="6"/>
  <c r="AI24" i="6"/>
  <c r="AJ24" i="6"/>
  <c r="AK24" i="6"/>
  <c r="AM24" i="6"/>
  <c r="AN24" i="6"/>
  <c r="AO24" i="6"/>
  <c r="AP24" i="6"/>
  <c r="D25" i="6"/>
  <c r="K25" i="6"/>
  <c r="N25" i="6"/>
  <c r="O25" i="6"/>
  <c r="Q25" i="6"/>
  <c r="S25" i="6"/>
  <c r="U25" i="6"/>
  <c r="W25" i="6"/>
  <c r="Y25" i="6"/>
  <c r="Z25" i="6"/>
  <c r="AC25" i="6"/>
  <c r="AD25" i="6"/>
  <c r="AE25" i="6"/>
  <c r="AF25" i="6"/>
  <c r="AG25" i="6"/>
  <c r="AH25" i="6"/>
  <c r="AI25" i="6"/>
  <c r="AJ25" i="6"/>
  <c r="AK25" i="6"/>
  <c r="AM25" i="6"/>
  <c r="AN25" i="6"/>
  <c r="AO25" i="6"/>
  <c r="AP25" i="6"/>
  <c r="D26" i="6"/>
  <c r="K26" i="6"/>
  <c r="N26" i="6"/>
  <c r="O26" i="6"/>
  <c r="Q26" i="6"/>
  <c r="S26" i="6"/>
  <c r="U26" i="6"/>
  <c r="W26" i="6"/>
  <c r="Y26" i="6"/>
  <c r="Z26" i="6"/>
  <c r="AC26" i="6"/>
  <c r="AD26" i="6"/>
  <c r="AE26" i="6"/>
  <c r="AF26" i="6"/>
  <c r="AG26" i="6"/>
  <c r="AH26" i="6"/>
  <c r="AI26" i="6"/>
  <c r="AJ26" i="6"/>
  <c r="AK26" i="6"/>
  <c r="AM26" i="6"/>
  <c r="AN26" i="6"/>
  <c r="AO26" i="6"/>
  <c r="AP26" i="6"/>
  <c r="D27" i="6"/>
  <c r="K27" i="6"/>
  <c r="N27" i="6"/>
  <c r="O27" i="6"/>
  <c r="Q27" i="6" s="1"/>
  <c r="S27" i="6"/>
  <c r="U27" i="6"/>
  <c r="W27" i="6"/>
  <c r="Y27" i="6"/>
  <c r="Z27" i="6"/>
  <c r="AC27" i="6"/>
  <c r="AD27" i="6"/>
  <c r="AE27" i="6"/>
  <c r="AF27" i="6"/>
  <c r="AG27" i="6"/>
  <c r="AH27" i="6"/>
  <c r="AI27" i="6"/>
  <c r="AJ27" i="6"/>
  <c r="AK27" i="6"/>
  <c r="AM27" i="6"/>
  <c r="AN27" i="6"/>
  <c r="AO27" i="6"/>
  <c r="AP27" i="6"/>
  <c r="D28" i="6"/>
  <c r="K28" i="6"/>
  <c r="N28" i="6"/>
  <c r="O28" i="6"/>
  <c r="Q28" i="6"/>
  <c r="S28" i="6"/>
  <c r="U28" i="6"/>
  <c r="W28" i="6"/>
  <c r="Y28" i="6"/>
  <c r="Z28" i="6"/>
  <c r="AC28" i="6"/>
  <c r="AD28" i="6"/>
  <c r="AE28" i="6"/>
  <c r="AF28" i="6"/>
  <c r="AG28" i="6"/>
  <c r="AH28" i="6"/>
  <c r="AI28" i="6"/>
  <c r="AJ28" i="6"/>
  <c r="AK28" i="6"/>
  <c r="AM28" i="6"/>
  <c r="AN28" i="6"/>
  <c r="AO28" i="6"/>
  <c r="AP28" i="6"/>
  <c r="D29" i="6"/>
  <c r="K29" i="6"/>
  <c r="N29" i="6"/>
  <c r="O29" i="6"/>
  <c r="Q29" i="6" s="1"/>
  <c r="S29" i="6"/>
  <c r="U29" i="6"/>
  <c r="W29" i="6"/>
  <c r="Y29" i="6"/>
  <c r="Z29" i="6"/>
  <c r="AC29" i="6"/>
  <c r="AD29" i="6"/>
  <c r="AE29" i="6"/>
  <c r="AF29" i="6"/>
  <c r="AG29" i="6"/>
  <c r="AH29" i="6"/>
  <c r="AI29" i="6"/>
  <c r="AJ29" i="6"/>
  <c r="AK29" i="6"/>
  <c r="AM29" i="6"/>
  <c r="AN29" i="6"/>
  <c r="AO29" i="6"/>
  <c r="AP29" i="6"/>
  <c r="D30" i="6"/>
  <c r="K30" i="6"/>
  <c r="N30" i="6"/>
  <c r="O30" i="6"/>
  <c r="Q30" i="6"/>
  <c r="S30" i="6"/>
  <c r="U30" i="6"/>
  <c r="W30" i="6"/>
  <c r="Y30" i="6"/>
  <c r="Z30" i="6"/>
  <c r="AC30" i="6"/>
  <c r="AD30" i="6"/>
  <c r="AE30" i="6"/>
  <c r="AF30" i="6"/>
  <c r="AG30" i="6"/>
  <c r="AH30" i="6"/>
  <c r="AI30" i="6"/>
  <c r="AJ30" i="6"/>
  <c r="AK30" i="6"/>
  <c r="AM30" i="6"/>
  <c r="AN30" i="6"/>
  <c r="AO30" i="6"/>
  <c r="AP30" i="6"/>
  <c r="D31" i="6"/>
  <c r="K31" i="6"/>
  <c r="N31" i="6"/>
  <c r="O31" i="6"/>
  <c r="Q31" i="6"/>
  <c r="S31" i="6"/>
  <c r="U31" i="6"/>
  <c r="W31" i="6"/>
  <c r="Y31" i="6"/>
  <c r="Z31" i="6"/>
  <c r="AC31" i="6"/>
  <c r="AD31" i="6"/>
  <c r="AE31" i="6"/>
  <c r="AF31" i="6"/>
  <c r="AG31" i="6"/>
  <c r="AH31" i="6"/>
  <c r="AI31" i="6"/>
  <c r="AJ31" i="6"/>
  <c r="AK31" i="6"/>
  <c r="AM31" i="6"/>
  <c r="AN31" i="6"/>
  <c r="AO31" i="6"/>
  <c r="AP31" i="6"/>
  <c r="D32" i="6"/>
  <c r="K32" i="6"/>
  <c r="N32" i="6"/>
  <c r="O32" i="6"/>
  <c r="Q32" i="6" s="1"/>
  <c r="S32" i="6"/>
  <c r="U32" i="6"/>
  <c r="W32" i="6"/>
  <c r="Y32" i="6"/>
  <c r="Z32" i="6"/>
  <c r="AC32" i="6"/>
  <c r="AD32" i="6"/>
  <c r="AE32" i="6"/>
  <c r="AF32" i="6"/>
  <c r="AG32" i="6"/>
  <c r="AH32" i="6"/>
  <c r="AI32" i="6"/>
  <c r="AJ32" i="6"/>
  <c r="AK32" i="6"/>
  <c r="AM32" i="6"/>
  <c r="AN32" i="6"/>
  <c r="AO32" i="6"/>
  <c r="AP32" i="6"/>
  <c r="D33" i="6"/>
  <c r="K33" i="6"/>
  <c r="N33" i="6"/>
  <c r="O33" i="6"/>
  <c r="Q33" i="6" s="1"/>
  <c r="S33" i="6"/>
  <c r="U33" i="6"/>
  <c r="W33" i="6"/>
  <c r="Y33" i="6"/>
  <c r="Z33" i="6"/>
  <c r="AC33" i="6"/>
  <c r="AD33" i="6"/>
  <c r="AE33" i="6"/>
  <c r="AF33" i="6"/>
  <c r="AG33" i="6"/>
  <c r="AH33" i="6"/>
  <c r="AI33" i="6"/>
  <c r="AJ33" i="6"/>
  <c r="AK33" i="6"/>
  <c r="AM33" i="6"/>
  <c r="AN33" i="6"/>
  <c r="AO33" i="6"/>
  <c r="AP33" i="6"/>
  <c r="D34" i="6"/>
  <c r="K34" i="6"/>
  <c r="N34" i="6"/>
  <c r="O34" i="6"/>
  <c r="Q34" i="6" s="1"/>
  <c r="S34" i="6"/>
  <c r="U34" i="6"/>
  <c r="W34" i="6"/>
  <c r="Y34" i="6"/>
  <c r="Z34" i="6"/>
  <c r="AC34" i="6"/>
  <c r="AD34" i="6"/>
  <c r="AE34" i="6"/>
  <c r="AF34" i="6"/>
  <c r="AG34" i="6"/>
  <c r="AH34" i="6"/>
  <c r="AI34" i="6"/>
  <c r="AJ34" i="6"/>
  <c r="AK34" i="6"/>
  <c r="AM34" i="6"/>
  <c r="AN34" i="6"/>
  <c r="AO34" i="6"/>
  <c r="AP34" i="6"/>
  <c r="D35" i="6"/>
  <c r="K35" i="6"/>
  <c r="N35" i="6"/>
  <c r="O35" i="6"/>
  <c r="Q35" i="6" s="1"/>
  <c r="S35" i="6"/>
  <c r="U35" i="6"/>
  <c r="W35" i="6"/>
  <c r="Y35" i="6"/>
  <c r="Z35" i="6"/>
  <c r="AC35" i="6"/>
  <c r="AD35" i="6"/>
  <c r="AE35" i="6"/>
  <c r="AF35" i="6"/>
  <c r="AG35" i="6"/>
  <c r="AH35" i="6"/>
  <c r="AI35" i="6"/>
  <c r="AJ35" i="6"/>
  <c r="AK35" i="6"/>
  <c r="AM35" i="6"/>
  <c r="AN35" i="6"/>
  <c r="AO35" i="6"/>
  <c r="AP35" i="6"/>
  <c r="D36" i="6"/>
  <c r="K36" i="6"/>
  <c r="N36" i="6"/>
  <c r="O36" i="6"/>
  <c r="Q36" i="6" s="1"/>
  <c r="S36" i="6"/>
  <c r="U36" i="6"/>
  <c r="W36" i="6"/>
  <c r="Y36" i="6"/>
  <c r="Z36" i="6"/>
  <c r="AC36" i="6"/>
  <c r="AD36" i="6"/>
  <c r="AE36" i="6"/>
  <c r="AF36" i="6"/>
  <c r="AG36" i="6"/>
  <c r="AH36" i="6"/>
  <c r="AI36" i="6"/>
  <c r="AJ36" i="6"/>
  <c r="AK36" i="6"/>
  <c r="AM36" i="6"/>
  <c r="AN36" i="6"/>
  <c r="AO36" i="6"/>
  <c r="AP36" i="6"/>
  <c r="D37" i="6"/>
  <c r="K37" i="6"/>
  <c r="N37" i="6"/>
  <c r="O37" i="6"/>
  <c r="Q37" i="6" s="1"/>
  <c r="S37" i="6"/>
  <c r="U37" i="6"/>
  <c r="W37" i="6"/>
  <c r="Y37" i="6"/>
  <c r="Z37" i="6"/>
  <c r="AC37" i="6"/>
  <c r="AD37" i="6"/>
  <c r="AE37" i="6"/>
  <c r="AF37" i="6"/>
  <c r="AG37" i="6"/>
  <c r="AH37" i="6"/>
  <c r="AI37" i="6"/>
  <c r="AJ37" i="6"/>
  <c r="AK37" i="6"/>
  <c r="AM37" i="6"/>
  <c r="AN37" i="6"/>
  <c r="AO37" i="6"/>
  <c r="AP37" i="6"/>
  <c r="D38" i="6"/>
  <c r="K38" i="6"/>
  <c r="N38" i="6"/>
  <c r="O38" i="6"/>
  <c r="Q38" i="6" s="1"/>
  <c r="S38" i="6"/>
  <c r="U38" i="6"/>
  <c r="W38" i="6"/>
  <c r="Y38" i="6"/>
  <c r="Z38" i="6"/>
  <c r="AC38" i="6"/>
  <c r="AD38" i="6"/>
  <c r="AE38" i="6"/>
  <c r="AF38" i="6"/>
  <c r="AG38" i="6"/>
  <c r="AH38" i="6"/>
  <c r="AI38" i="6"/>
  <c r="AJ38" i="6"/>
  <c r="AK38" i="6"/>
  <c r="AM38" i="6"/>
  <c r="AN38" i="6"/>
  <c r="AO38" i="6"/>
  <c r="AP38" i="6"/>
  <c r="D39" i="6"/>
  <c r="K39" i="6"/>
  <c r="N39" i="6"/>
  <c r="O39" i="6"/>
  <c r="Q39" i="6" s="1"/>
  <c r="S39" i="6"/>
  <c r="U39" i="6"/>
  <c r="W39" i="6"/>
  <c r="Y39" i="6"/>
  <c r="Z39" i="6"/>
  <c r="AC39" i="6"/>
  <c r="AD39" i="6"/>
  <c r="AE39" i="6"/>
  <c r="AF39" i="6"/>
  <c r="AG39" i="6"/>
  <c r="AH39" i="6"/>
  <c r="AI39" i="6"/>
  <c r="AJ39" i="6"/>
  <c r="AK39" i="6"/>
  <c r="AM39" i="6"/>
  <c r="AN39" i="6"/>
  <c r="AO39" i="6"/>
  <c r="AP39" i="6"/>
  <c r="D40" i="6"/>
  <c r="K40" i="6"/>
  <c r="N40" i="6"/>
  <c r="O40" i="6"/>
  <c r="Q40" i="6" s="1"/>
  <c r="S40" i="6"/>
  <c r="U40" i="6"/>
  <c r="W40" i="6"/>
  <c r="Y40" i="6"/>
  <c r="Z40" i="6"/>
  <c r="AC40" i="6"/>
  <c r="AD40" i="6"/>
  <c r="AE40" i="6"/>
  <c r="AF40" i="6"/>
  <c r="AG40" i="6"/>
  <c r="AH40" i="6"/>
  <c r="AI40" i="6"/>
  <c r="AJ40" i="6"/>
  <c r="AK40" i="6"/>
  <c r="AM40" i="6"/>
  <c r="AN40" i="6"/>
  <c r="AO40" i="6"/>
  <c r="AP40" i="6"/>
  <c r="D41" i="6"/>
  <c r="K41" i="6"/>
  <c r="N41" i="6"/>
  <c r="O41" i="6"/>
  <c r="Q41" i="6" s="1"/>
  <c r="S41" i="6"/>
  <c r="U41" i="6"/>
  <c r="W41" i="6"/>
  <c r="Y41" i="6"/>
  <c r="Z41" i="6"/>
  <c r="AC41" i="6"/>
  <c r="AD41" i="6"/>
  <c r="AE41" i="6"/>
  <c r="AF41" i="6"/>
  <c r="AG41" i="6"/>
  <c r="AH41" i="6"/>
  <c r="AI41" i="6"/>
  <c r="AJ41" i="6"/>
  <c r="AK41" i="6"/>
  <c r="AM41" i="6"/>
  <c r="AN41" i="6"/>
  <c r="AO41" i="6"/>
  <c r="AP41" i="6"/>
  <c r="D42" i="6"/>
  <c r="K42" i="6"/>
  <c r="N42" i="6"/>
  <c r="O42" i="6"/>
  <c r="Q42" i="6"/>
  <c r="S42" i="6"/>
  <c r="U42" i="6"/>
  <c r="W42" i="6"/>
  <c r="Y42" i="6"/>
  <c r="Z42" i="6"/>
  <c r="AC42" i="6"/>
  <c r="AD42" i="6"/>
  <c r="AE42" i="6"/>
  <c r="AF42" i="6"/>
  <c r="AG42" i="6"/>
  <c r="AH42" i="6"/>
  <c r="AI42" i="6"/>
  <c r="AJ42" i="6"/>
  <c r="AK42" i="6"/>
  <c r="AM42" i="6"/>
  <c r="AN42" i="6"/>
  <c r="AO42" i="6"/>
  <c r="AP42" i="6"/>
  <c r="D43" i="6"/>
  <c r="K43" i="6"/>
  <c r="N43" i="6"/>
  <c r="O43" i="6"/>
  <c r="Q43" i="6"/>
  <c r="S43" i="6"/>
  <c r="U43" i="6"/>
  <c r="W43" i="6"/>
  <c r="Y43" i="6"/>
  <c r="Z43" i="6"/>
  <c r="AC43" i="6"/>
  <c r="AD43" i="6"/>
  <c r="AE43" i="6"/>
  <c r="AF43" i="6"/>
  <c r="AG43" i="6"/>
  <c r="AH43" i="6"/>
  <c r="AI43" i="6"/>
  <c r="AJ43" i="6"/>
  <c r="AK43" i="6"/>
  <c r="AM43" i="6"/>
  <c r="AN43" i="6"/>
  <c r="AO43" i="6"/>
  <c r="AP43" i="6"/>
  <c r="D44" i="6"/>
  <c r="K44" i="6"/>
  <c r="N44" i="6"/>
  <c r="O44" i="6"/>
  <c r="Q44" i="6" s="1"/>
  <c r="S44" i="6"/>
  <c r="U44" i="6"/>
  <c r="W44" i="6"/>
  <c r="Y44" i="6"/>
  <c r="Z44" i="6"/>
  <c r="AC44" i="6"/>
  <c r="AD44" i="6"/>
  <c r="AE44" i="6"/>
  <c r="AF44" i="6"/>
  <c r="AG44" i="6"/>
  <c r="AH44" i="6"/>
  <c r="AI44" i="6"/>
  <c r="AJ44" i="6"/>
  <c r="AK44" i="6"/>
  <c r="AM44" i="6"/>
  <c r="AN44" i="6"/>
  <c r="AO44" i="6"/>
  <c r="AP44" i="6"/>
  <c r="D45" i="6"/>
  <c r="K45" i="6"/>
  <c r="N45" i="6"/>
  <c r="O45" i="6"/>
  <c r="Q45" i="6"/>
  <c r="S45" i="6"/>
  <c r="U45" i="6"/>
  <c r="W45" i="6"/>
  <c r="Y45" i="6"/>
  <c r="Z45" i="6"/>
  <c r="AC45" i="6"/>
  <c r="AD45" i="6"/>
  <c r="AE45" i="6"/>
  <c r="AF45" i="6"/>
  <c r="AG45" i="6"/>
  <c r="AH45" i="6"/>
  <c r="AI45" i="6"/>
  <c r="AJ45" i="6"/>
  <c r="AK45" i="6"/>
  <c r="AM45" i="6"/>
  <c r="AN45" i="6"/>
  <c r="AO45" i="6"/>
  <c r="AP45" i="6"/>
  <c r="D46" i="6"/>
  <c r="K46" i="6"/>
  <c r="N46" i="6"/>
  <c r="O46" i="6"/>
  <c r="Q46" i="6"/>
  <c r="S46" i="6"/>
  <c r="U46" i="6"/>
  <c r="W46" i="6"/>
  <c r="Y46" i="6"/>
  <c r="Z46" i="6"/>
  <c r="AC46" i="6"/>
  <c r="AD46" i="6"/>
  <c r="AE46" i="6"/>
  <c r="AF46" i="6"/>
  <c r="AG46" i="6"/>
  <c r="AH46" i="6"/>
  <c r="AI46" i="6"/>
  <c r="AJ46" i="6"/>
  <c r="AK46" i="6"/>
  <c r="AM46" i="6"/>
  <c r="AN46" i="6"/>
  <c r="AO46" i="6"/>
  <c r="AP46" i="6"/>
  <c r="D47" i="6"/>
  <c r="K47" i="6"/>
  <c r="N47" i="6"/>
  <c r="O47" i="6"/>
  <c r="Q47" i="6" s="1"/>
  <c r="S47" i="6"/>
  <c r="U47" i="6"/>
  <c r="W47" i="6"/>
  <c r="Y47" i="6"/>
  <c r="Z47" i="6"/>
  <c r="AC47" i="6"/>
  <c r="AD47" i="6"/>
  <c r="AE47" i="6"/>
  <c r="AF47" i="6"/>
  <c r="AG47" i="6"/>
  <c r="AH47" i="6"/>
  <c r="AI47" i="6"/>
  <c r="AJ47" i="6"/>
  <c r="AK47" i="6"/>
  <c r="AM47" i="6"/>
  <c r="AN47" i="6"/>
  <c r="AO47" i="6"/>
  <c r="AP47" i="6"/>
  <c r="D48" i="6"/>
  <c r="K48" i="6"/>
  <c r="N48" i="6"/>
  <c r="O48" i="6"/>
  <c r="Q48" i="6"/>
  <c r="S48" i="6"/>
  <c r="U48" i="6"/>
  <c r="W48" i="6"/>
  <c r="Y48" i="6"/>
  <c r="Z48" i="6"/>
  <c r="AC48" i="6"/>
  <c r="AD48" i="6"/>
  <c r="AE48" i="6"/>
  <c r="AF48" i="6"/>
  <c r="AG48" i="6"/>
  <c r="AH48" i="6"/>
  <c r="AI48" i="6"/>
  <c r="AJ48" i="6"/>
  <c r="AK48" i="6"/>
  <c r="AM48" i="6"/>
  <c r="AN48" i="6"/>
  <c r="AO48" i="6"/>
  <c r="AP48" i="6"/>
  <c r="D49" i="6"/>
  <c r="K49" i="6"/>
  <c r="N49" i="6"/>
  <c r="O49" i="6"/>
  <c r="Q49" i="6"/>
  <c r="S49" i="6"/>
  <c r="U49" i="6"/>
  <c r="W49" i="6"/>
  <c r="Y49" i="6"/>
  <c r="Z49" i="6"/>
  <c r="AC49" i="6"/>
  <c r="AD49" i="6"/>
  <c r="AE49" i="6"/>
  <c r="AF49" i="6"/>
  <c r="AG49" i="6"/>
  <c r="AH49" i="6"/>
  <c r="AI49" i="6"/>
  <c r="AJ49" i="6"/>
  <c r="AK49" i="6"/>
  <c r="AM49" i="6"/>
  <c r="AN49" i="6"/>
  <c r="AO49" i="6"/>
  <c r="AP49" i="6"/>
  <c r="D50" i="6"/>
  <c r="K50" i="6"/>
  <c r="N50" i="6"/>
  <c r="O50" i="6"/>
  <c r="Q50" i="6"/>
  <c r="S50" i="6"/>
  <c r="U50" i="6"/>
  <c r="W50" i="6"/>
  <c r="Y50" i="6"/>
  <c r="Z50" i="6"/>
  <c r="AC50" i="6"/>
  <c r="AD50" i="6"/>
  <c r="AE50" i="6"/>
  <c r="AD2" i="6" s="1"/>
  <c r="AF50" i="6"/>
  <c r="AG50" i="6"/>
  <c r="AH50" i="6"/>
  <c r="AI50" i="6"/>
  <c r="AJ50" i="6"/>
  <c r="AK50" i="6"/>
  <c r="AM50" i="6"/>
  <c r="AN50" i="6"/>
  <c r="AO50" i="6"/>
  <c r="AP50" i="6"/>
  <c r="D51" i="6"/>
  <c r="K51" i="6"/>
  <c r="N51" i="6"/>
  <c r="O51" i="6"/>
  <c r="Q51" i="6"/>
  <c r="S51" i="6"/>
  <c r="U51" i="6"/>
  <c r="W51" i="6"/>
  <c r="Y51" i="6"/>
  <c r="Z51" i="6"/>
  <c r="AC51" i="6"/>
  <c r="AD51" i="6"/>
  <c r="AE51" i="6"/>
  <c r="AF51" i="6"/>
  <c r="AG51" i="6"/>
  <c r="AH51" i="6"/>
  <c r="AI51" i="6"/>
  <c r="AJ51" i="6"/>
  <c r="AK51" i="6"/>
  <c r="AM51" i="6"/>
  <c r="AN51" i="6"/>
  <c r="AO51" i="6"/>
  <c r="AP51" i="6"/>
  <c r="D52" i="6"/>
  <c r="K52" i="6"/>
  <c r="N52" i="6"/>
  <c r="O52" i="6"/>
  <c r="Q52" i="6"/>
  <c r="S52" i="6"/>
  <c r="U52" i="6"/>
  <c r="W52" i="6"/>
  <c r="Y52" i="6"/>
  <c r="Z52" i="6"/>
  <c r="AC52" i="6"/>
  <c r="AD52" i="6"/>
  <c r="AE52" i="6"/>
  <c r="AF52" i="6"/>
  <c r="AG52" i="6"/>
  <c r="AH52" i="6"/>
  <c r="AI52" i="6"/>
  <c r="AJ52" i="6"/>
  <c r="AK52" i="6"/>
  <c r="AM52" i="6"/>
  <c r="AN52" i="6"/>
  <c r="AO52" i="6"/>
  <c r="AP52" i="6"/>
  <c r="D53" i="6"/>
  <c r="K53" i="6"/>
  <c r="N53" i="6"/>
  <c r="O53" i="6"/>
  <c r="Q53" i="6" s="1"/>
  <c r="S53" i="6"/>
  <c r="U53" i="6"/>
  <c r="W53" i="6"/>
  <c r="Y53" i="6"/>
  <c r="Z53" i="6"/>
  <c r="AC53" i="6"/>
  <c r="AD53" i="6"/>
  <c r="AE53" i="6"/>
  <c r="AF53" i="6"/>
  <c r="AG53" i="6"/>
  <c r="AH53" i="6"/>
  <c r="AI53" i="6"/>
  <c r="AJ53" i="6"/>
  <c r="AK53" i="6"/>
  <c r="AM53" i="6"/>
  <c r="AN53" i="6"/>
  <c r="AO53" i="6"/>
  <c r="AP53" i="6"/>
  <c r="D54" i="6"/>
  <c r="K54" i="6"/>
  <c r="N54" i="6"/>
  <c r="O54" i="6"/>
  <c r="Q54" i="6" s="1"/>
  <c r="S54" i="6"/>
  <c r="U54" i="6"/>
  <c r="W54" i="6"/>
  <c r="Y54" i="6"/>
  <c r="Z54" i="6"/>
  <c r="AC54" i="6"/>
  <c r="AD54" i="6"/>
  <c r="AE54" i="6"/>
  <c r="AF54" i="6"/>
  <c r="AG54" i="6"/>
  <c r="AH54" i="6"/>
  <c r="AI54" i="6"/>
  <c r="AJ54" i="6"/>
  <c r="AK54" i="6"/>
  <c r="AM54" i="6"/>
  <c r="AN54" i="6"/>
  <c r="AO54" i="6"/>
  <c r="AP54" i="6"/>
  <c r="D55" i="6"/>
  <c r="K55" i="6"/>
  <c r="N55" i="6"/>
  <c r="O55" i="6"/>
  <c r="Q55" i="6" s="1"/>
  <c r="S55" i="6"/>
  <c r="U55" i="6"/>
  <c r="W55" i="6"/>
  <c r="Y55" i="6"/>
  <c r="Z55" i="6"/>
  <c r="AC55" i="6"/>
  <c r="AD55" i="6"/>
  <c r="AE55" i="6"/>
  <c r="AF55" i="6"/>
  <c r="AG55" i="6"/>
  <c r="AH55" i="6"/>
  <c r="AI55" i="6"/>
  <c r="AJ55" i="6"/>
  <c r="AK55" i="6"/>
  <c r="AM55" i="6"/>
  <c r="AN55" i="6"/>
  <c r="AO55" i="6"/>
  <c r="AP55" i="6"/>
  <c r="D56" i="6"/>
  <c r="K56" i="6"/>
  <c r="N56" i="6"/>
  <c r="O56" i="6"/>
  <c r="Q56" i="6" s="1"/>
  <c r="S56" i="6"/>
  <c r="U56" i="6"/>
  <c r="W56" i="6"/>
  <c r="Y56" i="6"/>
  <c r="Z56" i="6"/>
  <c r="AC56" i="6"/>
  <c r="AD56" i="6"/>
  <c r="AE56" i="6"/>
  <c r="AF56" i="6"/>
  <c r="AG56" i="6"/>
  <c r="AH56" i="6"/>
  <c r="AI56" i="6"/>
  <c r="AJ56" i="6"/>
  <c r="AK56" i="6"/>
  <c r="AM56" i="6"/>
  <c r="AN56" i="6"/>
  <c r="AO56" i="6"/>
  <c r="AP56" i="6"/>
  <c r="D57" i="6"/>
  <c r="K57" i="6"/>
  <c r="N57" i="6"/>
  <c r="O57" i="6"/>
  <c r="Q57" i="6" s="1"/>
  <c r="S57" i="6"/>
  <c r="U57" i="6"/>
  <c r="W57" i="6"/>
  <c r="Y57" i="6"/>
  <c r="Z57" i="6"/>
  <c r="AC57" i="6"/>
  <c r="AD57" i="6"/>
  <c r="AE57" i="6"/>
  <c r="AF57" i="6"/>
  <c r="AG57" i="6"/>
  <c r="AH57" i="6"/>
  <c r="AI57" i="6"/>
  <c r="AJ57" i="6"/>
  <c r="AK57" i="6"/>
  <c r="AM57" i="6"/>
  <c r="AN57" i="6"/>
  <c r="AO57" i="6"/>
  <c r="AP57" i="6"/>
  <c r="D58" i="6"/>
  <c r="K58" i="6"/>
  <c r="N58" i="6"/>
  <c r="O58" i="6"/>
  <c r="Q58" i="6" s="1"/>
  <c r="S58" i="6"/>
  <c r="U58" i="6"/>
  <c r="W58" i="6"/>
  <c r="Y58" i="6"/>
  <c r="Z58" i="6"/>
  <c r="AC58" i="6"/>
  <c r="AD58" i="6"/>
  <c r="AE58" i="6"/>
  <c r="AF58" i="6"/>
  <c r="AG58" i="6"/>
  <c r="AH58" i="6"/>
  <c r="AI58" i="6"/>
  <c r="AJ58" i="6"/>
  <c r="AK58" i="6"/>
  <c r="AM58" i="6"/>
  <c r="AN58" i="6"/>
  <c r="AO58" i="6"/>
  <c r="AP58" i="6"/>
  <c r="D59" i="6"/>
  <c r="K59" i="6"/>
  <c r="N59" i="6"/>
  <c r="O59" i="6"/>
  <c r="Q59" i="6"/>
  <c r="S59" i="6"/>
  <c r="U59" i="6"/>
  <c r="W59" i="6"/>
  <c r="Y59" i="6"/>
  <c r="Z59" i="6"/>
  <c r="AC59" i="6"/>
  <c r="AD59" i="6"/>
  <c r="AE59" i="6"/>
  <c r="AF59" i="6"/>
  <c r="AG59" i="6"/>
  <c r="AH59" i="6"/>
  <c r="AI59" i="6"/>
  <c r="AJ59" i="6"/>
  <c r="AK59" i="6"/>
  <c r="AM59" i="6"/>
  <c r="AN59" i="6"/>
  <c r="AO59" i="6"/>
  <c r="AP59" i="6"/>
  <c r="D60" i="6"/>
  <c r="K60" i="6"/>
  <c r="N60" i="6"/>
  <c r="O60" i="6"/>
  <c r="Q60" i="6" s="1"/>
  <c r="S60" i="6"/>
  <c r="U60" i="6"/>
  <c r="W60" i="6"/>
  <c r="Y60" i="6"/>
  <c r="Z60" i="6"/>
  <c r="AC60" i="6"/>
  <c r="AD60" i="6"/>
  <c r="AE60" i="6"/>
  <c r="AF60" i="6"/>
  <c r="AG60" i="6"/>
  <c r="AH60" i="6"/>
  <c r="AI60" i="6"/>
  <c r="AJ60" i="6"/>
  <c r="AK60" i="6"/>
  <c r="AM60" i="6"/>
  <c r="AN60" i="6"/>
  <c r="AO60" i="6"/>
  <c r="AP60" i="6"/>
  <c r="D61" i="6"/>
  <c r="K61" i="6"/>
  <c r="N61" i="6"/>
  <c r="O61" i="6"/>
  <c r="Q61" i="6" s="1"/>
  <c r="S61" i="6"/>
  <c r="U61" i="6"/>
  <c r="W61" i="6"/>
  <c r="Y61" i="6"/>
  <c r="Z61" i="6"/>
  <c r="AC61" i="6"/>
  <c r="AD61" i="6"/>
  <c r="AE61" i="6"/>
  <c r="AF61" i="6"/>
  <c r="AG61" i="6"/>
  <c r="AH61" i="6"/>
  <c r="AI61" i="6"/>
  <c r="AJ61" i="6"/>
  <c r="AK61" i="6"/>
  <c r="AM61" i="6"/>
  <c r="AN61" i="6"/>
  <c r="AO61" i="6"/>
  <c r="AP61" i="6"/>
  <c r="D62" i="6"/>
  <c r="K62" i="6"/>
  <c r="N62" i="6"/>
  <c r="O62" i="6"/>
  <c r="Q62" i="6"/>
  <c r="S62" i="6"/>
  <c r="U62" i="6"/>
  <c r="W62" i="6"/>
  <c r="Y62" i="6"/>
  <c r="Z62" i="6"/>
  <c r="AC62" i="6"/>
  <c r="AD62" i="6"/>
  <c r="AE62" i="6"/>
  <c r="AF62" i="6"/>
  <c r="AG62" i="6"/>
  <c r="AH62" i="6"/>
  <c r="AI62" i="6"/>
  <c r="AJ62" i="6"/>
  <c r="AK62" i="6"/>
  <c r="AM62" i="6"/>
  <c r="AN62" i="6"/>
  <c r="AO62" i="6"/>
  <c r="AP62" i="6"/>
  <c r="D63" i="6"/>
  <c r="K63" i="6"/>
  <c r="N63" i="6"/>
  <c r="O63" i="6"/>
  <c r="Q63" i="6"/>
  <c r="S63" i="6"/>
  <c r="U63" i="6"/>
  <c r="W63" i="6"/>
  <c r="Y63" i="6"/>
  <c r="Z63" i="6"/>
  <c r="AC63" i="6"/>
  <c r="AD63" i="6"/>
  <c r="AE63" i="6"/>
  <c r="AF63" i="6"/>
  <c r="AG63" i="6"/>
  <c r="AH63" i="6"/>
  <c r="AI63" i="6"/>
  <c r="AJ63" i="6"/>
  <c r="AK63" i="6"/>
  <c r="AM63" i="6"/>
  <c r="AN63" i="6"/>
  <c r="AO63" i="6"/>
  <c r="AP63" i="6"/>
  <c r="D64" i="6"/>
  <c r="K64" i="6"/>
  <c r="N64" i="6"/>
  <c r="O64" i="6"/>
  <c r="Q64" i="6" s="1"/>
  <c r="S64" i="6"/>
  <c r="U64" i="6"/>
  <c r="W64" i="6"/>
  <c r="Y64" i="6"/>
  <c r="Z64" i="6"/>
  <c r="AC64" i="6"/>
  <c r="AD64" i="6"/>
  <c r="AE64" i="6"/>
  <c r="AF64" i="6"/>
  <c r="AG64" i="6"/>
  <c r="AH64" i="6"/>
  <c r="AI64" i="6"/>
  <c r="AJ64" i="6"/>
  <c r="AK64" i="6"/>
  <c r="AM64" i="6"/>
  <c r="AN64" i="6"/>
  <c r="AO64" i="6"/>
  <c r="AP64" i="6"/>
  <c r="D65" i="6"/>
  <c r="K65" i="6"/>
  <c r="N65" i="6"/>
  <c r="O65" i="6"/>
  <c r="Q65" i="6"/>
  <c r="S65" i="6"/>
  <c r="U65" i="6"/>
  <c r="W65" i="6"/>
  <c r="Y65" i="6"/>
  <c r="Z65" i="6"/>
  <c r="AC65" i="6"/>
  <c r="AD65" i="6"/>
  <c r="AE65" i="6"/>
  <c r="AF65" i="6"/>
  <c r="AG65" i="6"/>
  <c r="AH65" i="6"/>
  <c r="AI65" i="6"/>
  <c r="AJ65" i="6"/>
  <c r="AK65" i="6"/>
  <c r="AM65" i="6"/>
  <c r="AN65" i="6"/>
  <c r="AO65" i="6"/>
  <c r="AP65" i="6"/>
  <c r="D66" i="6"/>
  <c r="K66" i="6"/>
  <c r="N66" i="6"/>
  <c r="O66" i="6"/>
  <c r="Q66" i="6" s="1"/>
  <c r="S66" i="6"/>
  <c r="U66" i="6"/>
  <c r="W66" i="6"/>
  <c r="Y66" i="6"/>
  <c r="Z66" i="6"/>
  <c r="AC66" i="6"/>
  <c r="AD66" i="6"/>
  <c r="AE66" i="6"/>
  <c r="AF66" i="6"/>
  <c r="AG66" i="6"/>
  <c r="AH66" i="6"/>
  <c r="AI66" i="6"/>
  <c r="AJ66" i="6"/>
  <c r="AK66" i="6"/>
  <c r="AM66" i="6"/>
  <c r="AN66" i="6"/>
  <c r="AO66" i="6"/>
  <c r="AP66" i="6"/>
  <c r="D67" i="6"/>
  <c r="K67" i="6"/>
  <c r="N67" i="6"/>
  <c r="O67" i="6"/>
  <c r="Q67" i="6" s="1"/>
  <c r="S67" i="6"/>
  <c r="U67" i="6"/>
  <c r="W67" i="6"/>
  <c r="Y67" i="6"/>
  <c r="Z67" i="6"/>
  <c r="AC67" i="6"/>
  <c r="AD67" i="6"/>
  <c r="AE67" i="6"/>
  <c r="AF67" i="6"/>
  <c r="AG67" i="6"/>
  <c r="AH67" i="6"/>
  <c r="AI67" i="6"/>
  <c r="AJ67" i="6"/>
  <c r="AK67" i="6"/>
  <c r="AM67" i="6"/>
  <c r="AN67" i="6"/>
  <c r="AO67" i="6"/>
  <c r="AP67" i="6"/>
  <c r="D68" i="6"/>
  <c r="K68" i="6"/>
  <c r="N68" i="6"/>
  <c r="O68" i="6"/>
  <c r="Q68" i="6"/>
  <c r="S68" i="6"/>
  <c r="U68" i="6"/>
  <c r="W68" i="6"/>
  <c r="Y68" i="6"/>
  <c r="Z68" i="6"/>
  <c r="AC68" i="6"/>
  <c r="AD68" i="6"/>
  <c r="AE68" i="6"/>
  <c r="AF68" i="6"/>
  <c r="AG68" i="6"/>
  <c r="AH68" i="6"/>
  <c r="AI68" i="6"/>
  <c r="AJ68" i="6"/>
  <c r="AK68" i="6"/>
  <c r="AM68" i="6"/>
  <c r="AN68" i="6"/>
  <c r="AO68" i="6"/>
  <c r="AP68" i="6"/>
  <c r="D69" i="6"/>
  <c r="K69" i="6"/>
  <c r="N69" i="6"/>
  <c r="O69" i="6"/>
  <c r="Q69" i="6"/>
  <c r="S69" i="6"/>
  <c r="U69" i="6"/>
  <c r="W69" i="6"/>
  <c r="Y69" i="6"/>
  <c r="Z69" i="6"/>
  <c r="AC69" i="6"/>
  <c r="AD69" i="6"/>
  <c r="AE69" i="6"/>
  <c r="AF69" i="6"/>
  <c r="AG69" i="6"/>
  <c r="AH69" i="6"/>
  <c r="AI69" i="6"/>
  <c r="AJ69" i="6"/>
  <c r="AK69" i="6"/>
  <c r="AM69" i="6"/>
  <c r="AN69" i="6"/>
  <c r="AO69" i="6"/>
  <c r="AP69" i="6"/>
  <c r="D70" i="6"/>
  <c r="K70" i="6"/>
  <c r="N70" i="6"/>
  <c r="O70" i="6"/>
  <c r="Q70" i="6"/>
  <c r="S70" i="6"/>
  <c r="U70" i="6"/>
  <c r="W70" i="6"/>
  <c r="Y70" i="6"/>
  <c r="Z70" i="6"/>
  <c r="AC70" i="6"/>
  <c r="AD70" i="6"/>
  <c r="AE70" i="6"/>
  <c r="AF70" i="6"/>
  <c r="AG70" i="6"/>
  <c r="AH70" i="6"/>
  <c r="AI70" i="6"/>
  <c r="AJ70" i="6"/>
  <c r="AK70" i="6"/>
  <c r="AM70" i="6"/>
  <c r="AN70" i="6"/>
  <c r="AO70" i="6"/>
  <c r="AP70" i="6"/>
  <c r="D71" i="6"/>
  <c r="K71" i="6"/>
  <c r="N71" i="6"/>
  <c r="O71" i="6"/>
  <c r="Q71" i="6"/>
  <c r="S71" i="6"/>
  <c r="U71" i="6"/>
  <c r="W71" i="6"/>
  <c r="Y71" i="6"/>
  <c r="Z71" i="6"/>
  <c r="AC71" i="6"/>
  <c r="AD71" i="6"/>
  <c r="AE71" i="6"/>
  <c r="AF71" i="6"/>
  <c r="AG71" i="6"/>
  <c r="AH71" i="6"/>
  <c r="AI71" i="6"/>
  <c r="AJ71" i="6"/>
  <c r="AK71" i="6"/>
  <c r="AM71" i="6"/>
  <c r="AN71" i="6"/>
  <c r="AO71" i="6"/>
  <c r="AP71" i="6"/>
  <c r="D72" i="6"/>
  <c r="K72" i="6"/>
  <c r="N72" i="6"/>
  <c r="O72" i="6"/>
  <c r="Q72" i="6"/>
  <c r="S72" i="6"/>
  <c r="U72" i="6"/>
  <c r="W72" i="6"/>
  <c r="Y72" i="6"/>
  <c r="Z72" i="6"/>
  <c r="AC72" i="6"/>
  <c r="AD72" i="6"/>
  <c r="AE72" i="6"/>
  <c r="AF72" i="6"/>
  <c r="AG72" i="6"/>
  <c r="AH72" i="6"/>
  <c r="AI72" i="6"/>
  <c r="AJ72" i="6"/>
  <c r="AK72" i="6"/>
  <c r="AM72" i="6"/>
  <c r="AN72" i="6"/>
  <c r="AO72" i="6"/>
  <c r="AP72" i="6"/>
  <c r="D73" i="6"/>
  <c r="K73" i="6"/>
  <c r="N73" i="6"/>
  <c r="O73" i="6"/>
  <c r="Q73" i="6" s="1"/>
  <c r="S73" i="6"/>
  <c r="U73" i="6"/>
  <c r="W73" i="6"/>
  <c r="Y73" i="6"/>
  <c r="Z73" i="6"/>
  <c r="AC73" i="6"/>
  <c r="AD73" i="6"/>
  <c r="AE73" i="6"/>
  <c r="AF73" i="6"/>
  <c r="AG73" i="6"/>
  <c r="AH73" i="6"/>
  <c r="AI73" i="6"/>
  <c r="AJ73" i="6"/>
  <c r="AK73" i="6"/>
  <c r="AM73" i="6"/>
  <c r="AN73" i="6"/>
  <c r="AO73" i="6"/>
  <c r="AP73" i="6"/>
  <c r="D74" i="6"/>
  <c r="K74" i="6"/>
  <c r="N74" i="6"/>
  <c r="O74" i="6"/>
  <c r="Q74" i="6" s="1"/>
  <c r="S74" i="6"/>
  <c r="U74" i="6"/>
  <c r="W74" i="6"/>
  <c r="Y74" i="6"/>
  <c r="Z74" i="6"/>
  <c r="AC74" i="6"/>
  <c r="AD74" i="6"/>
  <c r="AE74" i="6"/>
  <c r="AF74" i="6"/>
  <c r="AG74" i="6"/>
  <c r="AH74" i="6"/>
  <c r="AI74" i="6"/>
  <c r="AJ74" i="6"/>
  <c r="AK74" i="6"/>
  <c r="AM74" i="6"/>
  <c r="AN74" i="6"/>
  <c r="AO74" i="6"/>
  <c r="AP74" i="6"/>
  <c r="D75" i="6"/>
  <c r="K75" i="6"/>
  <c r="N75" i="6"/>
  <c r="O75" i="6"/>
  <c r="Q75" i="6" s="1"/>
  <c r="S75" i="6"/>
  <c r="U75" i="6"/>
  <c r="W75" i="6"/>
  <c r="Y75" i="6"/>
  <c r="Z75" i="6"/>
  <c r="AC75" i="6"/>
  <c r="AD75" i="6"/>
  <c r="AE75" i="6"/>
  <c r="AF75" i="6"/>
  <c r="AG75" i="6"/>
  <c r="AH75" i="6"/>
  <c r="AI75" i="6"/>
  <c r="AJ75" i="6"/>
  <c r="AK75" i="6"/>
  <c r="AM75" i="6"/>
  <c r="AN75" i="6"/>
  <c r="AO75" i="6"/>
  <c r="AP75" i="6"/>
  <c r="D76" i="6"/>
  <c r="K76" i="6"/>
  <c r="N76" i="6"/>
  <c r="O76" i="6"/>
  <c r="Q76" i="6" s="1"/>
  <c r="S76" i="6"/>
  <c r="U76" i="6"/>
  <c r="W76" i="6"/>
  <c r="Y76" i="6"/>
  <c r="Z76" i="6"/>
  <c r="AC76" i="6"/>
  <c r="AD76" i="6"/>
  <c r="AE76" i="6"/>
  <c r="AF76" i="6"/>
  <c r="AG76" i="6"/>
  <c r="AH76" i="6"/>
  <c r="AI76" i="6"/>
  <c r="AJ76" i="6"/>
  <c r="AK76" i="6"/>
  <c r="AM76" i="6"/>
  <c r="AN76" i="6"/>
  <c r="AO76" i="6"/>
  <c r="AP76" i="6"/>
  <c r="D77" i="6"/>
  <c r="K77" i="6"/>
  <c r="N77" i="6"/>
  <c r="O77" i="6"/>
  <c r="Q77" i="6" s="1"/>
  <c r="S77" i="6"/>
  <c r="U77" i="6"/>
  <c r="W77" i="6"/>
  <c r="Y77" i="6"/>
  <c r="Z77" i="6"/>
  <c r="AC77" i="6"/>
  <c r="AD77" i="6"/>
  <c r="AE77" i="6"/>
  <c r="AF77" i="6"/>
  <c r="AG77" i="6"/>
  <c r="AH77" i="6"/>
  <c r="AI77" i="6"/>
  <c r="AJ77" i="6"/>
  <c r="AK77" i="6"/>
  <c r="AM77" i="6"/>
  <c r="AN77" i="6"/>
  <c r="AO77" i="6"/>
  <c r="AP77" i="6"/>
  <c r="D78" i="6"/>
  <c r="K78" i="6"/>
  <c r="N78" i="6"/>
  <c r="O78" i="6"/>
  <c r="Q78" i="6" s="1"/>
  <c r="S78" i="6"/>
  <c r="U78" i="6"/>
  <c r="W78" i="6"/>
  <c r="Y78" i="6"/>
  <c r="Z78" i="6"/>
  <c r="AC78" i="6"/>
  <c r="AD78" i="6"/>
  <c r="AE78" i="6"/>
  <c r="AF78" i="6"/>
  <c r="AG78" i="6"/>
  <c r="AH78" i="6"/>
  <c r="AI78" i="6"/>
  <c r="AJ78" i="6"/>
  <c r="AK78" i="6"/>
  <c r="AM78" i="6"/>
  <c r="AN78" i="6"/>
  <c r="AO78" i="6"/>
  <c r="AP78" i="6"/>
  <c r="D79" i="6"/>
  <c r="K79" i="6"/>
  <c r="N79" i="6"/>
  <c r="O79" i="6"/>
  <c r="Q79" i="6" s="1"/>
  <c r="S79" i="6"/>
  <c r="U79" i="6"/>
  <c r="W79" i="6"/>
  <c r="Y79" i="6"/>
  <c r="Z79" i="6"/>
  <c r="AC79" i="6"/>
  <c r="AD79" i="6"/>
  <c r="AE79" i="6"/>
  <c r="AF79" i="6"/>
  <c r="AG79" i="6"/>
  <c r="AH79" i="6"/>
  <c r="AI79" i="6"/>
  <c r="AJ79" i="6"/>
  <c r="AK79" i="6"/>
  <c r="AM79" i="6"/>
  <c r="AN79" i="6"/>
  <c r="AO79" i="6"/>
  <c r="AP79" i="6"/>
  <c r="D80" i="6"/>
  <c r="K80" i="6"/>
  <c r="N80" i="6"/>
  <c r="O80" i="6"/>
  <c r="Q80" i="6"/>
  <c r="S80" i="6"/>
  <c r="U80" i="6"/>
  <c r="W80" i="6"/>
  <c r="Y80" i="6"/>
  <c r="Z80" i="6"/>
  <c r="AC80" i="6"/>
  <c r="AD80" i="6"/>
  <c r="AE80" i="6"/>
  <c r="AF80" i="6"/>
  <c r="AG80" i="6"/>
  <c r="AH80" i="6"/>
  <c r="AI80" i="6"/>
  <c r="AJ80" i="6"/>
  <c r="AK80" i="6"/>
  <c r="AM80" i="6"/>
  <c r="AN80" i="6"/>
  <c r="AO80" i="6"/>
  <c r="AP80" i="6"/>
  <c r="D81" i="6"/>
  <c r="K81" i="6"/>
  <c r="N81" i="6"/>
  <c r="O81" i="6"/>
  <c r="Q81" i="6" s="1"/>
  <c r="S81" i="6"/>
  <c r="U81" i="6"/>
  <c r="W81" i="6"/>
  <c r="Y81" i="6"/>
  <c r="Z81" i="6"/>
  <c r="AC81" i="6"/>
  <c r="AD81" i="6"/>
  <c r="AE81" i="6"/>
  <c r="AF81" i="6"/>
  <c r="AG81" i="6"/>
  <c r="AH81" i="6"/>
  <c r="AI81" i="6"/>
  <c r="AJ81" i="6"/>
  <c r="AK81" i="6"/>
  <c r="AM81" i="6"/>
  <c r="AN81" i="6"/>
  <c r="AO81" i="6"/>
  <c r="AP81" i="6"/>
  <c r="D82" i="6"/>
  <c r="K82" i="6"/>
  <c r="N82" i="6"/>
  <c r="O82" i="6"/>
  <c r="Q82" i="6"/>
  <c r="S82" i="6"/>
  <c r="U82" i="6"/>
  <c r="W82" i="6"/>
  <c r="Y82" i="6"/>
  <c r="Z82" i="6"/>
  <c r="AC82" i="6"/>
  <c r="AD82" i="6"/>
  <c r="AE82" i="6"/>
  <c r="AF82" i="6"/>
  <c r="AG82" i="6"/>
  <c r="AH82" i="6"/>
  <c r="AI82" i="6"/>
  <c r="AJ82" i="6"/>
  <c r="AK82" i="6"/>
  <c r="AM82" i="6"/>
  <c r="AN82" i="6"/>
  <c r="AO82" i="6"/>
  <c r="AP82" i="6"/>
  <c r="D83" i="6"/>
  <c r="K83" i="6"/>
  <c r="N83" i="6"/>
  <c r="O83" i="6"/>
  <c r="Q83" i="6"/>
  <c r="S83" i="6"/>
  <c r="U83" i="6"/>
  <c r="W83" i="6"/>
  <c r="Y83" i="6"/>
  <c r="Z83" i="6"/>
  <c r="AC83" i="6"/>
  <c r="AD83" i="6"/>
  <c r="AE83" i="6"/>
  <c r="AF83" i="6"/>
  <c r="AG83" i="6"/>
  <c r="AH83" i="6"/>
  <c r="AI83" i="6"/>
  <c r="AJ83" i="6"/>
  <c r="AK83" i="6"/>
  <c r="AM83" i="6"/>
  <c r="AN83" i="6"/>
  <c r="AO83" i="6"/>
  <c r="AP83" i="6"/>
  <c r="D84" i="6"/>
  <c r="K84" i="6"/>
  <c r="N84" i="6"/>
  <c r="O84" i="6"/>
  <c r="Q84" i="6" s="1"/>
  <c r="S84" i="6"/>
  <c r="U84" i="6"/>
  <c r="W84" i="6"/>
  <c r="Y84" i="6"/>
  <c r="Z84" i="6"/>
  <c r="AC84" i="6"/>
  <c r="AD84" i="6"/>
  <c r="AE84" i="6"/>
  <c r="AF84" i="6"/>
  <c r="AG84" i="6"/>
  <c r="AH84" i="6"/>
  <c r="AI84" i="6"/>
  <c r="AJ84" i="6"/>
  <c r="AK84" i="6"/>
  <c r="AM84" i="6"/>
  <c r="AN84" i="6"/>
  <c r="AO84" i="6"/>
  <c r="AP84" i="6"/>
  <c r="D85" i="6"/>
  <c r="K85" i="6"/>
  <c r="N85" i="6"/>
  <c r="O85" i="6"/>
  <c r="Q85" i="6"/>
  <c r="S85" i="6"/>
  <c r="U85" i="6"/>
  <c r="W85" i="6"/>
  <c r="Y85" i="6"/>
  <c r="Z85" i="6"/>
  <c r="AC85" i="6"/>
  <c r="AD85" i="6"/>
  <c r="AE85" i="6"/>
  <c r="AF85" i="6"/>
  <c r="AG85" i="6"/>
  <c r="AH85" i="6"/>
  <c r="AI85" i="6"/>
  <c r="AJ85" i="6"/>
  <c r="AK85" i="6"/>
  <c r="AM85" i="6"/>
  <c r="AN85" i="6"/>
  <c r="AO85" i="6"/>
  <c r="AP85" i="6"/>
  <c r="D86" i="6"/>
  <c r="K86" i="6"/>
  <c r="N86" i="6"/>
  <c r="O86" i="6"/>
  <c r="Q86" i="6"/>
  <c r="S86" i="6"/>
  <c r="U86" i="6"/>
  <c r="W86" i="6"/>
  <c r="Y86" i="6"/>
  <c r="Z86" i="6"/>
  <c r="AC86" i="6"/>
  <c r="AD86" i="6"/>
  <c r="AE86" i="6"/>
  <c r="AF86" i="6"/>
  <c r="AG86" i="6"/>
  <c r="AH86" i="6"/>
  <c r="AI86" i="6"/>
  <c r="AJ86" i="6"/>
  <c r="AK86" i="6"/>
  <c r="AM86" i="6"/>
  <c r="AN86" i="6"/>
  <c r="AO86" i="6"/>
  <c r="AP86" i="6"/>
  <c r="D87" i="6"/>
  <c r="K87" i="6"/>
  <c r="N87" i="6"/>
  <c r="O87" i="6"/>
  <c r="Q87" i="6" s="1"/>
  <c r="S87" i="6"/>
  <c r="U87" i="6"/>
  <c r="W87" i="6"/>
  <c r="Y87" i="6"/>
  <c r="Z87" i="6"/>
  <c r="AC87" i="6"/>
  <c r="AD87" i="6"/>
  <c r="AE87" i="6"/>
  <c r="AF87" i="6"/>
  <c r="AG87" i="6"/>
  <c r="AH87" i="6"/>
  <c r="AI87" i="6"/>
  <c r="AJ87" i="6"/>
  <c r="AK87" i="6"/>
  <c r="AM87" i="6"/>
  <c r="AN87" i="6"/>
  <c r="AO87" i="6"/>
  <c r="AP87" i="6"/>
  <c r="D88" i="6"/>
  <c r="K88" i="6"/>
  <c r="N88" i="6"/>
  <c r="O88" i="6"/>
  <c r="Q88" i="6"/>
  <c r="S88" i="6"/>
  <c r="U88" i="6"/>
  <c r="W88" i="6"/>
  <c r="Y88" i="6"/>
  <c r="Z88" i="6"/>
  <c r="AC88" i="6"/>
  <c r="AD88" i="6"/>
  <c r="AE88" i="6"/>
  <c r="AF88" i="6"/>
  <c r="AG88" i="6"/>
  <c r="AH88" i="6"/>
  <c r="AI88" i="6"/>
  <c r="AJ88" i="6"/>
  <c r="AK88" i="6"/>
  <c r="AM88" i="6"/>
  <c r="AN88" i="6"/>
  <c r="AO88" i="6"/>
  <c r="AP88" i="6"/>
  <c r="D89" i="6"/>
  <c r="K89" i="6"/>
  <c r="N89" i="6"/>
  <c r="O89" i="6"/>
  <c r="Q89" i="6"/>
  <c r="S89" i="6"/>
  <c r="U89" i="6"/>
  <c r="W89" i="6"/>
  <c r="Y89" i="6"/>
  <c r="Z89" i="6"/>
  <c r="AC89" i="6"/>
  <c r="AD89" i="6"/>
  <c r="AE89" i="6"/>
  <c r="AF89" i="6"/>
  <c r="AG89" i="6"/>
  <c r="AH89" i="6"/>
  <c r="AI89" i="6"/>
  <c r="AJ89" i="6"/>
  <c r="AK89" i="6"/>
  <c r="AM89" i="6"/>
  <c r="AN89" i="6"/>
  <c r="AO89" i="6"/>
  <c r="AP89" i="6"/>
  <c r="D90" i="6"/>
  <c r="K90" i="6"/>
  <c r="N90" i="6"/>
  <c r="O90" i="6"/>
  <c r="Q90" i="6"/>
  <c r="S90" i="6"/>
  <c r="U90" i="6"/>
  <c r="W90" i="6"/>
  <c r="Y90" i="6"/>
  <c r="Z90" i="6"/>
  <c r="AC90" i="6"/>
  <c r="AD90" i="6"/>
  <c r="AE90" i="6"/>
  <c r="AF90" i="6"/>
  <c r="AG90" i="6"/>
  <c r="AH90" i="6"/>
  <c r="AI90" i="6"/>
  <c r="AJ90" i="6"/>
  <c r="AK90" i="6"/>
  <c r="AM90" i="6"/>
  <c r="AN90" i="6"/>
  <c r="AO90" i="6"/>
  <c r="AP90" i="6"/>
  <c r="D91" i="6"/>
  <c r="K91" i="6"/>
  <c r="N91" i="6"/>
  <c r="O91" i="6"/>
  <c r="Q91" i="6"/>
  <c r="S91" i="6"/>
  <c r="U91" i="6"/>
  <c r="W91" i="6"/>
  <c r="Y91" i="6"/>
  <c r="Z91" i="6"/>
  <c r="AC91" i="6"/>
  <c r="AD91" i="6"/>
  <c r="AE91" i="6"/>
  <c r="AF91" i="6"/>
  <c r="AG91" i="6"/>
  <c r="AH91" i="6"/>
  <c r="AI91" i="6"/>
  <c r="AJ91" i="6"/>
  <c r="AK91" i="6"/>
  <c r="AM91" i="6"/>
  <c r="AN91" i="6"/>
  <c r="AO91" i="6"/>
  <c r="AP91" i="6"/>
  <c r="D92" i="6"/>
  <c r="K92" i="6"/>
  <c r="N92" i="6"/>
  <c r="O92" i="6"/>
  <c r="Q92" i="6"/>
  <c r="S92" i="6"/>
  <c r="U92" i="6"/>
  <c r="W92" i="6"/>
  <c r="Y92" i="6"/>
  <c r="Z92" i="6"/>
  <c r="AC92" i="6"/>
  <c r="AD92" i="6"/>
  <c r="AE92" i="6"/>
  <c r="AF92" i="6"/>
  <c r="AG92" i="6"/>
  <c r="AH92" i="6"/>
  <c r="AI92" i="6"/>
  <c r="AJ92" i="6"/>
  <c r="AK92" i="6"/>
  <c r="AM92" i="6"/>
  <c r="AN92" i="6"/>
  <c r="AO92" i="6"/>
  <c r="AP92" i="6"/>
  <c r="D93" i="6"/>
  <c r="K93" i="6"/>
  <c r="N93" i="6"/>
  <c r="O93" i="6"/>
  <c r="Q93" i="6"/>
  <c r="S93" i="6"/>
  <c r="U93" i="6"/>
  <c r="W93" i="6"/>
  <c r="Y93" i="6"/>
  <c r="Z93" i="6"/>
  <c r="AC93" i="6"/>
  <c r="AD93" i="6"/>
  <c r="AE93" i="6"/>
  <c r="AF93" i="6"/>
  <c r="AG93" i="6"/>
  <c r="AH93" i="6"/>
  <c r="AI93" i="6"/>
  <c r="AJ93" i="6"/>
  <c r="AK93" i="6"/>
  <c r="AM93" i="6"/>
  <c r="AN93" i="6"/>
  <c r="AO93" i="6"/>
  <c r="AP93" i="6"/>
  <c r="D94" i="6"/>
  <c r="K94" i="6"/>
  <c r="N94" i="6"/>
  <c r="O94" i="6"/>
  <c r="Q94" i="6" s="1"/>
  <c r="S94" i="6"/>
  <c r="U94" i="6"/>
  <c r="W94" i="6"/>
  <c r="Y94" i="6"/>
  <c r="Z94" i="6"/>
  <c r="AC94" i="6"/>
  <c r="AD94" i="6"/>
  <c r="AE94" i="6"/>
  <c r="AF94" i="6"/>
  <c r="AG94" i="6"/>
  <c r="AH94" i="6"/>
  <c r="AI94" i="6"/>
  <c r="AJ94" i="6"/>
  <c r="AK94" i="6"/>
  <c r="AM94" i="6"/>
  <c r="AN94" i="6"/>
  <c r="AO94" i="6"/>
  <c r="AP94" i="6"/>
  <c r="D95" i="6"/>
  <c r="K95" i="6"/>
  <c r="N95" i="6"/>
  <c r="O95" i="6"/>
  <c r="Q95" i="6" s="1"/>
  <c r="S95" i="6"/>
  <c r="U95" i="6"/>
  <c r="W95" i="6"/>
  <c r="Y95" i="6"/>
  <c r="Z95" i="6"/>
  <c r="AC95" i="6"/>
  <c r="AD95" i="6"/>
  <c r="AE95" i="6"/>
  <c r="AF95" i="6"/>
  <c r="AG95" i="6"/>
  <c r="AH95" i="6"/>
  <c r="AI95" i="6"/>
  <c r="AJ95" i="6"/>
  <c r="AK95" i="6"/>
  <c r="AM95" i="6"/>
  <c r="AN95" i="6"/>
  <c r="AO95" i="6"/>
  <c r="AP95" i="6"/>
  <c r="D96" i="6"/>
  <c r="K96" i="6"/>
  <c r="N96" i="6"/>
  <c r="O96" i="6"/>
  <c r="Q96" i="6" s="1"/>
  <c r="S96" i="6"/>
  <c r="U96" i="6"/>
  <c r="W96" i="6"/>
  <c r="Y96" i="6"/>
  <c r="Z96" i="6"/>
  <c r="AC96" i="6"/>
  <c r="AD96" i="6"/>
  <c r="AE96" i="6"/>
  <c r="AF96" i="6"/>
  <c r="AG96" i="6"/>
  <c r="AH96" i="6"/>
  <c r="AI96" i="6"/>
  <c r="AJ96" i="6"/>
  <c r="AK96" i="6"/>
  <c r="AM96" i="6"/>
  <c r="AN96" i="6"/>
  <c r="AO96" i="6"/>
  <c r="AP96" i="6"/>
  <c r="D97" i="6"/>
  <c r="K97" i="6"/>
  <c r="N97" i="6"/>
  <c r="O97" i="6"/>
  <c r="Q97" i="6" s="1"/>
  <c r="S97" i="6"/>
  <c r="U97" i="6"/>
  <c r="W97" i="6"/>
  <c r="Y97" i="6"/>
  <c r="Z97" i="6"/>
  <c r="AC97" i="6"/>
  <c r="AD97" i="6"/>
  <c r="AE97" i="6"/>
  <c r="AF97" i="6"/>
  <c r="AG97" i="6"/>
  <c r="AH97" i="6"/>
  <c r="AI97" i="6"/>
  <c r="AJ97" i="6"/>
  <c r="AK97" i="6"/>
  <c r="AM97" i="6"/>
  <c r="AN97" i="6"/>
  <c r="AO97" i="6"/>
  <c r="AP97" i="6"/>
  <c r="D98" i="6"/>
  <c r="K98" i="6"/>
  <c r="N98" i="6"/>
  <c r="O98" i="6"/>
  <c r="Q98" i="6" s="1"/>
  <c r="S98" i="6"/>
  <c r="U98" i="6"/>
  <c r="W98" i="6"/>
  <c r="Y98" i="6"/>
  <c r="Z98" i="6"/>
  <c r="AC98" i="6"/>
  <c r="AD98" i="6"/>
  <c r="AE98" i="6"/>
  <c r="AF98" i="6"/>
  <c r="AG98" i="6"/>
  <c r="AH98" i="6"/>
  <c r="AI98" i="6"/>
  <c r="AJ98" i="6"/>
  <c r="AK98" i="6"/>
  <c r="AM98" i="6"/>
  <c r="AN98" i="6"/>
  <c r="AO98" i="6"/>
  <c r="AP98" i="6"/>
  <c r="D99" i="6"/>
  <c r="K99" i="6"/>
  <c r="N99" i="6"/>
  <c r="O99" i="6"/>
  <c r="Q99" i="6" s="1"/>
  <c r="S99" i="6"/>
  <c r="U99" i="6"/>
  <c r="W99" i="6"/>
  <c r="Y99" i="6"/>
  <c r="Z99" i="6"/>
  <c r="AC99" i="6"/>
  <c r="AD99" i="6"/>
  <c r="AE99" i="6"/>
  <c r="AF99" i="6"/>
  <c r="AG99" i="6"/>
  <c r="AH99" i="6"/>
  <c r="AI99" i="6"/>
  <c r="AJ99" i="6"/>
  <c r="AK99" i="6"/>
  <c r="AM99" i="6"/>
  <c r="AN99" i="6"/>
  <c r="AO99" i="6"/>
  <c r="AP99" i="6"/>
  <c r="D100" i="6"/>
  <c r="K100" i="6"/>
  <c r="N100" i="6"/>
  <c r="O100" i="6"/>
  <c r="Q100" i="6" s="1"/>
  <c r="S100" i="6"/>
  <c r="U100" i="6"/>
  <c r="W100" i="6"/>
  <c r="Y100" i="6"/>
  <c r="Z100" i="6"/>
  <c r="AC100" i="6"/>
  <c r="AD100" i="6"/>
  <c r="AE100" i="6"/>
  <c r="AF100" i="6"/>
  <c r="AG100" i="6"/>
  <c r="AH100" i="6"/>
  <c r="AI100" i="6"/>
  <c r="AJ100" i="6"/>
  <c r="AK100" i="6"/>
  <c r="AM100" i="6"/>
  <c r="AN100" i="6"/>
  <c r="AO100" i="6"/>
  <c r="AP100" i="6"/>
  <c r="D11" i="5"/>
  <c r="L11" i="5"/>
  <c r="N11" i="5"/>
  <c r="P11" i="5"/>
  <c r="S11" i="5"/>
  <c r="U11" i="5"/>
  <c r="W11" i="5"/>
  <c r="AC11" i="5"/>
  <c r="AE11" i="5"/>
  <c r="AF11" i="5"/>
  <c r="AI11" i="5"/>
  <c r="AJ11" i="5"/>
  <c r="AK11" i="5"/>
  <c r="AL11" i="5"/>
  <c r="AM11" i="5"/>
  <c r="AN11" i="5"/>
  <c r="AO11" i="5"/>
  <c r="AP11" i="5"/>
  <c r="AQ11" i="5"/>
  <c r="AS11" i="5"/>
  <c r="AT11" i="5"/>
  <c r="AU11" i="5"/>
  <c r="AV11" i="5"/>
  <c r="D12" i="5"/>
  <c r="L12" i="5"/>
  <c r="N12" i="5"/>
  <c r="P12" i="5"/>
  <c r="S12" i="5"/>
  <c r="U12" i="5"/>
  <c r="W12" i="5"/>
  <c r="AC12" i="5"/>
  <c r="AE12" i="5"/>
  <c r="AF12" i="5"/>
  <c r="AI12" i="5"/>
  <c r="AJ12" i="5"/>
  <c r="AK12" i="5"/>
  <c r="AL12" i="5"/>
  <c r="AM12" i="5"/>
  <c r="AN12" i="5"/>
  <c r="AO12" i="5"/>
  <c r="AP12" i="5"/>
  <c r="AQ12" i="5"/>
  <c r="AS12" i="5"/>
  <c r="AT12" i="5"/>
  <c r="AU12" i="5"/>
  <c r="AV12" i="5"/>
  <c r="D13" i="5"/>
  <c r="L13" i="5"/>
  <c r="N13" i="5"/>
  <c r="P13" i="5"/>
  <c r="S13" i="5"/>
  <c r="U13" i="5"/>
  <c r="W13" i="5"/>
  <c r="AC13" i="5"/>
  <c r="AE13" i="5"/>
  <c r="AF13" i="5"/>
  <c r="AI13" i="5"/>
  <c r="AJ13" i="5"/>
  <c r="AK13" i="5"/>
  <c r="AL13" i="5"/>
  <c r="AM13" i="5"/>
  <c r="AN13" i="5"/>
  <c r="AO13" i="5"/>
  <c r="AP13" i="5"/>
  <c r="AQ13" i="5"/>
  <c r="AS13" i="5"/>
  <c r="AT13" i="5"/>
  <c r="AU13" i="5"/>
  <c r="AV13" i="5"/>
  <c r="D14" i="5"/>
  <c r="L14" i="5"/>
  <c r="N14" i="5"/>
  <c r="P14" i="5"/>
  <c r="S14" i="5"/>
  <c r="U14" i="5"/>
  <c r="W14" i="5"/>
  <c r="AC14" i="5"/>
  <c r="AE14" i="5"/>
  <c r="AF14" i="5"/>
  <c r="AI14" i="5"/>
  <c r="AJ14" i="5"/>
  <c r="AK14" i="5"/>
  <c r="AL14" i="5"/>
  <c r="AM14" i="5"/>
  <c r="AN14" i="5"/>
  <c r="AO14" i="5"/>
  <c r="AP14" i="5"/>
  <c r="AQ14" i="5"/>
  <c r="AS14" i="5"/>
  <c r="AT14" i="5"/>
  <c r="AU14" i="5"/>
  <c r="AV14" i="5"/>
  <c r="D15" i="5"/>
  <c r="L15" i="5"/>
  <c r="N15" i="5"/>
  <c r="P15" i="5"/>
  <c r="S15" i="5"/>
  <c r="U15" i="5"/>
  <c r="W15" i="5"/>
  <c r="AC15" i="5"/>
  <c r="AE15" i="5"/>
  <c r="AF15" i="5"/>
  <c r="AI15" i="5"/>
  <c r="AH2" i="5" s="1"/>
  <c r="AJ15" i="5"/>
  <c r="AK15" i="5"/>
  <c r="AL15" i="5"/>
  <c r="AM15" i="5"/>
  <c r="AN15" i="5"/>
  <c r="AO15" i="5"/>
  <c r="AP15" i="5"/>
  <c r="AQ15" i="5"/>
  <c r="AS15" i="5"/>
  <c r="AT15" i="5"/>
  <c r="AU15" i="5"/>
  <c r="AV15" i="5"/>
  <c r="D16" i="5"/>
  <c r="L16" i="5"/>
  <c r="N16" i="5"/>
  <c r="P16" i="5"/>
  <c r="S16" i="5"/>
  <c r="U16" i="5"/>
  <c r="W16" i="5"/>
  <c r="AC16" i="5"/>
  <c r="AE16" i="5"/>
  <c r="AF16" i="5"/>
  <c r="AI16" i="5"/>
  <c r="AJ16" i="5"/>
  <c r="AK16" i="5"/>
  <c r="AL16" i="5"/>
  <c r="AM16" i="5"/>
  <c r="AN16" i="5"/>
  <c r="AO16" i="5"/>
  <c r="AP16" i="5"/>
  <c r="AQ16" i="5"/>
  <c r="AS16" i="5"/>
  <c r="AT16" i="5"/>
  <c r="AU16" i="5"/>
  <c r="AV16" i="5"/>
  <c r="D17" i="5"/>
  <c r="L17" i="5"/>
  <c r="N17" i="5"/>
  <c r="P17" i="5"/>
  <c r="S17" i="5"/>
  <c r="U17" i="5"/>
  <c r="W17" i="5"/>
  <c r="AC17" i="5"/>
  <c r="AE17" i="5"/>
  <c r="AF17" i="5"/>
  <c r="AI17" i="5"/>
  <c r="AJ17" i="5"/>
  <c r="AK17" i="5"/>
  <c r="AL17" i="5"/>
  <c r="AM17" i="5"/>
  <c r="AN17" i="5"/>
  <c r="AO17" i="5"/>
  <c r="AP17" i="5"/>
  <c r="AQ17" i="5"/>
  <c r="AS17" i="5"/>
  <c r="AT17" i="5"/>
  <c r="AU17" i="5"/>
  <c r="AV17" i="5"/>
  <c r="D18" i="5"/>
  <c r="L18" i="5"/>
  <c r="N18" i="5"/>
  <c r="P18" i="5"/>
  <c r="S18" i="5"/>
  <c r="U18" i="5"/>
  <c r="W18" i="5"/>
  <c r="AC18" i="5"/>
  <c r="AE18" i="5"/>
  <c r="AF18" i="5"/>
  <c r="AI18" i="5"/>
  <c r="AJ18" i="5"/>
  <c r="AK18" i="5"/>
  <c r="AL18" i="5"/>
  <c r="AM18" i="5"/>
  <c r="AN18" i="5"/>
  <c r="AO18" i="5"/>
  <c r="AP18" i="5"/>
  <c r="AQ18" i="5"/>
  <c r="AS18" i="5"/>
  <c r="AT18" i="5"/>
  <c r="AU18" i="5"/>
  <c r="AV18" i="5"/>
  <c r="D19" i="5"/>
  <c r="L19" i="5"/>
  <c r="N19" i="5"/>
  <c r="P19" i="5"/>
  <c r="S19" i="5"/>
  <c r="U19" i="5"/>
  <c r="W19" i="5"/>
  <c r="AC19" i="5"/>
  <c r="AE19" i="5"/>
  <c r="AF19" i="5"/>
  <c r="AI19" i="5"/>
  <c r="AJ19" i="5"/>
  <c r="AK19" i="5"/>
  <c r="AL19" i="5"/>
  <c r="AM19" i="5"/>
  <c r="AN19" i="5"/>
  <c r="AO19" i="5"/>
  <c r="AP19" i="5"/>
  <c r="AQ19" i="5"/>
  <c r="AS19" i="5"/>
  <c r="AT19" i="5"/>
  <c r="AU19" i="5"/>
  <c r="AV19" i="5"/>
  <c r="D20" i="5"/>
  <c r="L20" i="5"/>
  <c r="N20" i="5"/>
  <c r="P20" i="5"/>
  <c r="S20" i="5"/>
  <c r="U20" i="5"/>
  <c r="W20" i="5"/>
  <c r="AC20" i="5"/>
  <c r="AE20" i="5"/>
  <c r="AF20" i="5"/>
  <c r="AI20" i="5"/>
  <c r="AJ20" i="5"/>
  <c r="AK20" i="5"/>
  <c r="AL20" i="5"/>
  <c r="AM20" i="5"/>
  <c r="AN20" i="5"/>
  <c r="AO20" i="5"/>
  <c r="AP20" i="5"/>
  <c r="AQ20" i="5"/>
  <c r="AS20" i="5"/>
  <c r="AT20" i="5"/>
  <c r="AU20" i="5"/>
  <c r="AV20" i="5"/>
  <c r="D21" i="5"/>
  <c r="L21" i="5"/>
  <c r="N21" i="5"/>
  <c r="P21" i="5"/>
  <c r="S21" i="5"/>
  <c r="U21" i="5"/>
  <c r="W21" i="5"/>
  <c r="AC21" i="5"/>
  <c r="AE21" i="5"/>
  <c r="AF21" i="5"/>
  <c r="AI21" i="5"/>
  <c r="AJ21" i="5"/>
  <c r="AK21" i="5"/>
  <c r="AL21" i="5"/>
  <c r="AM21" i="5"/>
  <c r="AN21" i="5"/>
  <c r="AO21" i="5"/>
  <c r="AP21" i="5"/>
  <c r="AQ21" i="5"/>
  <c r="AS21" i="5"/>
  <c r="AT21" i="5"/>
  <c r="AU21" i="5"/>
  <c r="AV21" i="5"/>
  <c r="D22" i="5"/>
  <c r="L22" i="5"/>
  <c r="N22" i="5"/>
  <c r="P22" i="5"/>
  <c r="S22" i="5"/>
  <c r="U22" i="5"/>
  <c r="W22" i="5"/>
  <c r="AC22" i="5"/>
  <c r="AE22" i="5"/>
  <c r="AF22" i="5"/>
  <c r="AI22" i="5"/>
  <c r="AJ22" i="5"/>
  <c r="AK22" i="5"/>
  <c r="AL22" i="5"/>
  <c r="AM22" i="5"/>
  <c r="AN22" i="5"/>
  <c r="AO22" i="5"/>
  <c r="AP22" i="5"/>
  <c r="AQ22" i="5"/>
  <c r="AS22" i="5"/>
  <c r="AT22" i="5"/>
  <c r="AU22" i="5"/>
  <c r="AV22" i="5"/>
  <c r="D23" i="5"/>
  <c r="L23" i="5"/>
  <c r="N23" i="5"/>
  <c r="P23" i="5"/>
  <c r="S23" i="5"/>
  <c r="U23" i="5"/>
  <c r="W23" i="5"/>
  <c r="AC23" i="5"/>
  <c r="AE23" i="5"/>
  <c r="AF23" i="5"/>
  <c r="AI23" i="5"/>
  <c r="AJ23" i="5"/>
  <c r="AK23" i="5"/>
  <c r="AL23" i="5"/>
  <c r="AM23" i="5"/>
  <c r="AN23" i="5"/>
  <c r="AO23" i="5"/>
  <c r="AP23" i="5"/>
  <c r="AQ23" i="5"/>
  <c r="AS23" i="5"/>
  <c r="AT23" i="5"/>
  <c r="AU23" i="5"/>
  <c r="AV23" i="5"/>
  <c r="D24" i="5"/>
  <c r="L24" i="5"/>
  <c r="N24" i="5"/>
  <c r="P24" i="5"/>
  <c r="S24" i="5"/>
  <c r="U24" i="5"/>
  <c r="W24" i="5"/>
  <c r="AC24" i="5"/>
  <c r="AE24" i="5"/>
  <c r="AF24" i="5"/>
  <c r="AI24" i="5"/>
  <c r="AJ24" i="5"/>
  <c r="AK24" i="5"/>
  <c r="AL24" i="5"/>
  <c r="AM24" i="5"/>
  <c r="AN24" i="5"/>
  <c r="AO24" i="5"/>
  <c r="AP24" i="5"/>
  <c r="AQ24" i="5"/>
  <c r="AS24" i="5"/>
  <c r="AT24" i="5"/>
  <c r="AU24" i="5"/>
  <c r="AV24" i="5"/>
  <c r="D25" i="5"/>
  <c r="L25" i="5"/>
  <c r="N25" i="5"/>
  <c r="P25" i="5"/>
  <c r="S25" i="5"/>
  <c r="U25" i="5"/>
  <c r="W25" i="5"/>
  <c r="AC25" i="5"/>
  <c r="AE25" i="5"/>
  <c r="AF25" i="5"/>
  <c r="AI25" i="5"/>
  <c r="AJ25" i="5"/>
  <c r="AK25" i="5"/>
  <c r="AL25" i="5"/>
  <c r="AM25" i="5"/>
  <c r="AN25" i="5"/>
  <c r="AO25" i="5"/>
  <c r="AP25" i="5"/>
  <c r="AQ25" i="5"/>
  <c r="AS25" i="5"/>
  <c r="AT25" i="5"/>
  <c r="AU25" i="5"/>
  <c r="AV25" i="5"/>
  <c r="D26" i="5"/>
  <c r="L26" i="5"/>
  <c r="N26" i="5"/>
  <c r="P26" i="5"/>
  <c r="S26" i="5"/>
  <c r="U26" i="5"/>
  <c r="W26" i="5"/>
  <c r="AC26" i="5"/>
  <c r="AE26" i="5"/>
  <c r="AF26" i="5"/>
  <c r="AI26" i="5"/>
  <c r="AJ26" i="5"/>
  <c r="AK26" i="5"/>
  <c r="AL26" i="5"/>
  <c r="AM26" i="5"/>
  <c r="AN26" i="5"/>
  <c r="AO26" i="5"/>
  <c r="AP26" i="5"/>
  <c r="AQ26" i="5"/>
  <c r="AS26" i="5"/>
  <c r="AT26" i="5"/>
  <c r="AU26" i="5"/>
  <c r="AV26" i="5"/>
  <c r="D27" i="5"/>
  <c r="L27" i="5"/>
  <c r="N27" i="5"/>
  <c r="P27" i="5"/>
  <c r="S27" i="5"/>
  <c r="U27" i="5"/>
  <c r="W27" i="5"/>
  <c r="AC27" i="5"/>
  <c r="AE27" i="5"/>
  <c r="AF27" i="5"/>
  <c r="AI27" i="5"/>
  <c r="AJ27" i="5"/>
  <c r="AK27" i="5"/>
  <c r="AL27" i="5"/>
  <c r="AM27" i="5"/>
  <c r="AN27" i="5"/>
  <c r="AO27" i="5"/>
  <c r="AP27" i="5"/>
  <c r="AQ27" i="5"/>
  <c r="AS27" i="5"/>
  <c r="AT27" i="5"/>
  <c r="AU27" i="5"/>
  <c r="AV27" i="5"/>
  <c r="D28" i="5"/>
  <c r="L28" i="5"/>
  <c r="N28" i="5"/>
  <c r="P28" i="5"/>
  <c r="S28" i="5"/>
  <c r="U28" i="5"/>
  <c r="W28" i="5"/>
  <c r="AC28" i="5"/>
  <c r="AE28" i="5"/>
  <c r="AF28" i="5"/>
  <c r="AI28" i="5"/>
  <c r="AJ28" i="5"/>
  <c r="AK28" i="5"/>
  <c r="AL28" i="5"/>
  <c r="AM28" i="5"/>
  <c r="AN28" i="5"/>
  <c r="AO28" i="5"/>
  <c r="AP28" i="5"/>
  <c r="AQ28" i="5"/>
  <c r="AS28" i="5"/>
  <c r="AT28" i="5"/>
  <c r="AU28" i="5"/>
  <c r="AV28" i="5"/>
  <c r="D29" i="5"/>
  <c r="L29" i="5"/>
  <c r="N29" i="5"/>
  <c r="P29" i="5"/>
  <c r="S29" i="5"/>
  <c r="U29" i="5"/>
  <c r="W29" i="5"/>
  <c r="AC29" i="5"/>
  <c r="AE29" i="5"/>
  <c r="AF29" i="5"/>
  <c r="AI29" i="5"/>
  <c r="AJ29" i="5"/>
  <c r="AK29" i="5"/>
  <c r="AL29" i="5"/>
  <c r="AM29" i="5"/>
  <c r="AN29" i="5"/>
  <c r="AO29" i="5"/>
  <c r="AP29" i="5"/>
  <c r="AQ29" i="5"/>
  <c r="AS29" i="5"/>
  <c r="AT29" i="5"/>
  <c r="AU29" i="5"/>
  <c r="AV29" i="5"/>
  <c r="D30" i="5"/>
  <c r="L30" i="5"/>
  <c r="N30" i="5"/>
  <c r="P30" i="5"/>
  <c r="S30" i="5"/>
  <c r="U30" i="5"/>
  <c r="W30" i="5"/>
  <c r="AC30" i="5"/>
  <c r="AE30" i="5"/>
  <c r="AF30" i="5"/>
  <c r="AI30" i="5"/>
  <c r="AJ30" i="5"/>
  <c r="AK30" i="5"/>
  <c r="AL30" i="5"/>
  <c r="AM30" i="5"/>
  <c r="AN30" i="5"/>
  <c r="AO30" i="5"/>
  <c r="AP30" i="5"/>
  <c r="AQ30" i="5"/>
  <c r="AS30" i="5"/>
  <c r="AT30" i="5"/>
  <c r="AU30" i="5"/>
  <c r="AV30" i="5"/>
  <c r="D31" i="5"/>
  <c r="L31" i="5"/>
  <c r="N31" i="5"/>
  <c r="P31" i="5"/>
  <c r="S31" i="5"/>
  <c r="U31" i="5"/>
  <c r="W31" i="5"/>
  <c r="AC31" i="5"/>
  <c r="AE31" i="5"/>
  <c r="AF31" i="5"/>
  <c r="AI31" i="5"/>
  <c r="AJ31" i="5"/>
  <c r="AK31" i="5"/>
  <c r="AL31" i="5"/>
  <c r="AM31" i="5"/>
  <c r="AN31" i="5"/>
  <c r="AO31" i="5"/>
  <c r="AP31" i="5"/>
  <c r="AQ31" i="5"/>
  <c r="AS31" i="5"/>
  <c r="AT31" i="5"/>
  <c r="AU31" i="5"/>
  <c r="AV31" i="5"/>
  <c r="D32" i="5"/>
  <c r="L32" i="5"/>
  <c r="N32" i="5"/>
  <c r="P32" i="5"/>
  <c r="S32" i="5"/>
  <c r="U32" i="5"/>
  <c r="W32" i="5"/>
  <c r="AC32" i="5"/>
  <c r="AE32" i="5"/>
  <c r="AF32" i="5"/>
  <c r="AI32" i="5"/>
  <c r="AJ32" i="5"/>
  <c r="AK32" i="5"/>
  <c r="AL32" i="5"/>
  <c r="AM32" i="5"/>
  <c r="AN32" i="5"/>
  <c r="AO32" i="5"/>
  <c r="AP32" i="5"/>
  <c r="AQ32" i="5"/>
  <c r="AS32" i="5"/>
  <c r="AT32" i="5"/>
  <c r="AU32" i="5"/>
  <c r="AV32" i="5"/>
  <c r="D33" i="5"/>
  <c r="L33" i="5"/>
  <c r="N33" i="5"/>
  <c r="P33" i="5"/>
  <c r="S33" i="5"/>
  <c r="U33" i="5"/>
  <c r="W33" i="5"/>
  <c r="AC33" i="5"/>
  <c r="AE33" i="5"/>
  <c r="AF33" i="5"/>
  <c r="AI33" i="5"/>
  <c r="AJ33" i="5"/>
  <c r="AK33" i="5"/>
  <c r="AL33" i="5"/>
  <c r="AM33" i="5"/>
  <c r="AN33" i="5"/>
  <c r="AO33" i="5"/>
  <c r="AP33" i="5"/>
  <c r="AQ33" i="5"/>
  <c r="AS33" i="5"/>
  <c r="AT33" i="5"/>
  <c r="AU33" i="5"/>
  <c r="AV33" i="5"/>
  <c r="D34" i="5"/>
  <c r="L34" i="5"/>
  <c r="N34" i="5"/>
  <c r="P34" i="5"/>
  <c r="S34" i="5"/>
  <c r="U34" i="5"/>
  <c r="W34" i="5"/>
  <c r="AC34" i="5"/>
  <c r="AE34" i="5"/>
  <c r="AF34" i="5"/>
  <c r="AI34" i="5"/>
  <c r="AJ34" i="5"/>
  <c r="AK34" i="5"/>
  <c r="AL34" i="5"/>
  <c r="AM34" i="5"/>
  <c r="AN34" i="5"/>
  <c r="AO34" i="5"/>
  <c r="AP34" i="5"/>
  <c r="AQ34" i="5"/>
  <c r="AS34" i="5"/>
  <c r="AT34" i="5"/>
  <c r="AU34" i="5"/>
  <c r="AV34" i="5"/>
  <c r="D35" i="5"/>
  <c r="L35" i="5"/>
  <c r="N35" i="5"/>
  <c r="P35" i="5"/>
  <c r="S35" i="5"/>
  <c r="U35" i="5"/>
  <c r="W35" i="5"/>
  <c r="AC35" i="5"/>
  <c r="AE35" i="5"/>
  <c r="AF35" i="5"/>
  <c r="AI35" i="5"/>
  <c r="AJ35" i="5"/>
  <c r="AK35" i="5"/>
  <c r="AL35" i="5"/>
  <c r="AM35" i="5"/>
  <c r="AN35" i="5"/>
  <c r="AO35" i="5"/>
  <c r="AP35" i="5"/>
  <c r="AQ35" i="5"/>
  <c r="AS35" i="5"/>
  <c r="AT35" i="5"/>
  <c r="AU35" i="5"/>
  <c r="AV35" i="5"/>
  <c r="D36" i="5"/>
  <c r="L36" i="5"/>
  <c r="N36" i="5"/>
  <c r="P36" i="5"/>
  <c r="S36" i="5"/>
  <c r="U36" i="5"/>
  <c r="W36" i="5"/>
  <c r="AC36" i="5"/>
  <c r="AE36" i="5"/>
  <c r="AF36" i="5"/>
  <c r="AI36" i="5"/>
  <c r="AJ36" i="5"/>
  <c r="AK36" i="5"/>
  <c r="AL36" i="5"/>
  <c r="AM36" i="5"/>
  <c r="AN36" i="5"/>
  <c r="AO36" i="5"/>
  <c r="AP36" i="5"/>
  <c r="AQ36" i="5"/>
  <c r="AS36" i="5"/>
  <c r="AT36" i="5"/>
  <c r="AU36" i="5"/>
  <c r="AV36" i="5"/>
  <c r="D37" i="5"/>
  <c r="L37" i="5"/>
  <c r="N37" i="5"/>
  <c r="P37" i="5"/>
  <c r="S37" i="5"/>
  <c r="U37" i="5"/>
  <c r="W37" i="5"/>
  <c r="AC37" i="5"/>
  <c r="AE37" i="5"/>
  <c r="AF37" i="5"/>
  <c r="AI37" i="5"/>
  <c r="AJ37" i="5"/>
  <c r="AK37" i="5"/>
  <c r="AL37" i="5"/>
  <c r="AM37" i="5"/>
  <c r="AN37" i="5"/>
  <c r="AO37" i="5"/>
  <c r="AP37" i="5"/>
  <c r="AQ37" i="5"/>
  <c r="AS37" i="5"/>
  <c r="AT37" i="5"/>
  <c r="AU37" i="5"/>
  <c r="AV37" i="5"/>
  <c r="D38" i="5"/>
  <c r="L38" i="5"/>
  <c r="N38" i="5"/>
  <c r="P38" i="5"/>
  <c r="S38" i="5"/>
  <c r="U38" i="5"/>
  <c r="W38" i="5"/>
  <c r="AC38" i="5"/>
  <c r="AE38" i="5"/>
  <c r="AF38" i="5"/>
  <c r="AI38" i="5"/>
  <c r="AJ38" i="5"/>
  <c r="AK38" i="5"/>
  <c r="AL38" i="5"/>
  <c r="AM38" i="5"/>
  <c r="AN38" i="5"/>
  <c r="AO38" i="5"/>
  <c r="AP38" i="5"/>
  <c r="AQ38" i="5"/>
  <c r="AS38" i="5"/>
  <c r="AT38" i="5"/>
  <c r="AU38" i="5"/>
  <c r="AV38" i="5"/>
  <c r="D39" i="5"/>
  <c r="L39" i="5"/>
  <c r="N39" i="5"/>
  <c r="P39" i="5"/>
  <c r="S39" i="5"/>
  <c r="U39" i="5"/>
  <c r="W39" i="5"/>
  <c r="AC39" i="5"/>
  <c r="AE39" i="5"/>
  <c r="AF39" i="5"/>
  <c r="AI39" i="5"/>
  <c r="AJ39" i="5"/>
  <c r="AK39" i="5"/>
  <c r="AL39" i="5"/>
  <c r="AM39" i="5"/>
  <c r="AN39" i="5"/>
  <c r="AO39" i="5"/>
  <c r="AP39" i="5"/>
  <c r="AQ39" i="5"/>
  <c r="AS39" i="5"/>
  <c r="AT39" i="5"/>
  <c r="AU39" i="5"/>
  <c r="AV39" i="5"/>
  <c r="D40" i="5"/>
  <c r="L40" i="5"/>
  <c r="N40" i="5"/>
  <c r="P40" i="5"/>
  <c r="S40" i="5"/>
  <c r="U40" i="5"/>
  <c r="W40" i="5"/>
  <c r="AC40" i="5"/>
  <c r="AE40" i="5"/>
  <c r="AF40" i="5"/>
  <c r="AI40" i="5"/>
  <c r="AJ40" i="5"/>
  <c r="AK40" i="5"/>
  <c r="AL40" i="5"/>
  <c r="AM40" i="5"/>
  <c r="AN40" i="5"/>
  <c r="AO40" i="5"/>
  <c r="AP40" i="5"/>
  <c r="AQ40" i="5"/>
  <c r="AS40" i="5"/>
  <c r="AT40" i="5"/>
  <c r="AU40" i="5"/>
  <c r="AV40" i="5"/>
  <c r="D41" i="5"/>
  <c r="L41" i="5"/>
  <c r="N41" i="5"/>
  <c r="P41" i="5"/>
  <c r="S41" i="5"/>
  <c r="U41" i="5"/>
  <c r="W41" i="5"/>
  <c r="AC41" i="5"/>
  <c r="AE41" i="5"/>
  <c r="AF41" i="5"/>
  <c r="AI41" i="5"/>
  <c r="AJ41" i="5"/>
  <c r="AK41" i="5"/>
  <c r="AL41" i="5"/>
  <c r="AM41" i="5"/>
  <c r="AN41" i="5"/>
  <c r="AO41" i="5"/>
  <c r="AP41" i="5"/>
  <c r="AQ41" i="5"/>
  <c r="AS41" i="5"/>
  <c r="AT41" i="5"/>
  <c r="AU41" i="5"/>
  <c r="AV41" i="5"/>
  <c r="D42" i="5"/>
  <c r="L42" i="5"/>
  <c r="N42" i="5"/>
  <c r="P42" i="5"/>
  <c r="S42" i="5"/>
  <c r="U42" i="5"/>
  <c r="W42" i="5"/>
  <c r="AC42" i="5"/>
  <c r="AE42" i="5"/>
  <c r="AF42" i="5"/>
  <c r="AI42" i="5"/>
  <c r="AJ42" i="5"/>
  <c r="AK42" i="5"/>
  <c r="AL42" i="5"/>
  <c r="AM42" i="5"/>
  <c r="AN42" i="5"/>
  <c r="AO42" i="5"/>
  <c r="AP42" i="5"/>
  <c r="AQ42" i="5"/>
  <c r="AS42" i="5"/>
  <c r="AT42" i="5"/>
  <c r="AU42" i="5"/>
  <c r="AV42" i="5"/>
  <c r="D43" i="5"/>
  <c r="L43" i="5"/>
  <c r="N43" i="5"/>
  <c r="P43" i="5"/>
  <c r="S43" i="5"/>
  <c r="U43" i="5"/>
  <c r="W43" i="5"/>
  <c r="AC43" i="5"/>
  <c r="AE43" i="5"/>
  <c r="AF43" i="5"/>
  <c r="AI43" i="5"/>
  <c r="AJ43" i="5"/>
  <c r="AK43" i="5"/>
  <c r="AL43" i="5"/>
  <c r="AM43" i="5"/>
  <c r="AN43" i="5"/>
  <c r="AO43" i="5"/>
  <c r="AP43" i="5"/>
  <c r="AQ43" i="5"/>
  <c r="AS43" i="5"/>
  <c r="AT43" i="5"/>
  <c r="AU43" i="5"/>
  <c r="AV43" i="5"/>
  <c r="D44" i="5"/>
  <c r="L44" i="5"/>
  <c r="N44" i="5"/>
  <c r="P44" i="5"/>
  <c r="S44" i="5"/>
  <c r="U44" i="5"/>
  <c r="W44" i="5"/>
  <c r="AC44" i="5"/>
  <c r="AE44" i="5"/>
  <c r="AF44" i="5"/>
  <c r="AI44" i="5"/>
  <c r="AJ44" i="5"/>
  <c r="AK44" i="5"/>
  <c r="AL44" i="5"/>
  <c r="AM44" i="5"/>
  <c r="AN44" i="5"/>
  <c r="AO44" i="5"/>
  <c r="AP44" i="5"/>
  <c r="AQ44" i="5"/>
  <c r="AS44" i="5"/>
  <c r="AT44" i="5"/>
  <c r="AU44" i="5"/>
  <c r="AV44" i="5"/>
  <c r="D45" i="5"/>
  <c r="L45" i="5"/>
  <c r="N45" i="5"/>
  <c r="P45" i="5"/>
  <c r="S45" i="5"/>
  <c r="U45" i="5"/>
  <c r="W45" i="5"/>
  <c r="AC45" i="5"/>
  <c r="AE45" i="5"/>
  <c r="AF45" i="5"/>
  <c r="AI45" i="5"/>
  <c r="AJ45" i="5"/>
  <c r="AK45" i="5"/>
  <c r="AL45" i="5"/>
  <c r="AM45" i="5"/>
  <c r="AN45" i="5"/>
  <c r="AO45" i="5"/>
  <c r="AP45" i="5"/>
  <c r="AQ45" i="5"/>
  <c r="AS45" i="5"/>
  <c r="AT45" i="5"/>
  <c r="AU45" i="5"/>
  <c r="AV45" i="5"/>
  <c r="D46" i="5"/>
  <c r="L46" i="5"/>
  <c r="N46" i="5"/>
  <c r="P46" i="5"/>
  <c r="S46" i="5"/>
  <c r="U46" i="5"/>
  <c r="W46" i="5"/>
  <c r="AC46" i="5"/>
  <c r="AE46" i="5"/>
  <c r="AF46" i="5"/>
  <c r="AI46" i="5"/>
  <c r="AJ46" i="5"/>
  <c r="AK46" i="5"/>
  <c r="AL46" i="5"/>
  <c r="AM46" i="5"/>
  <c r="AN46" i="5"/>
  <c r="AO46" i="5"/>
  <c r="AP46" i="5"/>
  <c r="AQ46" i="5"/>
  <c r="AS46" i="5"/>
  <c r="AT46" i="5"/>
  <c r="AU46" i="5"/>
  <c r="AV46" i="5"/>
  <c r="D47" i="5"/>
  <c r="L47" i="5"/>
  <c r="N47" i="5"/>
  <c r="P47" i="5"/>
  <c r="S47" i="5"/>
  <c r="U47" i="5"/>
  <c r="W47" i="5"/>
  <c r="AC47" i="5"/>
  <c r="AE47" i="5"/>
  <c r="AF47" i="5"/>
  <c r="AI47" i="5"/>
  <c r="AJ47" i="5"/>
  <c r="AK47" i="5"/>
  <c r="AL47" i="5"/>
  <c r="AM47" i="5"/>
  <c r="AN47" i="5"/>
  <c r="AO47" i="5"/>
  <c r="AP47" i="5"/>
  <c r="AQ47" i="5"/>
  <c r="AS47" i="5"/>
  <c r="AT47" i="5"/>
  <c r="AU47" i="5"/>
  <c r="AV47" i="5"/>
  <c r="D48" i="5"/>
  <c r="L48" i="5"/>
  <c r="N48" i="5"/>
  <c r="P48" i="5"/>
  <c r="S48" i="5"/>
  <c r="U48" i="5"/>
  <c r="W48" i="5"/>
  <c r="AC48" i="5"/>
  <c r="AE48" i="5"/>
  <c r="AF48" i="5"/>
  <c r="AI48" i="5"/>
  <c r="AJ48" i="5"/>
  <c r="AK48" i="5"/>
  <c r="AL48" i="5"/>
  <c r="AM48" i="5"/>
  <c r="AN48" i="5"/>
  <c r="AO48" i="5"/>
  <c r="AP48" i="5"/>
  <c r="AQ48" i="5"/>
  <c r="AS48" i="5"/>
  <c r="AT48" i="5"/>
  <c r="AU48" i="5"/>
  <c r="AV48" i="5"/>
  <c r="D49" i="5"/>
  <c r="L49" i="5"/>
  <c r="N49" i="5"/>
  <c r="P49" i="5"/>
  <c r="S49" i="5"/>
  <c r="U49" i="5"/>
  <c r="W49" i="5"/>
  <c r="AC49" i="5"/>
  <c r="AE49" i="5"/>
  <c r="AF49" i="5"/>
  <c r="AI49" i="5"/>
  <c r="AJ49" i="5"/>
  <c r="AK49" i="5"/>
  <c r="AL49" i="5"/>
  <c r="AM49" i="5"/>
  <c r="AN49" i="5"/>
  <c r="AO49" i="5"/>
  <c r="AP49" i="5"/>
  <c r="AQ49" i="5"/>
  <c r="AS49" i="5"/>
  <c r="AT49" i="5"/>
  <c r="AU49" i="5"/>
  <c r="AV49" i="5"/>
  <c r="D50" i="5"/>
  <c r="L50" i="5"/>
  <c r="N50" i="5"/>
  <c r="P50" i="5"/>
  <c r="S50" i="5"/>
  <c r="U50" i="5"/>
  <c r="W50" i="5"/>
  <c r="AC50" i="5"/>
  <c r="AE50" i="5"/>
  <c r="AF50" i="5"/>
  <c r="AI50" i="5"/>
  <c r="AJ50" i="5"/>
  <c r="AK50" i="5"/>
  <c r="AL50" i="5"/>
  <c r="AM50" i="5"/>
  <c r="AN50" i="5"/>
  <c r="AO50" i="5"/>
  <c r="AP50" i="5"/>
  <c r="AQ50" i="5"/>
  <c r="AS50" i="5"/>
  <c r="AT50" i="5"/>
  <c r="AU50" i="5"/>
  <c r="AV50" i="5"/>
  <c r="D51" i="5"/>
  <c r="L51" i="5"/>
  <c r="N51" i="5"/>
  <c r="P51" i="5"/>
  <c r="S51" i="5"/>
  <c r="U51" i="5"/>
  <c r="W51" i="5"/>
  <c r="AC51" i="5"/>
  <c r="AE51" i="5"/>
  <c r="AF51" i="5"/>
  <c r="AI51" i="5"/>
  <c r="AJ51" i="5"/>
  <c r="AK51" i="5"/>
  <c r="AL51" i="5"/>
  <c r="AM51" i="5"/>
  <c r="AN51" i="5"/>
  <c r="AO51" i="5"/>
  <c r="AP51" i="5"/>
  <c r="AQ51" i="5"/>
  <c r="AS51" i="5"/>
  <c r="AT51" i="5"/>
  <c r="AU51" i="5"/>
  <c r="AV51" i="5"/>
  <c r="D52" i="5"/>
  <c r="L52" i="5"/>
  <c r="N52" i="5"/>
  <c r="P52" i="5"/>
  <c r="S52" i="5"/>
  <c r="U52" i="5"/>
  <c r="W52" i="5"/>
  <c r="AC52" i="5"/>
  <c r="AE52" i="5"/>
  <c r="AF52" i="5"/>
  <c r="AI52" i="5"/>
  <c r="AJ52" i="5"/>
  <c r="AK52" i="5"/>
  <c r="AL52" i="5"/>
  <c r="AM52" i="5"/>
  <c r="AN52" i="5"/>
  <c r="AO52" i="5"/>
  <c r="AP52" i="5"/>
  <c r="AQ52" i="5"/>
  <c r="AS52" i="5"/>
  <c r="AT52" i="5"/>
  <c r="AU52" i="5"/>
  <c r="AV52" i="5"/>
  <c r="D53" i="5"/>
  <c r="L53" i="5"/>
  <c r="N53" i="5"/>
  <c r="P53" i="5"/>
  <c r="S53" i="5"/>
  <c r="U53" i="5"/>
  <c r="W53" i="5"/>
  <c r="AC53" i="5"/>
  <c r="AE53" i="5"/>
  <c r="AF53" i="5"/>
  <c r="AI53" i="5"/>
  <c r="AJ53" i="5"/>
  <c r="AK53" i="5"/>
  <c r="AL53" i="5"/>
  <c r="AM53" i="5"/>
  <c r="AN53" i="5"/>
  <c r="AO53" i="5"/>
  <c r="AP53" i="5"/>
  <c r="AQ53" i="5"/>
  <c r="AS53" i="5"/>
  <c r="AT53" i="5"/>
  <c r="AU53" i="5"/>
  <c r="AV53" i="5"/>
  <c r="D54" i="5"/>
  <c r="L54" i="5"/>
  <c r="N54" i="5"/>
  <c r="P54" i="5"/>
  <c r="S54" i="5"/>
  <c r="U54" i="5"/>
  <c r="W54" i="5"/>
  <c r="AC54" i="5"/>
  <c r="AE54" i="5"/>
  <c r="AF54" i="5"/>
  <c r="AI54" i="5"/>
  <c r="AJ54" i="5"/>
  <c r="AK54" i="5"/>
  <c r="AL54" i="5"/>
  <c r="AM54" i="5"/>
  <c r="AN54" i="5"/>
  <c r="AO54" i="5"/>
  <c r="AP54" i="5"/>
  <c r="AQ54" i="5"/>
  <c r="AS54" i="5"/>
  <c r="AT54" i="5"/>
  <c r="AU54" i="5"/>
  <c r="AV54" i="5"/>
  <c r="D55" i="5"/>
  <c r="L55" i="5"/>
  <c r="N55" i="5"/>
  <c r="P55" i="5"/>
  <c r="S55" i="5"/>
  <c r="U55" i="5"/>
  <c r="W55" i="5"/>
  <c r="AC55" i="5"/>
  <c r="AE55" i="5"/>
  <c r="AF55" i="5"/>
  <c r="AI55" i="5"/>
  <c r="AJ55" i="5"/>
  <c r="AK55" i="5"/>
  <c r="AL55" i="5"/>
  <c r="AM55" i="5"/>
  <c r="AN55" i="5"/>
  <c r="AO55" i="5"/>
  <c r="AP55" i="5"/>
  <c r="AQ55" i="5"/>
  <c r="AS55" i="5"/>
  <c r="AT55" i="5"/>
  <c r="AU55" i="5"/>
  <c r="AV55" i="5"/>
  <c r="D56" i="5"/>
  <c r="L56" i="5"/>
  <c r="N56" i="5"/>
  <c r="P56" i="5"/>
  <c r="S56" i="5"/>
  <c r="U56" i="5"/>
  <c r="W56" i="5"/>
  <c r="AC56" i="5"/>
  <c r="AE56" i="5"/>
  <c r="AF56" i="5"/>
  <c r="AI56" i="5"/>
  <c r="AJ56" i="5"/>
  <c r="AK56" i="5"/>
  <c r="AL56" i="5"/>
  <c r="AM56" i="5"/>
  <c r="AN56" i="5"/>
  <c r="AO56" i="5"/>
  <c r="AP56" i="5"/>
  <c r="AQ56" i="5"/>
  <c r="AS56" i="5"/>
  <c r="AT56" i="5"/>
  <c r="AU56" i="5"/>
  <c r="AV56" i="5"/>
  <c r="D57" i="5"/>
  <c r="L57" i="5"/>
  <c r="N57" i="5"/>
  <c r="P57" i="5"/>
  <c r="S57" i="5"/>
  <c r="U57" i="5"/>
  <c r="W57" i="5"/>
  <c r="AC57" i="5"/>
  <c r="AE57" i="5"/>
  <c r="AF57" i="5"/>
  <c r="AI57" i="5"/>
  <c r="AJ57" i="5"/>
  <c r="AK57" i="5"/>
  <c r="AL57" i="5"/>
  <c r="AM57" i="5"/>
  <c r="AN57" i="5"/>
  <c r="AO57" i="5"/>
  <c r="AP57" i="5"/>
  <c r="AQ57" i="5"/>
  <c r="AS57" i="5"/>
  <c r="AT57" i="5"/>
  <c r="AU57" i="5"/>
  <c r="AV57" i="5"/>
  <c r="D58" i="5"/>
  <c r="L58" i="5"/>
  <c r="N58" i="5"/>
  <c r="P58" i="5"/>
  <c r="S58" i="5"/>
  <c r="U58" i="5"/>
  <c r="W58" i="5"/>
  <c r="AC58" i="5"/>
  <c r="AE58" i="5"/>
  <c r="AF58" i="5"/>
  <c r="AI58" i="5"/>
  <c r="AJ58" i="5"/>
  <c r="AK58" i="5"/>
  <c r="AL58" i="5"/>
  <c r="AM58" i="5"/>
  <c r="AN58" i="5"/>
  <c r="AO58" i="5"/>
  <c r="AP58" i="5"/>
  <c r="AQ58" i="5"/>
  <c r="AS58" i="5"/>
  <c r="AT58" i="5"/>
  <c r="AU58" i="5"/>
  <c r="AV58" i="5"/>
  <c r="D59" i="5"/>
  <c r="L59" i="5"/>
  <c r="N59" i="5"/>
  <c r="P59" i="5"/>
  <c r="S59" i="5"/>
  <c r="U59" i="5"/>
  <c r="W59" i="5"/>
  <c r="AC59" i="5"/>
  <c r="AE59" i="5"/>
  <c r="AF59" i="5"/>
  <c r="AI59" i="5"/>
  <c r="AJ59" i="5"/>
  <c r="AK59" i="5"/>
  <c r="AL59" i="5"/>
  <c r="AM59" i="5"/>
  <c r="AN59" i="5"/>
  <c r="AO59" i="5"/>
  <c r="AP59" i="5"/>
  <c r="AQ59" i="5"/>
  <c r="AS59" i="5"/>
  <c r="AT59" i="5"/>
  <c r="AU59" i="5"/>
  <c r="AV59" i="5"/>
  <c r="D60" i="5"/>
  <c r="L60" i="5"/>
  <c r="N60" i="5"/>
  <c r="P60" i="5"/>
  <c r="S60" i="5"/>
  <c r="U60" i="5"/>
  <c r="W60" i="5"/>
  <c r="AC60" i="5"/>
  <c r="AE60" i="5"/>
  <c r="AF60" i="5"/>
  <c r="AI60" i="5"/>
  <c r="AJ60" i="5"/>
  <c r="AK60" i="5"/>
  <c r="AL60" i="5"/>
  <c r="AM60" i="5"/>
  <c r="AN60" i="5"/>
  <c r="AO60" i="5"/>
  <c r="AP60" i="5"/>
  <c r="AQ60" i="5"/>
  <c r="AS60" i="5"/>
  <c r="AT60" i="5"/>
  <c r="AU60" i="5"/>
  <c r="AV60" i="5"/>
  <c r="D61" i="5"/>
  <c r="L61" i="5"/>
  <c r="N61" i="5"/>
  <c r="P61" i="5"/>
  <c r="S61" i="5"/>
  <c r="U61" i="5"/>
  <c r="W61" i="5"/>
  <c r="AC61" i="5"/>
  <c r="AE61" i="5"/>
  <c r="AF61" i="5"/>
  <c r="AI61" i="5"/>
  <c r="AJ61" i="5"/>
  <c r="AK61" i="5"/>
  <c r="AL61" i="5"/>
  <c r="AM61" i="5"/>
  <c r="AN61" i="5"/>
  <c r="AO61" i="5"/>
  <c r="AP61" i="5"/>
  <c r="AQ61" i="5"/>
  <c r="AS61" i="5"/>
  <c r="AT61" i="5"/>
  <c r="AU61" i="5"/>
  <c r="AV61" i="5"/>
  <c r="D62" i="5"/>
  <c r="L62" i="5"/>
  <c r="N62" i="5"/>
  <c r="P62" i="5"/>
  <c r="S62" i="5"/>
  <c r="U62" i="5"/>
  <c r="W62" i="5"/>
  <c r="AC62" i="5"/>
  <c r="AE62" i="5"/>
  <c r="AF62" i="5"/>
  <c r="AI62" i="5"/>
  <c r="AJ62" i="5"/>
  <c r="AK62" i="5"/>
  <c r="AL62" i="5"/>
  <c r="AM62" i="5"/>
  <c r="AN62" i="5"/>
  <c r="AO62" i="5"/>
  <c r="AP62" i="5"/>
  <c r="AQ62" i="5"/>
  <c r="AS62" i="5"/>
  <c r="AT62" i="5"/>
  <c r="AU62" i="5"/>
  <c r="AV62" i="5"/>
  <c r="D63" i="5"/>
  <c r="L63" i="5"/>
  <c r="N63" i="5"/>
  <c r="P63" i="5"/>
  <c r="S63" i="5"/>
  <c r="U63" i="5"/>
  <c r="W63" i="5"/>
  <c r="AC63" i="5"/>
  <c r="AE63" i="5"/>
  <c r="AF63" i="5"/>
  <c r="AI63" i="5"/>
  <c r="AJ63" i="5"/>
  <c r="AK63" i="5"/>
  <c r="AL63" i="5"/>
  <c r="AM63" i="5"/>
  <c r="AN63" i="5"/>
  <c r="AO63" i="5"/>
  <c r="AP63" i="5"/>
  <c r="AQ63" i="5"/>
  <c r="AS63" i="5"/>
  <c r="AT63" i="5"/>
  <c r="AU63" i="5"/>
  <c r="AV63" i="5"/>
  <c r="D64" i="5"/>
  <c r="L64" i="5"/>
  <c r="N64" i="5"/>
  <c r="P64" i="5"/>
  <c r="S64" i="5"/>
  <c r="U64" i="5"/>
  <c r="W64" i="5"/>
  <c r="AC64" i="5"/>
  <c r="AE64" i="5"/>
  <c r="AF64" i="5"/>
  <c r="AI64" i="5"/>
  <c r="AJ64" i="5"/>
  <c r="AK64" i="5"/>
  <c r="AL64" i="5"/>
  <c r="AM64" i="5"/>
  <c r="AN64" i="5"/>
  <c r="AO64" i="5"/>
  <c r="AP64" i="5"/>
  <c r="AQ64" i="5"/>
  <c r="AS64" i="5"/>
  <c r="AT64" i="5"/>
  <c r="AU64" i="5"/>
  <c r="AV64" i="5"/>
  <c r="D65" i="5"/>
  <c r="L65" i="5"/>
  <c r="N65" i="5"/>
  <c r="P65" i="5"/>
  <c r="S65" i="5"/>
  <c r="U65" i="5"/>
  <c r="W65" i="5"/>
  <c r="AC65" i="5"/>
  <c r="AE65" i="5"/>
  <c r="AF65" i="5"/>
  <c r="AI65" i="5"/>
  <c r="AJ65" i="5"/>
  <c r="AK65" i="5"/>
  <c r="AL65" i="5"/>
  <c r="AM65" i="5"/>
  <c r="AN65" i="5"/>
  <c r="AO65" i="5"/>
  <c r="AP65" i="5"/>
  <c r="AQ65" i="5"/>
  <c r="AS65" i="5"/>
  <c r="AT65" i="5"/>
  <c r="AU65" i="5"/>
  <c r="AV65" i="5"/>
  <c r="D66" i="5"/>
  <c r="L66" i="5"/>
  <c r="N66" i="5"/>
  <c r="P66" i="5"/>
  <c r="S66" i="5"/>
  <c r="U66" i="5"/>
  <c r="W66" i="5"/>
  <c r="AC66" i="5"/>
  <c r="AE66" i="5"/>
  <c r="AF66" i="5"/>
  <c r="AI66" i="5"/>
  <c r="AJ66" i="5"/>
  <c r="AK66" i="5"/>
  <c r="AL66" i="5"/>
  <c r="AM66" i="5"/>
  <c r="AN66" i="5"/>
  <c r="AO66" i="5"/>
  <c r="AP66" i="5"/>
  <c r="AQ66" i="5"/>
  <c r="AS66" i="5"/>
  <c r="AT66" i="5"/>
  <c r="AU66" i="5"/>
  <c r="AV66" i="5"/>
  <c r="D67" i="5"/>
  <c r="L67" i="5"/>
  <c r="N67" i="5"/>
  <c r="P67" i="5"/>
  <c r="S67" i="5"/>
  <c r="U67" i="5"/>
  <c r="W67" i="5"/>
  <c r="AC67" i="5"/>
  <c r="AE67" i="5"/>
  <c r="AF67" i="5"/>
  <c r="AI67" i="5"/>
  <c r="AJ67" i="5"/>
  <c r="AK67" i="5"/>
  <c r="AL67" i="5"/>
  <c r="AM67" i="5"/>
  <c r="AN67" i="5"/>
  <c r="AO67" i="5"/>
  <c r="AP67" i="5"/>
  <c r="AQ67" i="5"/>
  <c r="AS67" i="5"/>
  <c r="AT67" i="5"/>
  <c r="AU67" i="5"/>
  <c r="AV67" i="5"/>
  <c r="D68" i="5"/>
  <c r="L68" i="5"/>
  <c r="N68" i="5"/>
  <c r="P68" i="5"/>
  <c r="S68" i="5"/>
  <c r="U68" i="5"/>
  <c r="W68" i="5"/>
  <c r="AC68" i="5"/>
  <c r="AE68" i="5"/>
  <c r="AF68" i="5"/>
  <c r="AI68" i="5"/>
  <c r="AJ68" i="5"/>
  <c r="AK68" i="5"/>
  <c r="AL68" i="5"/>
  <c r="AM68" i="5"/>
  <c r="AN68" i="5"/>
  <c r="AO68" i="5"/>
  <c r="AP68" i="5"/>
  <c r="AQ68" i="5"/>
  <c r="AS68" i="5"/>
  <c r="AT68" i="5"/>
  <c r="AU68" i="5"/>
  <c r="AV68" i="5"/>
  <c r="D69" i="5"/>
  <c r="L69" i="5"/>
  <c r="N69" i="5"/>
  <c r="P69" i="5"/>
  <c r="S69" i="5"/>
  <c r="U69" i="5"/>
  <c r="W69" i="5"/>
  <c r="AC69" i="5"/>
  <c r="AE69" i="5"/>
  <c r="AF69" i="5"/>
  <c r="AI69" i="5"/>
  <c r="AJ69" i="5"/>
  <c r="AK69" i="5"/>
  <c r="AL69" i="5"/>
  <c r="AM69" i="5"/>
  <c r="AN69" i="5"/>
  <c r="AO69" i="5"/>
  <c r="AP69" i="5"/>
  <c r="AQ69" i="5"/>
  <c r="AS69" i="5"/>
  <c r="AT69" i="5"/>
  <c r="AU69" i="5"/>
  <c r="AV69" i="5"/>
  <c r="D70" i="5"/>
  <c r="L70" i="5"/>
  <c r="N70" i="5"/>
  <c r="P70" i="5"/>
  <c r="S70" i="5"/>
  <c r="U70" i="5"/>
  <c r="W70" i="5"/>
  <c r="AC70" i="5"/>
  <c r="AE70" i="5"/>
  <c r="AF70" i="5"/>
  <c r="AI70" i="5"/>
  <c r="AJ70" i="5"/>
  <c r="AK70" i="5"/>
  <c r="AL70" i="5"/>
  <c r="AM70" i="5"/>
  <c r="AN70" i="5"/>
  <c r="AO70" i="5"/>
  <c r="AP70" i="5"/>
  <c r="AQ70" i="5"/>
  <c r="AS70" i="5"/>
  <c r="AT70" i="5"/>
  <c r="AU70" i="5"/>
  <c r="AV70" i="5"/>
  <c r="D71" i="5"/>
  <c r="L71" i="5"/>
  <c r="N71" i="5"/>
  <c r="P71" i="5"/>
  <c r="S71" i="5"/>
  <c r="U71" i="5"/>
  <c r="W71" i="5"/>
  <c r="AC71" i="5"/>
  <c r="AE71" i="5"/>
  <c r="AF71" i="5"/>
  <c r="AI71" i="5"/>
  <c r="AJ71" i="5"/>
  <c r="AK71" i="5"/>
  <c r="AL71" i="5"/>
  <c r="AM71" i="5"/>
  <c r="AN71" i="5"/>
  <c r="AO71" i="5"/>
  <c r="AP71" i="5"/>
  <c r="AQ71" i="5"/>
  <c r="AS71" i="5"/>
  <c r="AT71" i="5"/>
  <c r="AU71" i="5"/>
  <c r="AV71" i="5"/>
  <c r="D72" i="5"/>
  <c r="L72" i="5"/>
  <c r="N72" i="5"/>
  <c r="P72" i="5"/>
  <c r="S72" i="5"/>
  <c r="U72" i="5"/>
  <c r="W72" i="5"/>
  <c r="AC72" i="5"/>
  <c r="AE72" i="5"/>
  <c r="AF72" i="5"/>
  <c r="AI72" i="5"/>
  <c r="AJ72" i="5"/>
  <c r="AK72" i="5"/>
  <c r="AL72" i="5"/>
  <c r="AM72" i="5"/>
  <c r="AN72" i="5"/>
  <c r="AO72" i="5"/>
  <c r="AP72" i="5"/>
  <c r="AQ72" i="5"/>
  <c r="AS72" i="5"/>
  <c r="AT72" i="5"/>
  <c r="AU72" i="5"/>
  <c r="AV72" i="5"/>
  <c r="D73" i="5"/>
  <c r="L73" i="5"/>
  <c r="N73" i="5"/>
  <c r="P73" i="5"/>
  <c r="S73" i="5"/>
  <c r="U73" i="5"/>
  <c r="W73" i="5"/>
  <c r="AC73" i="5"/>
  <c r="AE73" i="5"/>
  <c r="AF73" i="5"/>
  <c r="AI73" i="5"/>
  <c r="AJ73" i="5"/>
  <c r="AK73" i="5"/>
  <c r="AL73" i="5"/>
  <c r="AM73" i="5"/>
  <c r="AN73" i="5"/>
  <c r="AO73" i="5"/>
  <c r="AP73" i="5"/>
  <c r="AQ73" i="5"/>
  <c r="AS73" i="5"/>
  <c r="AT73" i="5"/>
  <c r="AU73" i="5"/>
  <c r="AV73" i="5"/>
  <c r="D74" i="5"/>
  <c r="L74" i="5"/>
  <c r="N74" i="5"/>
  <c r="P74" i="5"/>
  <c r="S74" i="5"/>
  <c r="U74" i="5"/>
  <c r="W74" i="5"/>
  <c r="AC74" i="5"/>
  <c r="AE74" i="5"/>
  <c r="AF74" i="5"/>
  <c r="AI74" i="5"/>
  <c r="AJ74" i="5"/>
  <c r="AK74" i="5"/>
  <c r="AL74" i="5"/>
  <c r="AM74" i="5"/>
  <c r="AN74" i="5"/>
  <c r="AO74" i="5"/>
  <c r="AP74" i="5"/>
  <c r="AQ74" i="5"/>
  <c r="AS74" i="5"/>
  <c r="AT74" i="5"/>
  <c r="AU74" i="5"/>
  <c r="AV74" i="5"/>
  <c r="D75" i="5"/>
  <c r="L75" i="5"/>
  <c r="N75" i="5"/>
  <c r="P75" i="5"/>
  <c r="S75" i="5"/>
  <c r="U75" i="5"/>
  <c r="W75" i="5"/>
  <c r="AC75" i="5"/>
  <c r="AE75" i="5"/>
  <c r="AF75" i="5"/>
  <c r="AI75" i="5"/>
  <c r="AJ75" i="5"/>
  <c r="AK75" i="5"/>
  <c r="AL75" i="5"/>
  <c r="AM75" i="5"/>
  <c r="AN75" i="5"/>
  <c r="AO75" i="5"/>
  <c r="AP75" i="5"/>
  <c r="AQ75" i="5"/>
  <c r="AS75" i="5"/>
  <c r="AT75" i="5"/>
  <c r="AU75" i="5"/>
  <c r="AV75" i="5"/>
  <c r="D76" i="5"/>
  <c r="L76" i="5"/>
  <c r="N76" i="5"/>
  <c r="P76" i="5"/>
  <c r="S76" i="5"/>
  <c r="U76" i="5"/>
  <c r="W76" i="5"/>
  <c r="AC76" i="5"/>
  <c r="AE76" i="5"/>
  <c r="AF76" i="5"/>
  <c r="AI76" i="5"/>
  <c r="AJ76" i="5"/>
  <c r="AK76" i="5"/>
  <c r="AL76" i="5"/>
  <c r="AM76" i="5"/>
  <c r="AN76" i="5"/>
  <c r="AO76" i="5"/>
  <c r="AP76" i="5"/>
  <c r="AQ76" i="5"/>
  <c r="AS76" i="5"/>
  <c r="AT76" i="5"/>
  <c r="AU76" i="5"/>
  <c r="AV76" i="5"/>
  <c r="D77" i="5"/>
  <c r="L77" i="5"/>
  <c r="N77" i="5"/>
  <c r="P77" i="5"/>
  <c r="S77" i="5"/>
  <c r="U77" i="5"/>
  <c r="W77" i="5"/>
  <c r="AC77" i="5"/>
  <c r="AE77" i="5"/>
  <c r="AF77" i="5"/>
  <c r="AI77" i="5"/>
  <c r="AJ77" i="5"/>
  <c r="AK77" i="5"/>
  <c r="AL77" i="5"/>
  <c r="AM77" i="5"/>
  <c r="AN77" i="5"/>
  <c r="AO77" i="5"/>
  <c r="AP77" i="5"/>
  <c r="AQ77" i="5"/>
  <c r="AS77" i="5"/>
  <c r="AT77" i="5"/>
  <c r="AU77" i="5"/>
  <c r="AV77" i="5"/>
  <c r="D78" i="5"/>
  <c r="L78" i="5"/>
  <c r="N78" i="5"/>
  <c r="P78" i="5"/>
  <c r="S78" i="5"/>
  <c r="U78" i="5"/>
  <c r="W78" i="5"/>
  <c r="AC78" i="5"/>
  <c r="AE78" i="5"/>
  <c r="AF78" i="5"/>
  <c r="AI78" i="5"/>
  <c r="AJ78" i="5"/>
  <c r="AK78" i="5"/>
  <c r="AL78" i="5"/>
  <c r="AM78" i="5"/>
  <c r="AN78" i="5"/>
  <c r="AO78" i="5"/>
  <c r="AP78" i="5"/>
  <c r="AQ78" i="5"/>
  <c r="AS78" i="5"/>
  <c r="AT78" i="5"/>
  <c r="AU78" i="5"/>
  <c r="AV78" i="5"/>
  <c r="D79" i="5"/>
  <c r="L79" i="5"/>
  <c r="N79" i="5"/>
  <c r="P79" i="5"/>
  <c r="S79" i="5"/>
  <c r="U79" i="5"/>
  <c r="W79" i="5"/>
  <c r="AC79" i="5"/>
  <c r="AE79" i="5"/>
  <c r="AF79" i="5"/>
  <c r="AI79" i="5"/>
  <c r="AJ79" i="5"/>
  <c r="AK79" i="5"/>
  <c r="AL79" i="5"/>
  <c r="AM79" i="5"/>
  <c r="AN79" i="5"/>
  <c r="AO79" i="5"/>
  <c r="AP79" i="5"/>
  <c r="AQ79" i="5"/>
  <c r="AS79" i="5"/>
  <c r="AT79" i="5"/>
  <c r="AU79" i="5"/>
  <c r="AV79" i="5"/>
  <c r="D80" i="5"/>
  <c r="L80" i="5"/>
  <c r="N80" i="5"/>
  <c r="P80" i="5"/>
  <c r="S80" i="5"/>
  <c r="U80" i="5"/>
  <c r="W80" i="5"/>
  <c r="AC80" i="5"/>
  <c r="AE80" i="5"/>
  <c r="AF80" i="5"/>
  <c r="AI80" i="5"/>
  <c r="AJ80" i="5"/>
  <c r="AK80" i="5"/>
  <c r="AL80" i="5"/>
  <c r="AM80" i="5"/>
  <c r="AN80" i="5"/>
  <c r="AO80" i="5"/>
  <c r="AP80" i="5"/>
  <c r="AQ80" i="5"/>
  <c r="AS80" i="5"/>
  <c r="AT80" i="5"/>
  <c r="AU80" i="5"/>
  <c r="AV80" i="5"/>
  <c r="D81" i="5"/>
  <c r="L81" i="5"/>
  <c r="N81" i="5"/>
  <c r="P81" i="5"/>
  <c r="S81" i="5"/>
  <c r="U81" i="5"/>
  <c r="W81" i="5"/>
  <c r="AC81" i="5"/>
  <c r="AE81" i="5"/>
  <c r="AF81" i="5"/>
  <c r="AI81" i="5"/>
  <c r="AJ81" i="5"/>
  <c r="AK81" i="5"/>
  <c r="AL81" i="5"/>
  <c r="AM81" i="5"/>
  <c r="AN81" i="5"/>
  <c r="AO81" i="5"/>
  <c r="AP81" i="5"/>
  <c r="AQ81" i="5"/>
  <c r="AS81" i="5"/>
  <c r="AT81" i="5"/>
  <c r="AU81" i="5"/>
  <c r="AV81" i="5"/>
  <c r="D82" i="5"/>
  <c r="L82" i="5"/>
  <c r="N82" i="5"/>
  <c r="P82" i="5"/>
  <c r="S82" i="5"/>
  <c r="U82" i="5"/>
  <c r="W82" i="5"/>
  <c r="AC82" i="5"/>
  <c r="AE82" i="5"/>
  <c r="AF82" i="5"/>
  <c r="AI82" i="5"/>
  <c r="AJ82" i="5"/>
  <c r="AK82" i="5"/>
  <c r="AL82" i="5"/>
  <c r="AM82" i="5"/>
  <c r="AN82" i="5"/>
  <c r="AO82" i="5"/>
  <c r="AP82" i="5"/>
  <c r="AQ82" i="5"/>
  <c r="AS82" i="5"/>
  <c r="AT82" i="5"/>
  <c r="AU82" i="5"/>
  <c r="AV82" i="5"/>
  <c r="D83" i="5"/>
  <c r="L83" i="5"/>
  <c r="N83" i="5"/>
  <c r="P83" i="5"/>
  <c r="S83" i="5"/>
  <c r="U83" i="5"/>
  <c r="W83" i="5"/>
  <c r="AC83" i="5"/>
  <c r="AE83" i="5"/>
  <c r="AF83" i="5"/>
  <c r="AI83" i="5"/>
  <c r="AJ83" i="5"/>
  <c r="AK83" i="5"/>
  <c r="AL83" i="5"/>
  <c r="AM83" i="5"/>
  <c r="AN83" i="5"/>
  <c r="AO83" i="5"/>
  <c r="AP83" i="5"/>
  <c r="AQ83" i="5"/>
  <c r="AS83" i="5"/>
  <c r="AT83" i="5"/>
  <c r="AU83" i="5"/>
  <c r="AV83" i="5"/>
  <c r="D84" i="5"/>
  <c r="L84" i="5"/>
  <c r="N84" i="5"/>
  <c r="P84" i="5"/>
  <c r="S84" i="5"/>
  <c r="U84" i="5"/>
  <c r="W84" i="5"/>
  <c r="AC84" i="5"/>
  <c r="AE84" i="5"/>
  <c r="AF84" i="5"/>
  <c r="AI84" i="5"/>
  <c r="AJ84" i="5"/>
  <c r="AK84" i="5"/>
  <c r="AL84" i="5"/>
  <c r="AM84" i="5"/>
  <c r="AN84" i="5"/>
  <c r="AO84" i="5"/>
  <c r="AP84" i="5"/>
  <c r="AQ84" i="5"/>
  <c r="AS84" i="5"/>
  <c r="AT84" i="5"/>
  <c r="AU84" i="5"/>
  <c r="AV84" i="5"/>
  <c r="D85" i="5"/>
  <c r="L85" i="5"/>
  <c r="N85" i="5"/>
  <c r="P85" i="5"/>
  <c r="S85" i="5"/>
  <c r="U85" i="5"/>
  <c r="W85" i="5"/>
  <c r="AC85" i="5"/>
  <c r="AE85" i="5"/>
  <c r="AF85" i="5"/>
  <c r="AI85" i="5"/>
  <c r="AJ85" i="5"/>
  <c r="AK85" i="5"/>
  <c r="AL85" i="5"/>
  <c r="AM85" i="5"/>
  <c r="AN85" i="5"/>
  <c r="AO85" i="5"/>
  <c r="AP85" i="5"/>
  <c r="AQ85" i="5"/>
  <c r="AS85" i="5"/>
  <c r="AT85" i="5"/>
  <c r="AU85" i="5"/>
  <c r="AV85" i="5"/>
  <c r="D86" i="5"/>
  <c r="L86" i="5"/>
  <c r="N86" i="5"/>
  <c r="P86" i="5"/>
  <c r="S86" i="5"/>
  <c r="U86" i="5"/>
  <c r="W86" i="5"/>
  <c r="AC86" i="5"/>
  <c r="AE86" i="5"/>
  <c r="AF86" i="5"/>
  <c r="AI86" i="5"/>
  <c r="AJ86" i="5"/>
  <c r="AK86" i="5"/>
  <c r="AL86" i="5"/>
  <c r="AM86" i="5"/>
  <c r="AN86" i="5"/>
  <c r="AO86" i="5"/>
  <c r="AP86" i="5"/>
  <c r="AQ86" i="5"/>
  <c r="AS86" i="5"/>
  <c r="AT86" i="5"/>
  <c r="AU86" i="5"/>
  <c r="AV86" i="5"/>
  <c r="D87" i="5"/>
  <c r="L87" i="5"/>
  <c r="N87" i="5"/>
  <c r="P87" i="5"/>
  <c r="S87" i="5"/>
  <c r="U87" i="5"/>
  <c r="W87" i="5"/>
  <c r="AC87" i="5"/>
  <c r="AE87" i="5"/>
  <c r="AF87" i="5"/>
  <c r="AI87" i="5"/>
  <c r="AJ87" i="5"/>
  <c r="AK87" i="5"/>
  <c r="AL87" i="5"/>
  <c r="AM87" i="5"/>
  <c r="AN87" i="5"/>
  <c r="AO87" i="5"/>
  <c r="AP87" i="5"/>
  <c r="AQ87" i="5"/>
  <c r="AS87" i="5"/>
  <c r="AT87" i="5"/>
  <c r="AU87" i="5"/>
  <c r="AV87" i="5"/>
  <c r="D88" i="5"/>
  <c r="L88" i="5"/>
  <c r="N88" i="5"/>
  <c r="P88" i="5"/>
  <c r="S88" i="5"/>
  <c r="U88" i="5"/>
  <c r="W88" i="5"/>
  <c r="AC88" i="5"/>
  <c r="AE88" i="5"/>
  <c r="AF88" i="5"/>
  <c r="AI88" i="5"/>
  <c r="AJ88" i="5"/>
  <c r="AK88" i="5"/>
  <c r="AL88" i="5"/>
  <c r="AM88" i="5"/>
  <c r="AN88" i="5"/>
  <c r="AO88" i="5"/>
  <c r="AP88" i="5"/>
  <c r="AQ88" i="5"/>
  <c r="AS88" i="5"/>
  <c r="AT88" i="5"/>
  <c r="AU88" i="5"/>
  <c r="AV88" i="5"/>
  <c r="D89" i="5"/>
  <c r="L89" i="5"/>
  <c r="N89" i="5"/>
  <c r="P89" i="5"/>
  <c r="S89" i="5"/>
  <c r="U89" i="5"/>
  <c r="W89" i="5"/>
  <c r="AC89" i="5"/>
  <c r="AE89" i="5"/>
  <c r="AF89" i="5"/>
  <c r="AI89" i="5"/>
  <c r="AJ89" i="5"/>
  <c r="AK89" i="5"/>
  <c r="AL89" i="5"/>
  <c r="AM89" i="5"/>
  <c r="AN89" i="5"/>
  <c r="AO89" i="5"/>
  <c r="AP89" i="5"/>
  <c r="AQ89" i="5"/>
  <c r="AS89" i="5"/>
  <c r="AT89" i="5"/>
  <c r="AU89" i="5"/>
  <c r="AV89" i="5"/>
  <c r="D90" i="5"/>
  <c r="L90" i="5"/>
  <c r="N90" i="5"/>
  <c r="P90" i="5"/>
  <c r="S90" i="5"/>
  <c r="U90" i="5"/>
  <c r="W90" i="5"/>
  <c r="AC90" i="5"/>
  <c r="AE90" i="5"/>
  <c r="AF90" i="5"/>
  <c r="AI90" i="5"/>
  <c r="AJ90" i="5"/>
  <c r="AK90" i="5"/>
  <c r="AL90" i="5"/>
  <c r="AM90" i="5"/>
  <c r="AN90" i="5"/>
  <c r="AO90" i="5"/>
  <c r="AP90" i="5"/>
  <c r="AQ90" i="5"/>
  <c r="AS90" i="5"/>
  <c r="AT90" i="5"/>
  <c r="AU90" i="5"/>
  <c r="AV90" i="5"/>
  <c r="D91" i="5"/>
  <c r="L91" i="5"/>
  <c r="N91" i="5"/>
  <c r="P91" i="5"/>
  <c r="S91" i="5"/>
  <c r="U91" i="5"/>
  <c r="W91" i="5"/>
  <c r="AC91" i="5"/>
  <c r="AE91" i="5"/>
  <c r="AF91" i="5"/>
  <c r="AI91" i="5"/>
  <c r="AJ91" i="5"/>
  <c r="AK91" i="5"/>
  <c r="AL91" i="5"/>
  <c r="AM91" i="5"/>
  <c r="AN91" i="5"/>
  <c r="AO91" i="5"/>
  <c r="AP91" i="5"/>
  <c r="AQ91" i="5"/>
  <c r="AS91" i="5"/>
  <c r="AT91" i="5"/>
  <c r="AU91" i="5"/>
  <c r="AV91" i="5"/>
  <c r="D92" i="5"/>
  <c r="L92" i="5"/>
  <c r="N92" i="5"/>
  <c r="P92" i="5"/>
  <c r="S92" i="5"/>
  <c r="U92" i="5"/>
  <c r="W92" i="5"/>
  <c r="AC92" i="5"/>
  <c r="AE92" i="5"/>
  <c r="AF92" i="5"/>
  <c r="AI92" i="5"/>
  <c r="AJ92" i="5"/>
  <c r="AK92" i="5"/>
  <c r="AL92" i="5"/>
  <c r="AM92" i="5"/>
  <c r="AN92" i="5"/>
  <c r="AO92" i="5"/>
  <c r="AP92" i="5"/>
  <c r="AQ92" i="5"/>
  <c r="AS92" i="5"/>
  <c r="AT92" i="5"/>
  <c r="AU92" i="5"/>
  <c r="AV92" i="5"/>
  <c r="D93" i="5"/>
  <c r="L93" i="5"/>
  <c r="N93" i="5"/>
  <c r="P93" i="5"/>
  <c r="S93" i="5"/>
  <c r="U93" i="5"/>
  <c r="W93" i="5"/>
  <c r="AC93" i="5"/>
  <c r="AE93" i="5"/>
  <c r="AF93" i="5"/>
  <c r="AI93" i="5"/>
  <c r="AJ93" i="5"/>
  <c r="AK93" i="5"/>
  <c r="AL93" i="5"/>
  <c r="AM93" i="5"/>
  <c r="AN93" i="5"/>
  <c r="AO93" i="5"/>
  <c r="AP93" i="5"/>
  <c r="AQ93" i="5"/>
  <c r="AS93" i="5"/>
  <c r="AT93" i="5"/>
  <c r="AU93" i="5"/>
  <c r="AV93" i="5"/>
  <c r="D94" i="5"/>
  <c r="L94" i="5"/>
  <c r="N94" i="5"/>
  <c r="P94" i="5"/>
  <c r="S94" i="5"/>
  <c r="U94" i="5"/>
  <c r="W94" i="5"/>
  <c r="AC94" i="5"/>
  <c r="AE94" i="5"/>
  <c r="AF94" i="5"/>
  <c r="AI94" i="5"/>
  <c r="AJ94" i="5"/>
  <c r="AK94" i="5"/>
  <c r="AL94" i="5"/>
  <c r="AM94" i="5"/>
  <c r="AN94" i="5"/>
  <c r="AO94" i="5"/>
  <c r="AP94" i="5"/>
  <c r="AQ94" i="5"/>
  <c r="AS94" i="5"/>
  <c r="AT94" i="5"/>
  <c r="AU94" i="5"/>
  <c r="AV94" i="5"/>
  <c r="D95" i="5"/>
  <c r="L95" i="5"/>
  <c r="N95" i="5"/>
  <c r="P95" i="5"/>
  <c r="S95" i="5"/>
  <c r="U95" i="5"/>
  <c r="W95" i="5"/>
  <c r="AC95" i="5"/>
  <c r="AE95" i="5"/>
  <c r="AF95" i="5"/>
  <c r="AI95" i="5"/>
  <c r="AJ95" i="5"/>
  <c r="AK95" i="5"/>
  <c r="AL95" i="5"/>
  <c r="AM95" i="5"/>
  <c r="AN95" i="5"/>
  <c r="AO95" i="5"/>
  <c r="AP95" i="5"/>
  <c r="AQ95" i="5"/>
  <c r="AS95" i="5"/>
  <c r="AT95" i="5"/>
  <c r="AU95" i="5"/>
  <c r="AV95" i="5"/>
  <c r="D96" i="5"/>
  <c r="L96" i="5"/>
  <c r="N96" i="5"/>
  <c r="P96" i="5"/>
  <c r="S96" i="5"/>
  <c r="U96" i="5"/>
  <c r="W96" i="5"/>
  <c r="AC96" i="5"/>
  <c r="AE96" i="5"/>
  <c r="AF96" i="5"/>
  <c r="AI96" i="5"/>
  <c r="AJ96" i="5"/>
  <c r="AK96" i="5"/>
  <c r="AL96" i="5"/>
  <c r="AM96" i="5"/>
  <c r="AN96" i="5"/>
  <c r="AO96" i="5"/>
  <c r="AP96" i="5"/>
  <c r="AQ96" i="5"/>
  <c r="AS96" i="5"/>
  <c r="AT96" i="5"/>
  <c r="AU96" i="5"/>
  <c r="AV96" i="5"/>
  <c r="D97" i="5"/>
  <c r="L97" i="5"/>
  <c r="N97" i="5"/>
  <c r="P97" i="5"/>
  <c r="S97" i="5"/>
  <c r="U97" i="5"/>
  <c r="W97" i="5"/>
  <c r="AC97" i="5"/>
  <c r="AE97" i="5"/>
  <c r="AF97" i="5"/>
  <c r="AI97" i="5"/>
  <c r="AJ97" i="5"/>
  <c r="AK97" i="5"/>
  <c r="AL97" i="5"/>
  <c r="AM97" i="5"/>
  <c r="AN97" i="5"/>
  <c r="AO97" i="5"/>
  <c r="AP97" i="5"/>
  <c r="AQ97" i="5"/>
  <c r="AS97" i="5"/>
  <c r="AT97" i="5"/>
  <c r="AU97" i="5"/>
  <c r="AV97" i="5"/>
  <c r="D98" i="5"/>
  <c r="L98" i="5"/>
  <c r="N98" i="5"/>
  <c r="P98" i="5"/>
  <c r="S98" i="5"/>
  <c r="U98" i="5"/>
  <c r="W98" i="5"/>
  <c r="AC98" i="5"/>
  <c r="AE98" i="5"/>
  <c r="AF98" i="5"/>
  <c r="AI98" i="5"/>
  <c r="AJ98" i="5"/>
  <c r="AK98" i="5"/>
  <c r="AL98" i="5"/>
  <c r="AM98" i="5"/>
  <c r="AN98" i="5"/>
  <c r="AO98" i="5"/>
  <c r="AP98" i="5"/>
  <c r="AQ98" i="5"/>
  <c r="AS98" i="5"/>
  <c r="AT98" i="5"/>
  <c r="AU98" i="5"/>
  <c r="AV98" i="5"/>
  <c r="D99" i="5"/>
  <c r="L99" i="5"/>
  <c r="N99" i="5"/>
  <c r="P99" i="5"/>
  <c r="S99" i="5"/>
  <c r="U99" i="5"/>
  <c r="W99" i="5"/>
  <c r="AC99" i="5"/>
  <c r="AE99" i="5"/>
  <c r="AF99" i="5"/>
  <c r="AI99" i="5"/>
  <c r="AJ99" i="5"/>
  <c r="AK99" i="5"/>
  <c r="AL99" i="5"/>
  <c r="AM99" i="5"/>
  <c r="AN99" i="5"/>
  <c r="AO99" i="5"/>
  <c r="AP99" i="5"/>
  <c r="AQ99" i="5"/>
  <c r="AS99" i="5"/>
  <c r="AT99" i="5"/>
  <c r="AU99" i="5"/>
  <c r="AV99" i="5"/>
  <c r="D100" i="5"/>
  <c r="L100" i="5"/>
  <c r="N100" i="5"/>
  <c r="P100" i="5"/>
  <c r="S100" i="5"/>
  <c r="U100" i="5"/>
  <c r="W100" i="5"/>
  <c r="AC100" i="5"/>
  <c r="AE100" i="5"/>
  <c r="AF100" i="5"/>
  <c r="AI100" i="5"/>
  <c r="AJ100" i="5"/>
  <c r="AK100" i="5"/>
  <c r="AL100" i="5"/>
  <c r="AM100" i="5"/>
  <c r="AN100" i="5"/>
  <c r="AO100" i="5"/>
  <c r="AP100" i="5"/>
  <c r="AQ100" i="5"/>
  <c r="AS100" i="5"/>
  <c r="AT100" i="5"/>
  <c r="AU100" i="5"/>
  <c r="AV100" i="5"/>
  <c r="D11" i="4"/>
  <c r="L11" i="4"/>
  <c r="M11" i="4"/>
  <c r="P11" i="4"/>
  <c r="R11" i="4"/>
  <c r="T11" i="4"/>
  <c r="V11" i="4"/>
  <c r="X11" i="4"/>
  <c r="AB11" i="4"/>
  <c r="AD11" i="4"/>
  <c r="AF11" i="4"/>
  <c r="AN11" i="4"/>
  <c r="AP11" i="4"/>
  <c r="AQ11" i="4"/>
  <c r="AT11" i="4"/>
  <c r="AU11" i="4"/>
  <c r="AV11" i="4"/>
  <c r="AW11" i="4"/>
  <c r="AX11" i="4"/>
  <c r="AY11" i="4"/>
  <c r="AZ11" i="4"/>
  <c r="BA11" i="4"/>
  <c r="BB11" i="4"/>
  <c r="BD11" i="4"/>
  <c r="BE11" i="4"/>
  <c r="BF11" i="4"/>
  <c r="BG11" i="4"/>
  <c r="D12" i="4"/>
  <c r="L12" i="4"/>
  <c r="M12" i="4"/>
  <c r="P12" i="4"/>
  <c r="R12" i="4"/>
  <c r="T12" i="4"/>
  <c r="V12" i="4"/>
  <c r="X12" i="4"/>
  <c r="AB12" i="4"/>
  <c r="AD12" i="4"/>
  <c r="AF12" i="4"/>
  <c r="AN12" i="4"/>
  <c r="AP12" i="4"/>
  <c r="AQ12" i="4"/>
  <c r="AT12" i="4"/>
  <c r="AU12" i="4"/>
  <c r="AV12" i="4"/>
  <c r="AW12" i="4"/>
  <c r="AX12" i="4"/>
  <c r="AY12" i="4"/>
  <c r="AZ12" i="4"/>
  <c r="BA12" i="4"/>
  <c r="BB12" i="4"/>
  <c r="BD12" i="4"/>
  <c r="BE12" i="4"/>
  <c r="BF12" i="4"/>
  <c r="BG12" i="4"/>
  <c r="D13" i="4"/>
  <c r="L13" i="4"/>
  <c r="M13" i="4"/>
  <c r="P13" i="4"/>
  <c r="R13" i="4"/>
  <c r="T13" i="4"/>
  <c r="V13" i="4"/>
  <c r="X13" i="4"/>
  <c r="AB13" i="4"/>
  <c r="AD13" i="4"/>
  <c r="AF13" i="4"/>
  <c r="AN13" i="4"/>
  <c r="AP13" i="4"/>
  <c r="AQ13" i="4"/>
  <c r="AT13" i="4"/>
  <c r="AU13" i="4"/>
  <c r="AV13" i="4"/>
  <c r="AW13" i="4"/>
  <c r="AX13" i="4"/>
  <c r="AY13" i="4"/>
  <c r="AZ13" i="4"/>
  <c r="BA13" i="4"/>
  <c r="BB13" i="4"/>
  <c r="BD13" i="4"/>
  <c r="BE13" i="4"/>
  <c r="BF13" i="4"/>
  <c r="BG13" i="4"/>
  <c r="D14" i="4"/>
  <c r="L14" i="4"/>
  <c r="M14" i="4"/>
  <c r="P14" i="4"/>
  <c r="R14" i="4"/>
  <c r="T14" i="4"/>
  <c r="V14" i="4"/>
  <c r="X14" i="4"/>
  <c r="AB14" i="4"/>
  <c r="AD14" i="4"/>
  <c r="AF14" i="4"/>
  <c r="AN14" i="4"/>
  <c r="AP14" i="4"/>
  <c r="AQ14" i="4"/>
  <c r="AT14" i="4"/>
  <c r="AU14" i="4"/>
  <c r="AV14" i="4"/>
  <c r="AW14" i="4"/>
  <c r="AX14" i="4"/>
  <c r="AY14" i="4"/>
  <c r="AZ14" i="4"/>
  <c r="BA14" i="4"/>
  <c r="BB14" i="4"/>
  <c r="BD14" i="4"/>
  <c r="BE14" i="4"/>
  <c r="BF14" i="4"/>
  <c r="BG14" i="4"/>
  <c r="D15" i="4"/>
  <c r="L15" i="4"/>
  <c r="M15" i="4"/>
  <c r="P15" i="4"/>
  <c r="R15" i="4"/>
  <c r="T15" i="4"/>
  <c r="V15" i="4"/>
  <c r="X15" i="4"/>
  <c r="AB15" i="4"/>
  <c r="AD15" i="4"/>
  <c r="AF15" i="4"/>
  <c r="AN15" i="4"/>
  <c r="AP15" i="4"/>
  <c r="AQ15" i="4"/>
  <c r="AT15" i="4"/>
  <c r="AU15" i="4"/>
  <c r="AV15" i="4"/>
  <c r="AW15" i="4"/>
  <c r="AX15" i="4"/>
  <c r="AY15" i="4"/>
  <c r="AZ15" i="4"/>
  <c r="BA15" i="4"/>
  <c r="BB15" i="4"/>
  <c r="BD15" i="4"/>
  <c r="BE15" i="4"/>
  <c r="BF15" i="4"/>
  <c r="BG15" i="4"/>
  <c r="D16" i="4"/>
  <c r="L16" i="4"/>
  <c r="M16" i="4"/>
  <c r="P16" i="4"/>
  <c r="R16" i="4"/>
  <c r="T16" i="4"/>
  <c r="V16" i="4"/>
  <c r="X16" i="4"/>
  <c r="AB16" i="4"/>
  <c r="AD16" i="4"/>
  <c r="AF16" i="4"/>
  <c r="AN16" i="4"/>
  <c r="AP16" i="4"/>
  <c r="AQ16" i="4"/>
  <c r="AT16" i="4"/>
  <c r="AU16" i="4"/>
  <c r="AV16" i="4"/>
  <c r="AW16" i="4"/>
  <c r="AX16" i="4"/>
  <c r="AY16" i="4"/>
  <c r="AZ16" i="4"/>
  <c r="BA16" i="4"/>
  <c r="BB16" i="4"/>
  <c r="BD16" i="4"/>
  <c r="BE16" i="4"/>
  <c r="BF16" i="4"/>
  <c r="BG16" i="4"/>
  <c r="D17" i="4"/>
  <c r="L17" i="4"/>
  <c r="M17" i="4"/>
  <c r="P17" i="4"/>
  <c r="R17" i="4"/>
  <c r="T17" i="4"/>
  <c r="V17" i="4"/>
  <c r="X17" i="4"/>
  <c r="AB17" i="4"/>
  <c r="AD17" i="4"/>
  <c r="AF17" i="4"/>
  <c r="AN17" i="4"/>
  <c r="AP17" i="4"/>
  <c r="AQ17" i="4"/>
  <c r="AT17" i="4"/>
  <c r="AU17" i="4"/>
  <c r="AV17" i="4"/>
  <c r="AW17" i="4"/>
  <c r="AX17" i="4"/>
  <c r="AY17" i="4"/>
  <c r="AZ17" i="4"/>
  <c r="BA17" i="4"/>
  <c r="BB17" i="4"/>
  <c r="BD17" i="4"/>
  <c r="BE17" i="4"/>
  <c r="BF17" i="4"/>
  <c r="BG17" i="4"/>
  <c r="D18" i="4"/>
  <c r="L18" i="4"/>
  <c r="M18" i="4"/>
  <c r="P18" i="4"/>
  <c r="R18" i="4"/>
  <c r="T18" i="4"/>
  <c r="V18" i="4"/>
  <c r="X18" i="4"/>
  <c r="AB18" i="4"/>
  <c r="AD18" i="4"/>
  <c r="AF18" i="4"/>
  <c r="AN18" i="4"/>
  <c r="AP18" i="4"/>
  <c r="AQ18" i="4"/>
  <c r="AT18" i="4"/>
  <c r="AU18" i="4"/>
  <c r="AV18" i="4"/>
  <c r="AW18" i="4"/>
  <c r="AX18" i="4"/>
  <c r="AY18" i="4"/>
  <c r="AZ18" i="4"/>
  <c r="BA18" i="4"/>
  <c r="BB18" i="4"/>
  <c r="BD18" i="4"/>
  <c r="BE18" i="4"/>
  <c r="BF18" i="4"/>
  <c r="BG18" i="4"/>
  <c r="D19" i="4"/>
  <c r="L19" i="4"/>
  <c r="M19" i="4"/>
  <c r="P19" i="4"/>
  <c r="R19" i="4"/>
  <c r="T19" i="4"/>
  <c r="V19" i="4"/>
  <c r="X19" i="4"/>
  <c r="AB19" i="4"/>
  <c r="AD19" i="4"/>
  <c r="AF19" i="4"/>
  <c r="AN19" i="4"/>
  <c r="AP19" i="4"/>
  <c r="AQ19" i="4"/>
  <c r="AT19" i="4"/>
  <c r="AU19" i="4"/>
  <c r="AV19" i="4"/>
  <c r="AW19" i="4"/>
  <c r="AX19" i="4"/>
  <c r="AY19" i="4"/>
  <c r="AZ19" i="4"/>
  <c r="BA19" i="4"/>
  <c r="BB19" i="4"/>
  <c r="BD19" i="4"/>
  <c r="BE19" i="4"/>
  <c r="BF19" i="4"/>
  <c r="BG19" i="4"/>
  <c r="D20" i="4"/>
  <c r="L20" i="4"/>
  <c r="M20" i="4"/>
  <c r="P20" i="4"/>
  <c r="R20" i="4"/>
  <c r="T20" i="4"/>
  <c r="V20" i="4"/>
  <c r="X20" i="4"/>
  <c r="AB20" i="4"/>
  <c r="AD20" i="4"/>
  <c r="AF20" i="4"/>
  <c r="AN20" i="4"/>
  <c r="AP20" i="4"/>
  <c r="AQ20" i="4"/>
  <c r="AT20" i="4"/>
  <c r="AU20" i="4"/>
  <c r="AV20" i="4"/>
  <c r="AW20" i="4"/>
  <c r="AX20" i="4"/>
  <c r="AY20" i="4"/>
  <c r="AZ20" i="4"/>
  <c r="BA20" i="4"/>
  <c r="BB20" i="4"/>
  <c r="BD20" i="4"/>
  <c r="BE20" i="4"/>
  <c r="BF20" i="4"/>
  <c r="BG20" i="4"/>
  <c r="D21" i="4"/>
  <c r="L21" i="4"/>
  <c r="M21" i="4"/>
  <c r="P21" i="4"/>
  <c r="R21" i="4"/>
  <c r="T21" i="4"/>
  <c r="V21" i="4"/>
  <c r="X21" i="4"/>
  <c r="AB21" i="4"/>
  <c r="AD21" i="4"/>
  <c r="AF21" i="4"/>
  <c r="AN21" i="4"/>
  <c r="AP21" i="4"/>
  <c r="AQ21" i="4"/>
  <c r="AT21" i="4"/>
  <c r="AU21" i="4"/>
  <c r="AV21" i="4"/>
  <c r="AW21" i="4"/>
  <c r="AX21" i="4"/>
  <c r="AY21" i="4"/>
  <c r="AZ21" i="4"/>
  <c r="BA21" i="4"/>
  <c r="BB21" i="4"/>
  <c r="BD21" i="4"/>
  <c r="BE21" i="4"/>
  <c r="BF21" i="4"/>
  <c r="BG21" i="4"/>
  <c r="D22" i="4"/>
  <c r="L22" i="4"/>
  <c r="M22" i="4"/>
  <c r="P22" i="4"/>
  <c r="R22" i="4"/>
  <c r="T22" i="4"/>
  <c r="V22" i="4"/>
  <c r="X22" i="4"/>
  <c r="AB22" i="4"/>
  <c r="AD22" i="4"/>
  <c r="AF22" i="4"/>
  <c r="AN22" i="4"/>
  <c r="AP22" i="4"/>
  <c r="AQ22" i="4"/>
  <c r="AT22" i="4"/>
  <c r="AU22" i="4"/>
  <c r="AV22" i="4"/>
  <c r="AW22" i="4"/>
  <c r="AX22" i="4"/>
  <c r="AY22" i="4"/>
  <c r="AZ22" i="4"/>
  <c r="BA22" i="4"/>
  <c r="BB22" i="4"/>
  <c r="BD22" i="4"/>
  <c r="BE22" i="4"/>
  <c r="BF22" i="4"/>
  <c r="BG22" i="4"/>
  <c r="D23" i="4"/>
  <c r="L23" i="4"/>
  <c r="M23" i="4"/>
  <c r="P23" i="4"/>
  <c r="R23" i="4"/>
  <c r="T23" i="4"/>
  <c r="V23" i="4"/>
  <c r="X23" i="4"/>
  <c r="AB23" i="4"/>
  <c r="AD23" i="4"/>
  <c r="AF23" i="4"/>
  <c r="AN23" i="4"/>
  <c r="AP23" i="4"/>
  <c r="AQ23" i="4"/>
  <c r="AT23" i="4"/>
  <c r="AU23" i="4"/>
  <c r="AV23" i="4"/>
  <c r="AW23" i="4"/>
  <c r="AX23" i="4"/>
  <c r="AY23" i="4"/>
  <c r="AZ23" i="4"/>
  <c r="BA23" i="4"/>
  <c r="BB23" i="4"/>
  <c r="BD23" i="4"/>
  <c r="BE23" i="4"/>
  <c r="BF23" i="4"/>
  <c r="BG23" i="4"/>
  <c r="D24" i="4"/>
  <c r="L24" i="4"/>
  <c r="M24" i="4"/>
  <c r="P24" i="4"/>
  <c r="R24" i="4"/>
  <c r="T24" i="4"/>
  <c r="V24" i="4"/>
  <c r="X24" i="4"/>
  <c r="AB24" i="4"/>
  <c r="AD24" i="4"/>
  <c r="AF24" i="4"/>
  <c r="AN24" i="4"/>
  <c r="AP24" i="4"/>
  <c r="AQ24" i="4"/>
  <c r="AT24" i="4"/>
  <c r="AU24" i="4"/>
  <c r="AV24" i="4"/>
  <c r="AW24" i="4"/>
  <c r="AX24" i="4"/>
  <c r="AY24" i="4"/>
  <c r="AZ24" i="4"/>
  <c r="BA24" i="4"/>
  <c r="BB24" i="4"/>
  <c r="BD24" i="4"/>
  <c r="BE24" i="4"/>
  <c r="BF24" i="4"/>
  <c r="BG24" i="4"/>
  <c r="D25" i="4"/>
  <c r="L25" i="4"/>
  <c r="M25" i="4"/>
  <c r="P25" i="4"/>
  <c r="R25" i="4"/>
  <c r="T25" i="4"/>
  <c r="V25" i="4"/>
  <c r="X25" i="4"/>
  <c r="AB25" i="4"/>
  <c r="AD25" i="4"/>
  <c r="AF25" i="4"/>
  <c r="AN25" i="4"/>
  <c r="AP25" i="4"/>
  <c r="AQ25" i="4"/>
  <c r="AT25" i="4"/>
  <c r="AU25" i="4"/>
  <c r="AV25" i="4"/>
  <c r="AW25" i="4"/>
  <c r="AX25" i="4"/>
  <c r="AY25" i="4"/>
  <c r="AZ25" i="4"/>
  <c r="BA25" i="4"/>
  <c r="BB25" i="4"/>
  <c r="BD25" i="4"/>
  <c r="BE25" i="4"/>
  <c r="BF25" i="4"/>
  <c r="BG25" i="4"/>
  <c r="D26" i="4"/>
  <c r="L26" i="4"/>
  <c r="M26" i="4"/>
  <c r="P26" i="4"/>
  <c r="R26" i="4"/>
  <c r="T26" i="4"/>
  <c r="V26" i="4"/>
  <c r="X26" i="4"/>
  <c r="AB26" i="4"/>
  <c r="AD26" i="4"/>
  <c r="AF26" i="4"/>
  <c r="AN26" i="4"/>
  <c r="AP26" i="4"/>
  <c r="AQ26" i="4"/>
  <c r="AT26" i="4"/>
  <c r="AU26" i="4"/>
  <c r="AV26" i="4"/>
  <c r="AW26" i="4"/>
  <c r="AX26" i="4"/>
  <c r="AY26" i="4"/>
  <c r="AZ26" i="4"/>
  <c r="BA26" i="4"/>
  <c r="BB26" i="4"/>
  <c r="BD26" i="4"/>
  <c r="BE26" i="4"/>
  <c r="BF26" i="4"/>
  <c r="BG26" i="4"/>
  <c r="D27" i="4"/>
  <c r="L27" i="4"/>
  <c r="M27" i="4"/>
  <c r="P27" i="4"/>
  <c r="R27" i="4"/>
  <c r="T27" i="4"/>
  <c r="V27" i="4"/>
  <c r="X27" i="4"/>
  <c r="AB27" i="4"/>
  <c r="AD27" i="4"/>
  <c r="AF27" i="4"/>
  <c r="AN27" i="4"/>
  <c r="AP27" i="4"/>
  <c r="AQ27" i="4"/>
  <c r="AT27" i="4"/>
  <c r="AU27" i="4"/>
  <c r="AV27" i="4"/>
  <c r="AW27" i="4"/>
  <c r="AX27" i="4"/>
  <c r="AY27" i="4"/>
  <c r="AZ27" i="4"/>
  <c r="BA27" i="4"/>
  <c r="BB27" i="4"/>
  <c r="BD27" i="4"/>
  <c r="BE27" i="4"/>
  <c r="BF27" i="4"/>
  <c r="BG27" i="4"/>
  <c r="D28" i="4"/>
  <c r="L28" i="4"/>
  <c r="M28" i="4"/>
  <c r="P28" i="4"/>
  <c r="R28" i="4"/>
  <c r="T28" i="4"/>
  <c r="V28" i="4"/>
  <c r="X28" i="4"/>
  <c r="AB28" i="4"/>
  <c r="AD28" i="4"/>
  <c r="AF28" i="4"/>
  <c r="AN28" i="4"/>
  <c r="AP28" i="4"/>
  <c r="AQ28" i="4"/>
  <c r="AT28" i="4"/>
  <c r="AU28" i="4"/>
  <c r="AV28" i="4"/>
  <c r="AW28" i="4"/>
  <c r="AX28" i="4"/>
  <c r="AY28" i="4"/>
  <c r="AZ28" i="4"/>
  <c r="BA28" i="4"/>
  <c r="BB28" i="4"/>
  <c r="BD28" i="4"/>
  <c r="BE28" i="4"/>
  <c r="BF28" i="4"/>
  <c r="BG28" i="4"/>
  <c r="D29" i="4"/>
  <c r="L29" i="4"/>
  <c r="M29" i="4"/>
  <c r="P29" i="4"/>
  <c r="R29" i="4"/>
  <c r="T29" i="4"/>
  <c r="V29" i="4"/>
  <c r="X29" i="4"/>
  <c r="AB29" i="4"/>
  <c r="AD29" i="4"/>
  <c r="AF29" i="4"/>
  <c r="AN29" i="4"/>
  <c r="AP29" i="4"/>
  <c r="AQ29" i="4"/>
  <c r="AT29" i="4"/>
  <c r="AU29" i="4"/>
  <c r="AV29" i="4"/>
  <c r="AW29" i="4"/>
  <c r="AX29" i="4"/>
  <c r="AY29" i="4"/>
  <c r="AZ29" i="4"/>
  <c r="BA29" i="4"/>
  <c r="BB29" i="4"/>
  <c r="BD29" i="4"/>
  <c r="BE29" i="4"/>
  <c r="BF29" i="4"/>
  <c r="BG29" i="4"/>
  <c r="D30" i="4"/>
  <c r="L30" i="4"/>
  <c r="M30" i="4"/>
  <c r="P30" i="4"/>
  <c r="R30" i="4"/>
  <c r="T30" i="4"/>
  <c r="V30" i="4"/>
  <c r="X30" i="4"/>
  <c r="AB30" i="4"/>
  <c r="AD30" i="4"/>
  <c r="AF30" i="4"/>
  <c r="AN30" i="4"/>
  <c r="AP30" i="4"/>
  <c r="AQ30" i="4"/>
  <c r="AT30" i="4"/>
  <c r="AU30" i="4"/>
  <c r="AV30" i="4"/>
  <c r="AW30" i="4"/>
  <c r="AX30" i="4"/>
  <c r="AY30" i="4"/>
  <c r="AZ30" i="4"/>
  <c r="BA30" i="4"/>
  <c r="BB30" i="4"/>
  <c r="BD30" i="4"/>
  <c r="BE30" i="4"/>
  <c r="BF30" i="4"/>
  <c r="BG30" i="4"/>
  <c r="D31" i="4"/>
  <c r="L31" i="4"/>
  <c r="M31" i="4"/>
  <c r="P31" i="4"/>
  <c r="R31" i="4"/>
  <c r="T31" i="4"/>
  <c r="V31" i="4"/>
  <c r="X31" i="4"/>
  <c r="AB31" i="4"/>
  <c r="AD31" i="4"/>
  <c r="AF31" i="4"/>
  <c r="AN31" i="4"/>
  <c r="AP31" i="4"/>
  <c r="AQ31" i="4"/>
  <c r="AT31" i="4"/>
  <c r="AU31" i="4"/>
  <c r="AV31" i="4"/>
  <c r="AW31" i="4"/>
  <c r="AX31" i="4"/>
  <c r="AY31" i="4"/>
  <c r="AZ31" i="4"/>
  <c r="BA31" i="4"/>
  <c r="BB31" i="4"/>
  <c r="BD31" i="4"/>
  <c r="BE31" i="4"/>
  <c r="BF31" i="4"/>
  <c r="BG31" i="4"/>
  <c r="D32" i="4"/>
  <c r="L32" i="4"/>
  <c r="M32" i="4"/>
  <c r="P32" i="4"/>
  <c r="R32" i="4"/>
  <c r="T32" i="4"/>
  <c r="V32" i="4"/>
  <c r="X32" i="4"/>
  <c r="AB32" i="4"/>
  <c r="AD32" i="4"/>
  <c r="AF32" i="4"/>
  <c r="AN32" i="4"/>
  <c r="AP32" i="4"/>
  <c r="AQ32" i="4"/>
  <c r="AT32" i="4"/>
  <c r="AU32" i="4"/>
  <c r="AV32" i="4"/>
  <c r="AW32" i="4"/>
  <c r="AX32" i="4"/>
  <c r="AY32" i="4"/>
  <c r="AZ32" i="4"/>
  <c r="BA32" i="4"/>
  <c r="BB32" i="4"/>
  <c r="BD32" i="4"/>
  <c r="BE32" i="4"/>
  <c r="BF32" i="4"/>
  <c r="BG32" i="4"/>
  <c r="D33" i="4"/>
  <c r="L33" i="4"/>
  <c r="M33" i="4"/>
  <c r="P33" i="4"/>
  <c r="R33" i="4"/>
  <c r="T33" i="4"/>
  <c r="V33" i="4"/>
  <c r="X33" i="4"/>
  <c r="AB33" i="4"/>
  <c r="AD33" i="4"/>
  <c r="AF33" i="4"/>
  <c r="AN33" i="4"/>
  <c r="AP33" i="4"/>
  <c r="AQ33" i="4"/>
  <c r="AT33" i="4"/>
  <c r="AU33" i="4"/>
  <c r="AV33" i="4"/>
  <c r="AW33" i="4"/>
  <c r="AX33" i="4"/>
  <c r="AY33" i="4"/>
  <c r="AZ33" i="4"/>
  <c r="BA33" i="4"/>
  <c r="BB33" i="4"/>
  <c r="BD33" i="4"/>
  <c r="BE33" i="4"/>
  <c r="BF33" i="4"/>
  <c r="BG33" i="4"/>
  <c r="D34" i="4"/>
  <c r="L34" i="4"/>
  <c r="M34" i="4"/>
  <c r="P34" i="4"/>
  <c r="R34" i="4"/>
  <c r="T34" i="4"/>
  <c r="V34" i="4"/>
  <c r="X34" i="4"/>
  <c r="AB34" i="4"/>
  <c r="AD34" i="4"/>
  <c r="AF34" i="4"/>
  <c r="AN34" i="4"/>
  <c r="AP34" i="4"/>
  <c r="AQ34" i="4"/>
  <c r="AT34" i="4"/>
  <c r="AU34" i="4"/>
  <c r="AV34" i="4"/>
  <c r="AW34" i="4"/>
  <c r="AX34" i="4"/>
  <c r="AY34" i="4"/>
  <c r="AZ34" i="4"/>
  <c r="BA34" i="4"/>
  <c r="BB34" i="4"/>
  <c r="BD34" i="4"/>
  <c r="BE34" i="4"/>
  <c r="BF34" i="4"/>
  <c r="BG34" i="4"/>
  <c r="D35" i="4"/>
  <c r="L35" i="4"/>
  <c r="M35" i="4"/>
  <c r="P35" i="4"/>
  <c r="R35" i="4"/>
  <c r="T35" i="4"/>
  <c r="V35" i="4"/>
  <c r="X35" i="4"/>
  <c r="AB35" i="4"/>
  <c r="AD35" i="4"/>
  <c r="AF35" i="4"/>
  <c r="AN35" i="4"/>
  <c r="AP35" i="4"/>
  <c r="AQ35" i="4"/>
  <c r="AT35" i="4"/>
  <c r="AU35" i="4"/>
  <c r="AV35" i="4"/>
  <c r="AW35" i="4"/>
  <c r="AX35" i="4"/>
  <c r="AY35" i="4"/>
  <c r="AZ35" i="4"/>
  <c r="BA35" i="4"/>
  <c r="BB35" i="4"/>
  <c r="BD35" i="4"/>
  <c r="BE35" i="4"/>
  <c r="BF35" i="4"/>
  <c r="BG35" i="4"/>
  <c r="D36" i="4"/>
  <c r="L36" i="4"/>
  <c r="M36" i="4"/>
  <c r="P36" i="4"/>
  <c r="R36" i="4"/>
  <c r="T36" i="4"/>
  <c r="V36" i="4"/>
  <c r="X36" i="4"/>
  <c r="AB36" i="4"/>
  <c r="AD36" i="4"/>
  <c r="AF36" i="4"/>
  <c r="AN36" i="4"/>
  <c r="AP36" i="4"/>
  <c r="AQ36" i="4"/>
  <c r="AT36" i="4"/>
  <c r="AU36" i="4"/>
  <c r="AV36" i="4"/>
  <c r="AW36" i="4"/>
  <c r="AX36" i="4"/>
  <c r="AY36" i="4"/>
  <c r="AZ36" i="4"/>
  <c r="BA36" i="4"/>
  <c r="BB36" i="4"/>
  <c r="BD36" i="4"/>
  <c r="BE36" i="4"/>
  <c r="BF36" i="4"/>
  <c r="BG36" i="4"/>
  <c r="D37" i="4"/>
  <c r="L37" i="4"/>
  <c r="M37" i="4"/>
  <c r="P37" i="4"/>
  <c r="R37" i="4"/>
  <c r="T37" i="4"/>
  <c r="V37" i="4"/>
  <c r="X37" i="4"/>
  <c r="AB37" i="4"/>
  <c r="AD37" i="4"/>
  <c r="AF37" i="4"/>
  <c r="AN37" i="4"/>
  <c r="AP37" i="4"/>
  <c r="AQ37" i="4"/>
  <c r="AT37" i="4"/>
  <c r="AU37" i="4"/>
  <c r="AV37" i="4"/>
  <c r="AW37" i="4"/>
  <c r="AX37" i="4"/>
  <c r="AY37" i="4"/>
  <c r="AZ37" i="4"/>
  <c r="BA37" i="4"/>
  <c r="BB37" i="4"/>
  <c r="BD37" i="4"/>
  <c r="BE37" i="4"/>
  <c r="BF37" i="4"/>
  <c r="BG37" i="4"/>
  <c r="D38" i="4"/>
  <c r="L38" i="4"/>
  <c r="M38" i="4"/>
  <c r="P38" i="4"/>
  <c r="R38" i="4"/>
  <c r="T38" i="4"/>
  <c r="V38" i="4"/>
  <c r="X38" i="4"/>
  <c r="AB38" i="4"/>
  <c r="AD38" i="4"/>
  <c r="AF38" i="4"/>
  <c r="AN38" i="4"/>
  <c r="AP38" i="4"/>
  <c r="AQ38" i="4"/>
  <c r="AT38" i="4"/>
  <c r="AU38" i="4"/>
  <c r="AV38" i="4"/>
  <c r="AW38" i="4"/>
  <c r="AX38" i="4"/>
  <c r="AY38" i="4"/>
  <c r="AZ38" i="4"/>
  <c r="BA38" i="4"/>
  <c r="BB38" i="4"/>
  <c r="BD38" i="4"/>
  <c r="BE38" i="4"/>
  <c r="BF38" i="4"/>
  <c r="BG38" i="4"/>
  <c r="D39" i="4"/>
  <c r="L39" i="4"/>
  <c r="M39" i="4"/>
  <c r="P39" i="4"/>
  <c r="R39" i="4"/>
  <c r="T39" i="4"/>
  <c r="V39" i="4"/>
  <c r="X39" i="4"/>
  <c r="AB39" i="4"/>
  <c r="AD39" i="4"/>
  <c r="AF39" i="4"/>
  <c r="AN39" i="4"/>
  <c r="AP39" i="4"/>
  <c r="AQ39" i="4"/>
  <c r="AT39" i="4"/>
  <c r="AU39" i="4"/>
  <c r="AV39" i="4"/>
  <c r="AW39" i="4"/>
  <c r="AX39" i="4"/>
  <c r="AY39" i="4"/>
  <c r="AZ39" i="4"/>
  <c r="BA39" i="4"/>
  <c r="BB39" i="4"/>
  <c r="BD39" i="4"/>
  <c r="BE39" i="4"/>
  <c r="BF39" i="4"/>
  <c r="BG39" i="4"/>
  <c r="D40" i="4"/>
  <c r="L40" i="4"/>
  <c r="M40" i="4"/>
  <c r="P40" i="4"/>
  <c r="R40" i="4"/>
  <c r="T40" i="4"/>
  <c r="V40" i="4"/>
  <c r="X40" i="4"/>
  <c r="AB40" i="4"/>
  <c r="AD40" i="4"/>
  <c r="AF40" i="4"/>
  <c r="AN40" i="4"/>
  <c r="AP40" i="4"/>
  <c r="AQ40" i="4"/>
  <c r="AT40" i="4"/>
  <c r="AU40" i="4"/>
  <c r="AV40" i="4"/>
  <c r="AW40" i="4"/>
  <c r="AX40" i="4"/>
  <c r="AY40" i="4"/>
  <c r="AZ40" i="4"/>
  <c r="BA40" i="4"/>
  <c r="BB40" i="4"/>
  <c r="BD40" i="4"/>
  <c r="BE40" i="4"/>
  <c r="BF40" i="4"/>
  <c r="BG40" i="4"/>
  <c r="D41" i="4"/>
  <c r="L41" i="4"/>
  <c r="M41" i="4"/>
  <c r="P41" i="4"/>
  <c r="R41" i="4"/>
  <c r="T41" i="4"/>
  <c r="V41" i="4"/>
  <c r="X41" i="4"/>
  <c r="AB41" i="4"/>
  <c r="AD41" i="4"/>
  <c r="AF41" i="4"/>
  <c r="AN41" i="4"/>
  <c r="AP41" i="4"/>
  <c r="AQ41" i="4"/>
  <c r="AT41" i="4"/>
  <c r="AU41" i="4"/>
  <c r="AV41" i="4"/>
  <c r="AW41" i="4"/>
  <c r="AX41" i="4"/>
  <c r="AY41" i="4"/>
  <c r="AZ41" i="4"/>
  <c r="BA41" i="4"/>
  <c r="BB41" i="4"/>
  <c r="BD41" i="4"/>
  <c r="BE41" i="4"/>
  <c r="BF41" i="4"/>
  <c r="BG41" i="4"/>
  <c r="D42" i="4"/>
  <c r="L42" i="4"/>
  <c r="M42" i="4"/>
  <c r="P42" i="4"/>
  <c r="R42" i="4"/>
  <c r="T42" i="4"/>
  <c r="V42" i="4"/>
  <c r="X42" i="4"/>
  <c r="AB42" i="4"/>
  <c r="AD42" i="4"/>
  <c r="AF42" i="4"/>
  <c r="AN42" i="4"/>
  <c r="AP42" i="4"/>
  <c r="AQ42" i="4"/>
  <c r="AT42" i="4"/>
  <c r="AU42" i="4"/>
  <c r="AV42" i="4"/>
  <c r="AW42" i="4"/>
  <c r="AX42" i="4"/>
  <c r="AY42" i="4"/>
  <c r="AZ42" i="4"/>
  <c r="BA42" i="4"/>
  <c r="BB42" i="4"/>
  <c r="BD42" i="4"/>
  <c r="BE42" i="4"/>
  <c r="BF42" i="4"/>
  <c r="BG42" i="4"/>
  <c r="D43" i="4"/>
  <c r="L43" i="4"/>
  <c r="M43" i="4"/>
  <c r="P43" i="4"/>
  <c r="R43" i="4"/>
  <c r="T43" i="4"/>
  <c r="V43" i="4"/>
  <c r="X43" i="4"/>
  <c r="AB43" i="4"/>
  <c r="AD43" i="4"/>
  <c r="AF43" i="4"/>
  <c r="AN43" i="4"/>
  <c r="AP43" i="4"/>
  <c r="AQ43" i="4"/>
  <c r="AT43" i="4"/>
  <c r="AU43" i="4"/>
  <c r="AV43" i="4"/>
  <c r="AW43" i="4"/>
  <c r="AX43" i="4"/>
  <c r="AY43" i="4"/>
  <c r="AZ43" i="4"/>
  <c r="BA43" i="4"/>
  <c r="BB43" i="4"/>
  <c r="BD43" i="4"/>
  <c r="BE43" i="4"/>
  <c r="BF43" i="4"/>
  <c r="BG43" i="4"/>
  <c r="D44" i="4"/>
  <c r="L44" i="4"/>
  <c r="M44" i="4"/>
  <c r="P44" i="4"/>
  <c r="R44" i="4"/>
  <c r="T44" i="4"/>
  <c r="V44" i="4"/>
  <c r="X44" i="4"/>
  <c r="AB44" i="4"/>
  <c r="AD44" i="4"/>
  <c r="AF44" i="4"/>
  <c r="AN44" i="4"/>
  <c r="AP44" i="4"/>
  <c r="AQ44" i="4"/>
  <c r="AT44" i="4"/>
  <c r="AU44" i="4"/>
  <c r="AV44" i="4"/>
  <c r="AW44" i="4"/>
  <c r="AX44" i="4"/>
  <c r="AY44" i="4"/>
  <c r="AZ44" i="4"/>
  <c r="BA44" i="4"/>
  <c r="BB44" i="4"/>
  <c r="BD44" i="4"/>
  <c r="BE44" i="4"/>
  <c r="BF44" i="4"/>
  <c r="BG44" i="4"/>
  <c r="D45" i="4"/>
  <c r="L45" i="4"/>
  <c r="M45" i="4"/>
  <c r="P45" i="4"/>
  <c r="R45" i="4"/>
  <c r="T45" i="4"/>
  <c r="V45" i="4"/>
  <c r="X45" i="4"/>
  <c r="AB45" i="4"/>
  <c r="AD45" i="4"/>
  <c r="AF45" i="4"/>
  <c r="AN45" i="4"/>
  <c r="AP45" i="4"/>
  <c r="AQ45" i="4"/>
  <c r="AT45" i="4"/>
  <c r="AU45" i="4"/>
  <c r="AV45" i="4"/>
  <c r="AW45" i="4"/>
  <c r="AX45" i="4"/>
  <c r="AY45" i="4"/>
  <c r="AZ45" i="4"/>
  <c r="BA45" i="4"/>
  <c r="BB45" i="4"/>
  <c r="BD45" i="4"/>
  <c r="BE45" i="4"/>
  <c r="BF45" i="4"/>
  <c r="BG45" i="4"/>
  <c r="D46" i="4"/>
  <c r="L46" i="4"/>
  <c r="M46" i="4"/>
  <c r="P46" i="4"/>
  <c r="R46" i="4"/>
  <c r="T46" i="4"/>
  <c r="V46" i="4"/>
  <c r="X46" i="4"/>
  <c r="AB46" i="4"/>
  <c r="AD46" i="4"/>
  <c r="AF46" i="4"/>
  <c r="AN46" i="4"/>
  <c r="AP46" i="4"/>
  <c r="AQ46" i="4"/>
  <c r="AT46" i="4"/>
  <c r="AU46" i="4"/>
  <c r="AV46" i="4"/>
  <c r="AW46" i="4"/>
  <c r="AX46" i="4"/>
  <c r="AY46" i="4"/>
  <c r="AZ46" i="4"/>
  <c r="BA46" i="4"/>
  <c r="BB46" i="4"/>
  <c r="BD46" i="4"/>
  <c r="BE46" i="4"/>
  <c r="BF46" i="4"/>
  <c r="BG46" i="4"/>
  <c r="D47" i="4"/>
  <c r="L47" i="4"/>
  <c r="M47" i="4"/>
  <c r="P47" i="4"/>
  <c r="R47" i="4"/>
  <c r="T47" i="4"/>
  <c r="V47" i="4"/>
  <c r="X47" i="4"/>
  <c r="AB47" i="4"/>
  <c r="AD47" i="4"/>
  <c r="AF47" i="4"/>
  <c r="AN47" i="4"/>
  <c r="AP47" i="4"/>
  <c r="AQ47" i="4"/>
  <c r="AT47" i="4"/>
  <c r="AU47" i="4"/>
  <c r="AV47" i="4"/>
  <c r="AW47" i="4"/>
  <c r="AX47" i="4"/>
  <c r="AY47" i="4"/>
  <c r="AZ47" i="4"/>
  <c r="BA47" i="4"/>
  <c r="BB47" i="4"/>
  <c r="BD47" i="4"/>
  <c r="BE47" i="4"/>
  <c r="BF47" i="4"/>
  <c r="BG47" i="4"/>
  <c r="D48" i="4"/>
  <c r="L48" i="4"/>
  <c r="M48" i="4"/>
  <c r="P48" i="4"/>
  <c r="R48" i="4"/>
  <c r="T48" i="4"/>
  <c r="V48" i="4"/>
  <c r="X48" i="4"/>
  <c r="AB48" i="4"/>
  <c r="AD48" i="4"/>
  <c r="AF48" i="4"/>
  <c r="AN48" i="4"/>
  <c r="AP48" i="4"/>
  <c r="AQ48" i="4"/>
  <c r="AT48" i="4"/>
  <c r="AU48" i="4"/>
  <c r="AV48" i="4"/>
  <c r="AW48" i="4"/>
  <c r="AX48" i="4"/>
  <c r="AY48" i="4"/>
  <c r="AZ48" i="4"/>
  <c r="BA48" i="4"/>
  <c r="BB48" i="4"/>
  <c r="BD48" i="4"/>
  <c r="BE48" i="4"/>
  <c r="BF48" i="4"/>
  <c r="BG48" i="4"/>
  <c r="D49" i="4"/>
  <c r="L49" i="4"/>
  <c r="M49" i="4"/>
  <c r="P49" i="4"/>
  <c r="R49" i="4"/>
  <c r="T49" i="4"/>
  <c r="V49" i="4"/>
  <c r="X49" i="4"/>
  <c r="AB49" i="4"/>
  <c r="AD49" i="4"/>
  <c r="AF49" i="4"/>
  <c r="AN49" i="4"/>
  <c r="AP49" i="4"/>
  <c r="AQ49" i="4"/>
  <c r="AT49" i="4"/>
  <c r="AU49" i="4"/>
  <c r="AV49" i="4"/>
  <c r="AW49" i="4"/>
  <c r="AX49" i="4"/>
  <c r="AY49" i="4"/>
  <c r="AZ49" i="4"/>
  <c r="BA49" i="4"/>
  <c r="BB49" i="4"/>
  <c r="BD49" i="4"/>
  <c r="BE49" i="4"/>
  <c r="BF49" i="4"/>
  <c r="BG49" i="4"/>
  <c r="D50" i="4"/>
  <c r="L50" i="4"/>
  <c r="M50" i="4"/>
  <c r="P50" i="4"/>
  <c r="R50" i="4"/>
  <c r="T50" i="4"/>
  <c r="V50" i="4"/>
  <c r="X50" i="4"/>
  <c r="AB50" i="4"/>
  <c r="AD50" i="4"/>
  <c r="AF50" i="4"/>
  <c r="AN50" i="4"/>
  <c r="AP50" i="4"/>
  <c r="AQ50" i="4"/>
  <c r="AT50" i="4"/>
  <c r="AU50" i="4"/>
  <c r="AV50" i="4"/>
  <c r="AW50" i="4"/>
  <c r="AX50" i="4"/>
  <c r="AY50" i="4"/>
  <c r="AZ50" i="4"/>
  <c r="BA50" i="4"/>
  <c r="BB50" i="4"/>
  <c r="BD50" i="4"/>
  <c r="BE50" i="4"/>
  <c r="BF50" i="4"/>
  <c r="BG50" i="4"/>
  <c r="D51" i="4"/>
  <c r="L51" i="4"/>
  <c r="M51" i="4"/>
  <c r="P51" i="4"/>
  <c r="R51" i="4"/>
  <c r="T51" i="4"/>
  <c r="V51" i="4"/>
  <c r="X51" i="4"/>
  <c r="AB51" i="4"/>
  <c r="AD51" i="4"/>
  <c r="AF51" i="4"/>
  <c r="AN51" i="4"/>
  <c r="AP51" i="4"/>
  <c r="AQ51" i="4"/>
  <c r="AT51" i="4"/>
  <c r="AU51" i="4"/>
  <c r="AV51" i="4"/>
  <c r="AW51" i="4"/>
  <c r="AX51" i="4"/>
  <c r="AY51" i="4"/>
  <c r="AZ51" i="4"/>
  <c r="BA51" i="4"/>
  <c r="BB51" i="4"/>
  <c r="BD51" i="4"/>
  <c r="BE51" i="4"/>
  <c r="BF51" i="4"/>
  <c r="BG51" i="4"/>
  <c r="D52" i="4"/>
  <c r="L52" i="4"/>
  <c r="M52" i="4"/>
  <c r="P52" i="4"/>
  <c r="R52" i="4"/>
  <c r="T52" i="4"/>
  <c r="V52" i="4"/>
  <c r="X52" i="4"/>
  <c r="AB52" i="4"/>
  <c r="AD52" i="4"/>
  <c r="AF52" i="4"/>
  <c r="AN52" i="4"/>
  <c r="AP52" i="4"/>
  <c r="AQ52" i="4"/>
  <c r="AT52" i="4"/>
  <c r="AU52" i="4"/>
  <c r="AV52" i="4"/>
  <c r="AW52" i="4"/>
  <c r="AX52" i="4"/>
  <c r="AY52" i="4"/>
  <c r="AZ52" i="4"/>
  <c r="BA52" i="4"/>
  <c r="BB52" i="4"/>
  <c r="BD52" i="4"/>
  <c r="BE52" i="4"/>
  <c r="BF52" i="4"/>
  <c r="BG52" i="4"/>
  <c r="D53" i="4"/>
  <c r="L53" i="4"/>
  <c r="M53" i="4"/>
  <c r="P53" i="4"/>
  <c r="R53" i="4"/>
  <c r="T53" i="4"/>
  <c r="V53" i="4"/>
  <c r="X53" i="4"/>
  <c r="AB53" i="4"/>
  <c r="AD53" i="4"/>
  <c r="AF53" i="4"/>
  <c r="AN53" i="4"/>
  <c r="AP53" i="4"/>
  <c r="AQ53" i="4"/>
  <c r="AT53" i="4"/>
  <c r="AU53" i="4"/>
  <c r="AV53" i="4"/>
  <c r="AW53" i="4"/>
  <c r="AX53" i="4"/>
  <c r="AY53" i="4"/>
  <c r="AZ53" i="4"/>
  <c r="BA53" i="4"/>
  <c r="BB53" i="4"/>
  <c r="BD53" i="4"/>
  <c r="BE53" i="4"/>
  <c r="BF53" i="4"/>
  <c r="BG53" i="4"/>
  <c r="D54" i="4"/>
  <c r="L54" i="4"/>
  <c r="M54" i="4"/>
  <c r="P54" i="4"/>
  <c r="R54" i="4"/>
  <c r="T54" i="4"/>
  <c r="V54" i="4"/>
  <c r="X54" i="4"/>
  <c r="AB54" i="4"/>
  <c r="AD54" i="4"/>
  <c r="AF54" i="4"/>
  <c r="AN54" i="4"/>
  <c r="AP54" i="4"/>
  <c r="AQ54" i="4"/>
  <c r="AT54" i="4"/>
  <c r="AU54" i="4"/>
  <c r="AV54" i="4"/>
  <c r="AW54" i="4"/>
  <c r="AX54" i="4"/>
  <c r="AY54" i="4"/>
  <c r="AZ54" i="4"/>
  <c r="BA54" i="4"/>
  <c r="BB54" i="4"/>
  <c r="BD54" i="4"/>
  <c r="BE54" i="4"/>
  <c r="BF54" i="4"/>
  <c r="BG54" i="4"/>
  <c r="D55" i="4"/>
  <c r="L55" i="4"/>
  <c r="M55" i="4"/>
  <c r="P55" i="4"/>
  <c r="R55" i="4"/>
  <c r="T55" i="4"/>
  <c r="V55" i="4"/>
  <c r="X55" i="4"/>
  <c r="AB55" i="4"/>
  <c r="AD55" i="4"/>
  <c r="AF55" i="4"/>
  <c r="AN55" i="4"/>
  <c r="AP55" i="4"/>
  <c r="AQ55" i="4"/>
  <c r="AT55" i="4"/>
  <c r="AU55" i="4"/>
  <c r="AV55" i="4"/>
  <c r="AW55" i="4"/>
  <c r="AX55" i="4"/>
  <c r="AY55" i="4"/>
  <c r="AZ55" i="4"/>
  <c r="BA55" i="4"/>
  <c r="BB55" i="4"/>
  <c r="BD55" i="4"/>
  <c r="BE55" i="4"/>
  <c r="BF55" i="4"/>
  <c r="BG55" i="4"/>
  <c r="D56" i="4"/>
  <c r="L56" i="4"/>
  <c r="M56" i="4"/>
  <c r="P56" i="4"/>
  <c r="R56" i="4"/>
  <c r="T56" i="4"/>
  <c r="V56" i="4"/>
  <c r="X56" i="4"/>
  <c r="AB56" i="4"/>
  <c r="AD56" i="4"/>
  <c r="AF56" i="4"/>
  <c r="AN56" i="4"/>
  <c r="AP56" i="4"/>
  <c r="AQ56" i="4"/>
  <c r="AT56" i="4"/>
  <c r="AU56" i="4"/>
  <c r="AV56" i="4"/>
  <c r="AW56" i="4"/>
  <c r="AX56" i="4"/>
  <c r="AY56" i="4"/>
  <c r="AZ56" i="4"/>
  <c r="BA56" i="4"/>
  <c r="BB56" i="4"/>
  <c r="BD56" i="4"/>
  <c r="BE56" i="4"/>
  <c r="BF56" i="4"/>
  <c r="BG56" i="4"/>
  <c r="D57" i="4"/>
  <c r="L57" i="4"/>
  <c r="M57" i="4"/>
  <c r="P57" i="4"/>
  <c r="R57" i="4"/>
  <c r="T57" i="4"/>
  <c r="V57" i="4"/>
  <c r="X57" i="4"/>
  <c r="AB57" i="4"/>
  <c r="AD57" i="4"/>
  <c r="AF57" i="4"/>
  <c r="AN57" i="4"/>
  <c r="AP57" i="4"/>
  <c r="AQ57" i="4"/>
  <c r="AT57" i="4"/>
  <c r="AU57" i="4"/>
  <c r="AV57" i="4"/>
  <c r="AW57" i="4"/>
  <c r="AX57" i="4"/>
  <c r="AY57" i="4"/>
  <c r="AZ57" i="4"/>
  <c r="BA57" i="4"/>
  <c r="BB57" i="4"/>
  <c r="BD57" i="4"/>
  <c r="BE57" i="4"/>
  <c r="BF57" i="4"/>
  <c r="BG57" i="4"/>
  <c r="D58" i="4"/>
  <c r="L58" i="4"/>
  <c r="M58" i="4"/>
  <c r="P58" i="4"/>
  <c r="R58" i="4"/>
  <c r="T58" i="4"/>
  <c r="V58" i="4"/>
  <c r="X58" i="4"/>
  <c r="AB58" i="4"/>
  <c r="AD58" i="4"/>
  <c r="AF58" i="4"/>
  <c r="AN58" i="4"/>
  <c r="AP58" i="4"/>
  <c r="AQ58" i="4"/>
  <c r="AT58" i="4"/>
  <c r="AU58" i="4"/>
  <c r="AV58" i="4"/>
  <c r="AW58" i="4"/>
  <c r="AX58" i="4"/>
  <c r="AY58" i="4"/>
  <c r="AZ58" i="4"/>
  <c r="BA58" i="4"/>
  <c r="BB58" i="4"/>
  <c r="BD58" i="4"/>
  <c r="BE58" i="4"/>
  <c r="BF58" i="4"/>
  <c r="BG58" i="4"/>
  <c r="D59" i="4"/>
  <c r="L59" i="4"/>
  <c r="M59" i="4"/>
  <c r="P59" i="4"/>
  <c r="R59" i="4"/>
  <c r="T59" i="4"/>
  <c r="V59" i="4"/>
  <c r="X59" i="4"/>
  <c r="AB59" i="4"/>
  <c r="AD59" i="4"/>
  <c r="AF59" i="4"/>
  <c r="AN59" i="4"/>
  <c r="AP59" i="4"/>
  <c r="AQ59" i="4"/>
  <c r="AT59" i="4"/>
  <c r="AU59" i="4"/>
  <c r="AV59" i="4"/>
  <c r="AW59" i="4"/>
  <c r="AX59" i="4"/>
  <c r="AY59" i="4"/>
  <c r="AZ59" i="4"/>
  <c r="BA59" i="4"/>
  <c r="BB59" i="4"/>
  <c r="BD59" i="4"/>
  <c r="BE59" i="4"/>
  <c r="BF59" i="4"/>
  <c r="BG59" i="4"/>
  <c r="D60" i="4"/>
  <c r="L60" i="4"/>
  <c r="M60" i="4"/>
  <c r="P60" i="4"/>
  <c r="R60" i="4"/>
  <c r="T60" i="4"/>
  <c r="V60" i="4"/>
  <c r="X60" i="4"/>
  <c r="AB60" i="4"/>
  <c r="AD60" i="4"/>
  <c r="AF60" i="4"/>
  <c r="AN60" i="4"/>
  <c r="AP60" i="4"/>
  <c r="AQ60" i="4"/>
  <c r="AT60" i="4"/>
  <c r="AU60" i="4"/>
  <c r="AV60" i="4"/>
  <c r="AW60" i="4"/>
  <c r="AX60" i="4"/>
  <c r="AY60" i="4"/>
  <c r="AZ60" i="4"/>
  <c r="BA60" i="4"/>
  <c r="BB60" i="4"/>
  <c r="BD60" i="4"/>
  <c r="BE60" i="4"/>
  <c r="BF60" i="4"/>
  <c r="BG60" i="4"/>
  <c r="D61" i="4"/>
  <c r="L61" i="4"/>
  <c r="M61" i="4"/>
  <c r="P61" i="4"/>
  <c r="R61" i="4"/>
  <c r="T61" i="4"/>
  <c r="V61" i="4"/>
  <c r="X61" i="4"/>
  <c r="AB61" i="4"/>
  <c r="AD61" i="4"/>
  <c r="AF61" i="4"/>
  <c r="AN61" i="4"/>
  <c r="AP61" i="4"/>
  <c r="AQ61" i="4"/>
  <c r="AT61" i="4"/>
  <c r="AU61" i="4"/>
  <c r="AV61" i="4"/>
  <c r="AW61" i="4"/>
  <c r="AX61" i="4"/>
  <c r="AY61" i="4"/>
  <c r="AZ61" i="4"/>
  <c r="BA61" i="4"/>
  <c r="BB61" i="4"/>
  <c r="BD61" i="4"/>
  <c r="BE61" i="4"/>
  <c r="BF61" i="4"/>
  <c r="BG61" i="4"/>
  <c r="D62" i="4"/>
  <c r="L62" i="4"/>
  <c r="M62" i="4"/>
  <c r="P62" i="4"/>
  <c r="R62" i="4"/>
  <c r="T62" i="4"/>
  <c r="V62" i="4"/>
  <c r="X62" i="4"/>
  <c r="AB62" i="4"/>
  <c r="AD62" i="4"/>
  <c r="AF62" i="4"/>
  <c r="AN62" i="4"/>
  <c r="AP62" i="4"/>
  <c r="AQ62" i="4"/>
  <c r="AT62" i="4"/>
  <c r="AU62" i="4"/>
  <c r="AV62" i="4"/>
  <c r="AW62" i="4"/>
  <c r="AX62" i="4"/>
  <c r="AY62" i="4"/>
  <c r="AZ62" i="4"/>
  <c r="BA62" i="4"/>
  <c r="BB62" i="4"/>
  <c r="BD62" i="4"/>
  <c r="BE62" i="4"/>
  <c r="BF62" i="4"/>
  <c r="BG62" i="4"/>
  <c r="D63" i="4"/>
  <c r="L63" i="4"/>
  <c r="M63" i="4"/>
  <c r="P63" i="4"/>
  <c r="R63" i="4"/>
  <c r="T63" i="4"/>
  <c r="V63" i="4"/>
  <c r="X63" i="4"/>
  <c r="AB63" i="4"/>
  <c r="AD63" i="4"/>
  <c r="AF63" i="4"/>
  <c r="AN63" i="4"/>
  <c r="AP63" i="4"/>
  <c r="AQ63" i="4"/>
  <c r="AT63" i="4"/>
  <c r="AU63" i="4"/>
  <c r="AV63" i="4"/>
  <c r="AW63" i="4"/>
  <c r="AX63" i="4"/>
  <c r="AY63" i="4"/>
  <c r="AZ63" i="4"/>
  <c r="BA63" i="4"/>
  <c r="BB63" i="4"/>
  <c r="BD63" i="4"/>
  <c r="BE63" i="4"/>
  <c r="BF63" i="4"/>
  <c r="BG63" i="4"/>
  <c r="D64" i="4"/>
  <c r="L64" i="4"/>
  <c r="M64" i="4"/>
  <c r="P64" i="4"/>
  <c r="R64" i="4"/>
  <c r="T64" i="4"/>
  <c r="V64" i="4"/>
  <c r="X64" i="4"/>
  <c r="AB64" i="4"/>
  <c r="AD64" i="4"/>
  <c r="AF64" i="4"/>
  <c r="AN64" i="4"/>
  <c r="AP64" i="4"/>
  <c r="AQ64" i="4"/>
  <c r="AT64" i="4"/>
  <c r="AU64" i="4"/>
  <c r="AV64" i="4"/>
  <c r="AW64" i="4"/>
  <c r="AX64" i="4"/>
  <c r="AY64" i="4"/>
  <c r="AZ64" i="4"/>
  <c r="BA64" i="4"/>
  <c r="BB64" i="4"/>
  <c r="BD64" i="4"/>
  <c r="BE64" i="4"/>
  <c r="BF64" i="4"/>
  <c r="BG64" i="4"/>
  <c r="D65" i="4"/>
  <c r="L65" i="4"/>
  <c r="M65" i="4"/>
  <c r="P65" i="4"/>
  <c r="R65" i="4"/>
  <c r="T65" i="4"/>
  <c r="V65" i="4"/>
  <c r="X65" i="4"/>
  <c r="AB65" i="4"/>
  <c r="AD65" i="4"/>
  <c r="AF65" i="4"/>
  <c r="AN65" i="4"/>
  <c r="AP65" i="4"/>
  <c r="AQ65" i="4"/>
  <c r="AT65" i="4"/>
  <c r="AU65" i="4"/>
  <c r="AV65" i="4"/>
  <c r="AW65" i="4"/>
  <c r="AX65" i="4"/>
  <c r="AY65" i="4"/>
  <c r="AZ65" i="4"/>
  <c r="BA65" i="4"/>
  <c r="BB65" i="4"/>
  <c r="BD65" i="4"/>
  <c r="BE65" i="4"/>
  <c r="BF65" i="4"/>
  <c r="BG65" i="4"/>
  <c r="D66" i="4"/>
  <c r="L66" i="4"/>
  <c r="M66" i="4"/>
  <c r="P66" i="4"/>
  <c r="R66" i="4"/>
  <c r="T66" i="4"/>
  <c r="V66" i="4"/>
  <c r="X66" i="4"/>
  <c r="AB66" i="4"/>
  <c r="AD66" i="4"/>
  <c r="AF66" i="4"/>
  <c r="AN66" i="4"/>
  <c r="AP66" i="4"/>
  <c r="AQ66" i="4"/>
  <c r="AT66" i="4"/>
  <c r="AU66" i="4"/>
  <c r="AV66" i="4"/>
  <c r="AW66" i="4"/>
  <c r="AX66" i="4"/>
  <c r="AY66" i="4"/>
  <c r="AZ66" i="4"/>
  <c r="BA66" i="4"/>
  <c r="BB66" i="4"/>
  <c r="BD66" i="4"/>
  <c r="BE66" i="4"/>
  <c r="BF66" i="4"/>
  <c r="BG66" i="4"/>
  <c r="D67" i="4"/>
  <c r="L67" i="4"/>
  <c r="M67" i="4"/>
  <c r="P67" i="4"/>
  <c r="R67" i="4"/>
  <c r="T67" i="4"/>
  <c r="V67" i="4"/>
  <c r="X67" i="4"/>
  <c r="AB67" i="4"/>
  <c r="AD67" i="4"/>
  <c r="AF67" i="4"/>
  <c r="AN67" i="4"/>
  <c r="AP67" i="4"/>
  <c r="AQ67" i="4"/>
  <c r="AT67" i="4"/>
  <c r="AU67" i="4"/>
  <c r="AV67" i="4"/>
  <c r="AW67" i="4"/>
  <c r="AX67" i="4"/>
  <c r="AY67" i="4"/>
  <c r="AZ67" i="4"/>
  <c r="BA67" i="4"/>
  <c r="BB67" i="4"/>
  <c r="BD67" i="4"/>
  <c r="BE67" i="4"/>
  <c r="BF67" i="4"/>
  <c r="BG67" i="4"/>
  <c r="D68" i="4"/>
  <c r="L68" i="4"/>
  <c r="M68" i="4"/>
  <c r="P68" i="4"/>
  <c r="R68" i="4"/>
  <c r="T68" i="4"/>
  <c r="V68" i="4"/>
  <c r="X68" i="4"/>
  <c r="AB68" i="4"/>
  <c r="AD68" i="4"/>
  <c r="AF68" i="4"/>
  <c r="AN68" i="4"/>
  <c r="AP68" i="4"/>
  <c r="AQ68" i="4"/>
  <c r="AT68" i="4"/>
  <c r="AU68" i="4"/>
  <c r="AV68" i="4"/>
  <c r="AW68" i="4"/>
  <c r="AX68" i="4"/>
  <c r="AY68" i="4"/>
  <c r="AZ68" i="4"/>
  <c r="BA68" i="4"/>
  <c r="BB68" i="4"/>
  <c r="BD68" i="4"/>
  <c r="BE68" i="4"/>
  <c r="BF68" i="4"/>
  <c r="BG68" i="4"/>
  <c r="D69" i="4"/>
  <c r="L69" i="4"/>
  <c r="M69" i="4"/>
  <c r="P69" i="4"/>
  <c r="R69" i="4"/>
  <c r="T69" i="4"/>
  <c r="V69" i="4"/>
  <c r="X69" i="4"/>
  <c r="AB69" i="4"/>
  <c r="AD69" i="4"/>
  <c r="AF69" i="4"/>
  <c r="AN69" i="4"/>
  <c r="AP69" i="4"/>
  <c r="AQ69" i="4"/>
  <c r="AT69" i="4"/>
  <c r="AU69" i="4"/>
  <c r="AV69" i="4"/>
  <c r="AW69" i="4"/>
  <c r="AX69" i="4"/>
  <c r="AY69" i="4"/>
  <c r="AZ69" i="4"/>
  <c r="BA69" i="4"/>
  <c r="BB69" i="4"/>
  <c r="BD69" i="4"/>
  <c r="BE69" i="4"/>
  <c r="BF69" i="4"/>
  <c r="BG69" i="4"/>
  <c r="D70" i="4"/>
  <c r="L70" i="4"/>
  <c r="M70" i="4"/>
  <c r="P70" i="4"/>
  <c r="R70" i="4"/>
  <c r="T70" i="4"/>
  <c r="V70" i="4"/>
  <c r="X70" i="4"/>
  <c r="AB70" i="4"/>
  <c r="AD70" i="4"/>
  <c r="AF70" i="4"/>
  <c r="AN70" i="4"/>
  <c r="AP70" i="4"/>
  <c r="AQ70" i="4"/>
  <c r="AT70" i="4"/>
  <c r="AU70" i="4"/>
  <c r="AV70" i="4"/>
  <c r="AW70" i="4"/>
  <c r="AX70" i="4"/>
  <c r="AY70" i="4"/>
  <c r="AZ70" i="4"/>
  <c r="BA70" i="4"/>
  <c r="BB70" i="4"/>
  <c r="BD70" i="4"/>
  <c r="BE70" i="4"/>
  <c r="BF70" i="4"/>
  <c r="BG70" i="4"/>
  <c r="D71" i="4"/>
  <c r="L71" i="4"/>
  <c r="M71" i="4"/>
  <c r="P71" i="4"/>
  <c r="R71" i="4"/>
  <c r="T71" i="4"/>
  <c r="V71" i="4"/>
  <c r="X71" i="4"/>
  <c r="AB71" i="4"/>
  <c r="AD71" i="4"/>
  <c r="AF71" i="4"/>
  <c r="AN71" i="4"/>
  <c r="AP71" i="4"/>
  <c r="AQ71" i="4"/>
  <c r="AT71" i="4"/>
  <c r="AU71" i="4"/>
  <c r="AV71" i="4"/>
  <c r="AW71" i="4"/>
  <c r="AX71" i="4"/>
  <c r="AY71" i="4"/>
  <c r="AZ71" i="4"/>
  <c r="BA71" i="4"/>
  <c r="BB71" i="4"/>
  <c r="BD71" i="4"/>
  <c r="BE71" i="4"/>
  <c r="BF71" i="4"/>
  <c r="BG71" i="4"/>
  <c r="D72" i="4"/>
  <c r="L72" i="4"/>
  <c r="M72" i="4"/>
  <c r="P72" i="4"/>
  <c r="R72" i="4"/>
  <c r="T72" i="4"/>
  <c r="V72" i="4"/>
  <c r="X72" i="4"/>
  <c r="AB72" i="4"/>
  <c r="AD72" i="4"/>
  <c r="AF72" i="4"/>
  <c r="AN72" i="4"/>
  <c r="AP72" i="4"/>
  <c r="AQ72" i="4"/>
  <c r="AT72" i="4"/>
  <c r="AU72" i="4"/>
  <c r="AV72" i="4"/>
  <c r="AW72" i="4"/>
  <c r="AX72" i="4"/>
  <c r="AY72" i="4"/>
  <c r="AZ72" i="4"/>
  <c r="BA72" i="4"/>
  <c r="BB72" i="4"/>
  <c r="BD72" i="4"/>
  <c r="BE72" i="4"/>
  <c r="BF72" i="4"/>
  <c r="BG72" i="4"/>
  <c r="D73" i="4"/>
  <c r="L73" i="4"/>
  <c r="M73" i="4"/>
  <c r="P73" i="4"/>
  <c r="R73" i="4"/>
  <c r="T73" i="4"/>
  <c r="V73" i="4"/>
  <c r="X73" i="4"/>
  <c r="AB73" i="4"/>
  <c r="AD73" i="4"/>
  <c r="AF73" i="4"/>
  <c r="AN73" i="4"/>
  <c r="AP73" i="4"/>
  <c r="AQ73" i="4"/>
  <c r="AT73" i="4"/>
  <c r="AU73" i="4"/>
  <c r="AV73" i="4"/>
  <c r="AW73" i="4"/>
  <c r="AX73" i="4"/>
  <c r="AY73" i="4"/>
  <c r="AZ73" i="4"/>
  <c r="BA73" i="4"/>
  <c r="BB73" i="4"/>
  <c r="BD73" i="4"/>
  <c r="BE73" i="4"/>
  <c r="BF73" i="4"/>
  <c r="BG73" i="4"/>
  <c r="D74" i="4"/>
  <c r="L74" i="4"/>
  <c r="M74" i="4"/>
  <c r="P74" i="4"/>
  <c r="R74" i="4"/>
  <c r="T74" i="4"/>
  <c r="V74" i="4"/>
  <c r="X74" i="4"/>
  <c r="AB74" i="4"/>
  <c r="AD74" i="4"/>
  <c r="AF74" i="4"/>
  <c r="AN74" i="4"/>
  <c r="AP74" i="4"/>
  <c r="AQ74" i="4"/>
  <c r="AT74" i="4"/>
  <c r="AU74" i="4"/>
  <c r="AV74" i="4"/>
  <c r="AW74" i="4"/>
  <c r="AX74" i="4"/>
  <c r="AY74" i="4"/>
  <c r="AZ74" i="4"/>
  <c r="BA74" i="4"/>
  <c r="BB74" i="4"/>
  <c r="BD74" i="4"/>
  <c r="BE74" i="4"/>
  <c r="BF74" i="4"/>
  <c r="BG74" i="4"/>
  <c r="D75" i="4"/>
  <c r="L75" i="4"/>
  <c r="M75" i="4"/>
  <c r="P75" i="4"/>
  <c r="R75" i="4"/>
  <c r="T75" i="4"/>
  <c r="V75" i="4"/>
  <c r="X75" i="4"/>
  <c r="AB75" i="4"/>
  <c r="AD75" i="4"/>
  <c r="AF75" i="4"/>
  <c r="AN75" i="4"/>
  <c r="AP75" i="4"/>
  <c r="AQ75" i="4"/>
  <c r="AT75" i="4"/>
  <c r="AU75" i="4"/>
  <c r="AV75" i="4"/>
  <c r="AW75" i="4"/>
  <c r="AX75" i="4"/>
  <c r="AY75" i="4"/>
  <c r="AZ75" i="4"/>
  <c r="BA75" i="4"/>
  <c r="BB75" i="4"/>
  <c r="BD75" i="4"/>
  <c r="BE75" i="4"/>
  <c r="BF75" i="4"/>
  <c r="BG75" i="4"/>
  <c r="D76" i="4"/>
  <c r="L76" i="4"/>
  <c r="M76" i="4"/>
  <c r="P76" i="4"/>
  <c r="R76" i="4"/>
  <c r="T76" i="4"/>
  <c r="V76" i="4"/>
  <c r="X76" i="4"/>
  <c r="AB76" i="4"/>
  <c r="AD76" i="4"/>
  <c r="AF76" i="4"/>
  <c r="AN76" i="4"/>
  <c r="AP76" i="4"/>
  <c r="AQ76" i="4"/>
  <c r="AT76" i="4"/>
  <c r="AU76" i="4"/>
  <c r="AV76" i="4"/>
  <c r="AW76" i="4"/>
  <c r="AX76" i="4"/>
  <c r="AY76" i="4"/>
  <c r="AZ76" i="4"/>
  <c r="BA76" i="4"/>
  <c r="BB76" i="4"/>
  <c r="BD76" i="4"/>
  <c r="BE76" i="4"/>
  <c r="BF76" i="4"/>
  <c r="BG76" i="4"/>
  <c r="D77" i="4"/>
  <c r="L77" i="4"/>
  <c r="M77" i="4"/>
  <c r="P77" i="4"/>
  <c r="R77" i="4"/>
  <c r="T77" i="4"/>
  <c r="V77" i="4"/>
  <c r="X77" i="4"/>
  <c r="AB77" i="4"/>
  <c r="AD77" i="4"/>
  <c r="AF77" i="4"/>
  <c r="AN77" i="4"/>
  <c r="AP77" i="4"/>
  <c r="AQ77" i="4"/>
  <c r="AT77" i="4"/>
  <c r="AU77" i="4"/>
  <c r="AV77" i="4"/>
  <c r="AW77" i="4"/>
  <c r="AX77" i="4"/>
  <c r="AY77" i="4"/>
  <c r="AZ77" i="4"/>
  <c r="BA77" i="4"/>
  <c r="BB77" i="4"/>
  <c r="BD77" i="4"/>
  <c r="BE77" i="4"/>
  <c r="BF77" i="4"/>
  <c r="BG77" i="4"/>
  <c r="D78" i="4"/>
  <c r="L78" i="4"/>
  <c r="M78" i="4"/>
  <c r="P78" i="4"/>
  <c r="R78" i="4"/>
  <c r="T78" i="4"/>
  <c r="V78" i="4"/>
  <c r="X78" i="4"/>
  <c r="AB78" i="4"/>
  <c r="AD78" i="4"/>
  <c r="AF78" i="4"/>
  <c r="AN78" i="4"/>
  <c r="AP78" i="4"/>
  <c r="AQ78" i="4"/>
  <c r="AT78" i="4"/>
  <c r="AU78" i="4"/>
  <c r="AV78" i="4"/>
  <c r="AW78" i="4"/>
  <c r="AX78" i="4"/>
  <c r="AY78" i="4"/>
  <c r="AZ78" i="4"/>
  <c r="BA78" i="4"/>
  <c r="BB78" i="4"/>
  <c r="BD78" i="4"/>
  <c r="BE78" i="4"/>
  <c r="BF78" i="4"/>
  <c r="BG78" i="4"/>
  <c r="D79" i="4"/>
  <c r="L79" i="4"/>
  <c r="M79" i="4"/>
  <c r="P79" i="4"/>
  <c r="R79" i="4"/>
  <c r="T79" i="4"/>
  <c r="V79" i="4"/>
  <c r="X79" i="4"/>
  <c r="AB79" i="4"/>
  <c r="AD79" i="4"/>
  <c r="AF79" i="4"/>
  <c r="AN79" i="4"/>
  <c r="AP79" i="4"/>
  <c r="AQ79" i="4"/>
  <c r="AT79" i="4"/>
  <c r="AU79" i="4"/>
  <c r="AV79" i="4"/>
  <c r="AW79" i="4"/>
  <c r="AX79" i="4"/>
  <c r="AY79" i="4"/>
  <c r="AZ79" i="4"/>
  <c r="BA79" i="4"/>
  <c r="BB79" i="4"/>
  <c r="BD79" i="4"/>
  <c r="BE79" i="4"/>
  <c r="BF79" i="4"/>
  <c r="BG79" i="4"/>
  <c r="D80" i="4"/>
  <c r="L80" i="4"/>
  <c r="M80" i="4"/>
  <c r="P80" i="4"/>
  <c r="R80" i="4"/>
  <c r="T80" i="4"/>
  <c r="V80" i="4"/>
  <c r="X80" i="4"/>
  <c r="AB80" i="4"/>
  <c r="AD80" i="4"/>
  <c r="AF80" i="4"/>
  <c r="AN80" i="4"/>
  <c r="AP80" i="4"/>
  <c r="AQ80" i="4"/>
  <c r="AT80" i="4"/>
  <c r="AU80" i="4"/>
  <c r="AV80" i="4"/>
  <c r="AW80" i="4"/>
  <c r="AX80" i="4"/>
  <c r="AY80" i="4"/>
  <c r="AZ80" i="4"/>
  <c r="BA80" i="4"/>
  <c r="BB80" i="4"/>
  <c r="BD80" i="4"/>
  <c r="BE80" i="4"/>
  <c r="BF80" i="4"/>
  <c r="BG80" i="4"/>
  <c r="D81" i="4"/>
  <c r="L81" i="4"/>
  <c r="M81" i="4"/>
  <c r="P81" i="4"/>
  <c r="R81" i="4"/>
  <c r="T81" i="4"/>
  <c r="V81" i="4"/>
  <c r="X81" i="4"/>
  <c r="AB81" i="4"/>
  <c r="AD81" i="4"/>
  <c r="AF81" i="4"/>
  <c r="AN81" i="4"/>
  <c r="AP81" i="4"/>
  <c r="AQ81" i="4"/>
  <c r="AT81" i="4"/>
  <c r="AU81" i="4"/>
  <c r="AV81" i="4"/>
  <c r="AW81" i="4"/>
  <c r="AX81" i="4"/>
  <c r="AY81" i="4"/>
  <c r="AZ81" i="4"/>
  <c r="BA81" i="4"/>
  <c r="BB81" i="4"/>
  <c r="BD81" i="4"/>
  <c r="BE81" i="4"/>
  <c r="BF81" i="4"/>
  <c r="BG81" i="4"/>
  <c r="D82" i="4"/>
  <c r="L82" i="4"/>
  <c r="M82" i="4"/>
  <c r="P82" i="4"/>
  <c r="R82" i="4"/>
  <c r="T82" i="4"/>
  <c r="V82" i="4"/>
  <c r="X82" i="4"/>
  <c r="AB82" i="4"/>
  <c r="AD82" i="4"/>
  <c r="AF82" i="4"/>
  <c r="AN82" i="4"/>
  <c r="AP82" i="4"/>
  <c r="AQ82" i="4"/>
  <c r="AT82" i="4"/>
  <c r="AU82" i="4"/>
  <c r="AV82" i="4"/>
  <c r="AW82" i="4"/>
  <c r="AX82" i="4"/>
  <c r="AY82" i="4"/>
  <c r="AZ82" i="4"/>
  <c r="BA82" i="4"/>
  <c r="BB82" i="4"/>
  <c r="BD82" i="4"/>
  <c r="BE82" i="4"/>
  <c r="BF82" i="4"/>
  <c r="BG82" i="4"/>
  <c r="D83" i="4"/>
  <c r="L83" i="4"/>
  <c r="M83" i="4"/>
  <c r="P83" i="4"/>
  <c r="R83" i="4"/>
  <c r="T83" i="4"/>
  <c r="V83" i="4"/>
  <c r="X83" i="4"/>
  <c r="AB83" i="4"/>
  <c r="AD83" i="4"/>
  <c r="AF83" i="4"/>
  <c r="AN83" i="4"/>
  <c r="AP83" i="4"/>
  <c r="AQ83" i="4"/>
  <c r="AT83" i="4"/>
  <c r="AU83" i="4"/>
  <c r="AV83" i="4"/>
  <c r="AW83" i="4"/>
  <c r="AX83" i="4"/>
  <c r="AY83" i="4"/>
  <c r="AZ83" i="4"/>
  <c r="BA83" i="4"/>
  <c r="BB83" i="4"/>
  <c r="BD83" i="4"/>
  <c r="BE83" i="4"/>
  <c r="BF83" i="4"/>
  <c r="BG83" i="4"/>
  <c r="D84" i="4"/>
  <c r="L84" i="4"/>
  <c r="M84" i="4"/>
  <c r="P84" i="4"/>
  <c r="R84" i="4"/>
  <c r="T84" i="4"/>
  <c r="V84" i="4"/>
  <c r="X84" i="4"/>
  <c r="AB84" i="4"/>
  <c r="AD84" i="4"/>
  <c r="AF84" i="4"/>
  <c r="AN84" i="4"/>
  <c r="AP84" i="4"/>
  <c r="AQ84" i="4"/>
  <c r="AT84" i="4"/>
  <c r="AU84" i="4"/>
  <c r="AV84" i="4"/>
  <c r="AW84" i="4"/>
  <c r="AX84" i="4"/>
  <c r="AY84" i="4"/>
  <c r="AZ84" i="4"/>
  <c r="BA84" i="4"/>
  <c r="BB84" i="4"/>
  <c r="BD84" i="4"/>
  <c r="BE84" i="4"/>
  <c r="BF84" i="4"/>
  <c r="BG84" i="4"/>
  <c r="D85" i="4"/>
  <c r="L85" i="4"/>
  <c r="M85" i="4"/>
  <c r="P85" i="4"/>
  <c r="R85" i="4"/>
  <c r="T85" i="4"/>
  <c r="V85" i="4"/>
  <c r="X85" i="4"/>
  <c r="AB85" i="4"/>
  <c r="AD85" i="4"/>
  <c r="AF85" i="4"/>
  <c r="AN85" i="4"/>
  <c r="AP85" i="4"/>
  <c r="AQ85" i="4"/>
  <c r="AT85" i="4"/>
  <c r="AU85" i="4"/>
  <c r="AV85" i="4"/>
  <c r="AW85" i="4"/>
  <c r="AX85" i="4"/>
  <c r="AY85" i="4"/>
  <c r="AZ85" i="4"/>
  <c r="BA85" i="4"/>
  <c r="BB85" i="4"/>
  <c r="BD85" i="4"/>
  <c r="BE85" i="4"/>
  <c r="BF85" i="4"/>
  <c r="BG85" i="4"/>
  <c r="D86" i="4"/>
  <c r="L86" i="4"/>
  <c r="M86" i="4"/>
  <c r="P86" i="4"/>
  <c r="R86" i="4"/>
  <c r="T86" i="4"/>
  <c r="V86" i="4"/>
  <c r="X86" i="4"/>
  <c r="AB86" i="4"/>
  <c r="AD86" i="4"/>
  <c r="AF86" i="4"/>
  <c r="AN86" i="4"/>
  <c r="AP86" i="4"/>
  <c r="AQ86" i="4"/>
  <c r="AT86" i="4"/>
  <c r="AU86" i="4"/>
  <c r="AV86" i="4"/>
  <c r="AW86" i="4"/>
  <c r="AX86" i="4"/>
  <c r="AY86" i="4"/>
  <c r="AZ86" i="4"/>
  <c r="BA86" i="4"/>
  <c r="BB86" i="4"/>
  <c r="BD86" i="4"/>
  <c r="BE86" i="4"/>
  <c r="BF86" i="4"/>
  <c r="BG86" i="4"/>
  <c r="D87" i="4"/>
  <c r="L87" i="4"/>
  <c r="M87" i="4"/>
  <c r="P87" i="4"/>
  <c r="R87" i="4"/>
  <c r="T87" i="4"/>
  <c r="V87" i="4"/>
  <c r="X87" i="4"/>
  <c r="AB87" i="4"/>
  <c r="AD87" i="4"/>
  <c r="AF87" i="4"/>
  <c r="AN87" i="4"/>
  <c r="AP87" i="4"/>
  <c r="AQ87" i="4"/>
  <c r="AT87" i="4"/>
  <c r="AU87" i="4"/>
  <c r="AV87" i="4"/>
  <c r="AW87" i="4"/>
  <c r="AX87" i="4"/>
  <c r="AY87" i="4"/>
  <c r="AZ87" i="4"/>
  <c r="BA87" i="4"/>
  <c r="BB87" i="4"/>
  <c r="BD87" i="4"/>
  <c r="BE87" i="4"/>
  <c r="BF87" i="4"/>
  <c r="BG87" i="4"/>
  <c r="D88" i="4"/>
  <c r="L88" i="4"/>
  <c r="M88" i="4"/>
  <c r="P88" i="4"/>
  <c r="R88" i="4"/>
  <c r="T88" i="4"/>
  <c r="V88" i="4"/>
  <c r="X88" i="4"/>
  <c r="AB88" i="4"/>
  <c r="AD88" i="4"/>
  <c r="AF88" i="4"/>
  <c r="AN88" i="4"/>
  <c r="AP88" i="4"/>
  <c r="AQ88" i="4"/>
  <c r="AT88" i="4"/>
  <c r="AU88" i="4"/>
  <c r="AV88" i="4"/>
  <c r="AW88" i="4"/>
  <c r="AX88" i="4"/>
  <c r="AY88" i="4"/>
  <c r="AZ88" i="4"/>
  <c r="BA88" i="4"/>
  <c r="BB88" i="4"/>
  <c r="BD88" i="4"/>
  <c r="BE88" i="4"/>
  <c r="BF88" i="4"/>
  <c r="BG88" i="4"/>
  <c r="D89" i="4"/>
  <c r="L89" i="4"/>
  <c r="M89" i="4"/>
  <c r="P89" i="4"/>
  <c r="R89" i="4"/>
  <c r="T89" i="4"/>
  <c r="V89" i="4"/>
  <c r="X89" i="4"/>
  <c r="AB89" i="4"/>
  <c r="AD89" i="4"/>
  <c r="AF89" i="4"/>
  <c r="AN89" i="4"/>
  <c r="AP89" i="4"/>
  <c r="AQ89" i="4"/>
  <c r="AT89" i="4"/>
  <c r="AU89" i="4"/>
  <c r="AV89" i="4"/>
  <c r="AW89" i="4"/>
  <c r="AX89" i="4"/>
  <c r="AY89" i="4"/>
  <c r="AZ89" i="4"/>
  <c r="BA89" i="4"/>
  <c r="BB89" i="4"/>
  <c r="BD89" i="4"/>
  <c r="BE89" i="4"/>
  <c r="BF89" i="4"/>
  <c r="BG89" i="4"/>
  <c r="D90" i="4"/>
  <c r="L90" i="4"/>
  <c r="M90" i="4"/>
  <c r="P90" i="4"/>
  <c r="R90" i="4"/>
  <c r="T90" i="4"/>
  <c r="V90" i="4"/>
  <c r="X90" i="4"/>
  <c r="AB90" i="4"/>
  <c r="AD90" i="4"/>
  <c r="AF90" i="4"/>
  <c r="AN90" i="4"/>
  <c r="AP90" i="4"/>
  <c r="AQ90" i="4"/>
  <c r="AT90" i="4"/>
  <c r="AU90" i="4"/>
  <c r="AV90" i="4"/>
  <c r="AW90" i="4"/>
  <c r="AX90" i="4"/>
  <c r="AY90" i="4"/>
  <c r="AZ90" i="4"/>
  <c r="BA90" i="4"/>
  <c r="BB90" i="4"/>
  <c r="BD90" i="4"/>
  <c r="BE90" i="4"/>
  <c r="BF90" i="4"/>
  <c r="BG90" i="4"/>
  <c r="D91" i="4"/>
  <c r="L91" i="4"/>
  <c r="M91" i="4"/>
  <c r="P91" i="4"/>
  <c r="R91" i="4"/>
  <c r="T91" i="4"/>
  <c r="V91" i="4"/>
  <c r="X91" i="4"/>
  <c r="AB91" i="4"/>
  <c r="AD91" i="4"/>
  <c r="AF91" i="4"/>
  <c r="AN91" i="4"/>
  <c r="AP91" i="4"/>
  <c r="AQ91" i="4"/>
  <c r="AT91" i="4"/>
  <c r="AU91" i="4"/>
  <c r="AV91" i="4"/>
  <c r="AW91" i="4"/>
  <c r="AX91" i="4"/>
  <c r="AY91" i="4"/>
  <c r="AZ91" i="4"/>
  <c r="BA91" i="4"/>
  <c r="BB91" i="4"/>
  <c r="BD91" i="4"/>
  <c r="BE91" i="4"/>
  <c r="BF91" i="4"/>
  <c r="BG91" i="4"/>
  <c r="D92" i="4"/>
  <c r="L92" i="4"/>
  <c r="M92" i="4"/>
  <c r="P92" i="4"/>
  <c r="R92" i="4"/>
  <c r="T92" i="4"/>
  <c r="V92" i="4"/>
  <c r="X92" i="4"/>
  <c r="AB92" i="4"/>
  <c r="AD92" i="4"/>
  <c r="AF92" i="4"/>
  <c r="AN92" i="4"/>
  <c r="AP92" i="4"/>
  <c r="AQ92" i="4"/>
  <c r="AT92" i="4"/>
  <c r="AU92" i="4"/>
  <c r="AV92" i="4"/>
  <c r="AW92" i="4"/>
  <c r="AX92" i="4"/>
  <c r="AY92" i="4"/>
  <c r="AZ92" i="4"/>
  <c r="BA92" i="4"/>
  <c r="BB92" i="4"/>
  <c r="BD92" i="4"/>
  <c r="BE92" i="4"/>
  <c r="BF92" i="4"/>
  <c r="BG92" i="4"/>
  <c r="D93" i="4"/>
  <c r="L93" i="4"/>
  <c r="M93" i="4"/>
  <c r="P93" i="4"/>
  <c r="R93" i="4"/>
  <c r="T93" i="4"/>
  <c r="V93" i="4"/>
  <c r="X93" i="4"/>
  <c r="AB93" i="4"/>
  <c r="AD93" i="4"/>
  <c r="AF93" i="4"/>
  <c r="AN93" i="4"/>
  <c r="AP93" i="4"/>
  <c r="AQ93" i="4"/>
  <c r="AT93" i="4"/>
  <c r="AU93" i="4"/>
  <c r="AV93" i="4"/>
  <c r="AW93" i="4"/>
  <c r="AX93" i="4"/>
  <c r="AY93" i="4"/>
  <c r="AZ93" i="4"/>
  <c r="BA93" i="4"/>
  <c r="BB93" i="4"/>
  <c r="BD93" i="4"/>
  <c r="BE93" i="4"/>
  <c r="BF93" i="4"/>
  <c r="BG93" i="4"/>
  <c r="D94" i="4"/>
  <c r="L94" i="4"/>
  <c r="M94" i="4"/>
  <c r="P94" i="4"/>
  <c r="R94" i="4"/>
  <c r="T94" i="4"/>
  <c r="V94" i="4"/>
  <c r="X94" i="4"/>
  <c r="AB94" i="4"/>
  <c r="AD94" i="4"/>
  <c r="AF94" i="4"/>
  <c r="AN94" i="4"/>
  <c r="AP94" i="4"/>
  <c r="AQ94" i="4"/>
  <c r="AT94" i="4"/>
  <c r="AU94" i="4"/>
  <c r="AV94" i="4"/>
  <c r="AW94" i="4"/>
  <c r="AX94" i="4"/>
  <c r="AY94" i="4"/>
  <c r="AZ94" i="4"/>
  <c r="BA94" i="4"/>
  <c r="BB94" i="4"/>
  <c r="BD94" i="4"/>
  <c r="BE94" i="4"/>
  <c r="BF94" i="4"/>
  <c r="BG94" i="4"/>
  <c r="D95" i="4"/>
  <c r="L95" i="4"/>
  <c r="M95" i="4"/>
  <c r="P95" i="4"/>
  <c r="R95" i="4"/>
  <c r="T95" i="4"/>
  <c r="V95" i="4"/>
  <c r="X95" i="4"/>
  <c r="AB95" i="4"/>
  <c r="AD95" i="4"/>
  <c r="AF95" i="4"/>
  <c r="AN95" i="4"/>
  <c r="AP95" i="4"/>
  <c r="AQ95" i="4"/>
  <c r="AT95" i="4"/>
  <c r="AU95" i="4"/>
  <c r="AV95" i="4"/>
  <c r="AW95" i="4"/>
  <c r="AX95" i="4"/>
  <c r="AY95" i="4"/>
  <c r="AZ95" i="4"/>
  <c r="BA95" i="4"/>
  <c r="BB95" i="4"/>
  <c r="BD95" i="4"/>
  <c r="BE95" i="4"/>
  <c r="BF95" i="4"/>
  <c r="BG95" i="4"/>
  <c r="D96" i="4"/>
  <c r="L96" i="4"/>
  <c r="M96" i="4"/>
  <c r="P96" i="4"/>
  <c r="R96" i="4"/>
  <c r="T96" i="4"/>
  <c r="V96" i="4"/>
  <c r="X96" i="4"/>
  <c r="AB96" i="4"/>
  <c r="AD96" i="4"/>
  <c r="AF96" i="4"/>
  <c r="AN96" i="4"/>
  <c r="AP96" i="4"/>
  <c r="AQ96" i="4"/>
  <c r="AT96" i="4"/>
  <c r="AU96" i="4"/>
  <c r="AV96" i="4"/>
  <c r="AW96" i="4"/>
  <c r="AX96" i="4"/>
  <c r="AY96" i="4"/>
  <c r="AZ96" i="4"/>
  <c r="BA96" i="4"/>
  <c r="BB96" i="4"/>
  <c r="BD96" i="4"/>
  <c r="BE96" i="4"/>
  <c r="BF96" i="4"/>
  <c r="BG96" i="4"/>
  <c r="D97" i="4"/>
  <c r="L97" i="4"/>
  <c r="M97" i="4"/>
  <c r="P97" i="4"/>
  <c r="R97" i="4"/>
  <c r="T97" i="4"/>
  <c r="V97" i="4"/>
  <c r="X97" i="4"/>
  <c r="AB97" i="4"/>
  <c r="AD97" i="4"/>
  <c r="AF97" i="4"/>
  <c r="AN97" i="4"/>
  <c r="AP97" i="4"/>
  <c r="AQ97" i="4"/>
  <c r="AT97" i="4"/>
  <c r="AU97" i="4"/>
  <c r="AV97" i="4"/>
  <c r="AW97" i="4"/>
  <c r="AX97" i="4"/>
  <c r="AY97" i="4"/>
  <c r="AZ97" i="4"/>
  <c r="BA97" i="4"/>
  <c r="BB97" i="4"/>
  <c r="BD97" i="4"/>
  <c r="BE97" i="4"/>
  <c r="BF97" i="4"/>
  <c r="BG97" i="4"/>
  <c r="D98" i="4"/>
  <c r="L98" i="4"/>
  <c r="M98" i="4"/>
  <c r="P98" i="4"/>
  <c r="R98" i="4"/>
  <c r="T98" i="4"/>
  <c r="V98" i="4"/>
  <c r="X98" i="4"/>
  <c r="AB98" i="4"/>
  <c r="AD98" i="4"/>
  <c r="AF98" i="4"/>
  <c r="AN98" i="4"/>
  <c r="AP98" i="4"/>
  <c r="AQ98" i="4"/>
  <c r="AT98" i="4"/>
  <c r="AU98" i="4"/>
  <c r="AV98" i="4"/>
  <c r="AW98" i="4"/>
  <c r="AX98" i="4"/>
  <c r="AY98" i="4"/>
  <c r="AZ98" i="4"/>
  <c r="BA98" i="4"/>
  <c r="BB98" i="4"/>
  <c r="BD98" i="4"/>
  <c r="BE98" i="4"/>
  <c r="BF98" i="4"/>
  <c r="BG98" i="4"/>
  <c r="D99" i="4"/>
  <c r="L99" i="4"/>
  <c r="M99" i="4"/>
  <c r="P99" i="4"/>
  <c r="R99" i="4"/>
  <c r="T99" i="4"/>
  <c r="V99" i="4"/>
  <c r="X99" i="4"/>
  <c r="AB99" i="4"/>
  <c r="AD99" i="4"/>
  <c r="AF99" i="4"/>
  <c r="AN99" i="4"/>
  <c r="AP99" i="4"/>
  <c r="AQ99" i="4"/>
  <c r="AT99" i="4"/>
  <c r="AU99" i="4"/>
  <c r="AV99" i="4"/>
  <c r="AW99" i="4"/>
  <c r="AX99" i="4"/>
  <c r="AY99" i="4"/>
  <c r="AZ99" i="4"/>
  <c r="BA99" i="4"/>
  <c r="BB99" i="4"/>
  <c r="BD99" i="4"/>
  <c r="BE99" i="4"/>
  <c r="BF99" i="4"/>
  <c r="BG99" i="4"/>
  <c r="D100" i="4"/>
  <c r="L100" i="4"/>
  <c r="M100" i="4"/>
  <c r="P100" i="4"/>
  <c r="R100" i="4"/>
  <c r="T100" i="4"/>
  <c r="V100" i="4"/>
  <c r="X100" i="4"/>
  <c r="AB100" i="4"/>
  <c r="AD100" i="4"/>
  <c r="AF100" i="4"/>
  <c r="AN100" i="4"/>
  <c r="AP100" i="4"/>
  <c r="AQ100" i="4"/>
  <c r="AT100" i="4"/>
  <c r="AU100" i="4"/>
  <c r="AV100" i="4"/>
  <c r="AW100" i="4"/>
  <c r="AX100" i="4"/>
  <c r="AY100" i="4"/>
  <c r="AZ100" i="4"/>
  <c r="BA100" i="4"/>
  <c r="BB100" i="4"/>
  <c r="BD100" i="4"/>
  <c r="BE100" i="4"/>
  <c r="BF100" i="4"/>
  <c r="BG100" i="4"/>
  <c r="D11" i="3"/>
  <c r="G11" i="3"/>
  <c r="L11" i="3"/>
  <c r="Q11" i="3"/>
  <c r="S11" i="3"/>
  <c r="U11" i="3"/>
  <c r="W11" i="3"/>
  <c r="Z11" i="3"/>
  <c r="AA11" i="3"/>
  <c r="AG11" i="3"/>
  <c r="AI11" i="3"/>
  <c r="AK11" i="3"/>
  <c r="AM11" i="3"/>
  <c r="AO11" i="3"/>
  <c r="AR11" i="3"/>
  <c r="AW11" i="3"/>
  <c r="AY11" i="3"/>
  <c r="BC11" i="3"/>
  <c r="BE11" i="3"/>
  <c r="BF11" i="3"/>
  <c r="BI11" i="3"/>
  <c r="BJ11" i="3"/>
  <c r="BK11" i="3"/>
  <c r="BL11" i="3"/>
  <c r="BM11" i="3"/>
  <c r="BN11" i="3"/>
  <c r="BO11" i="3"/>
  <c r="BP11" i="3"/>
  <c r="BQ11" i="3"/>
  <c r="BS11" i="3"/>
  <c r="BT11" i="3"/>
  <c r="BU11" i="3"/>
  <c r="BV11" i="3"/>
  <c r="D12" i="3"/>
  <c r="G12" i="3"/>
  <c r="L12" i="3"/>
  <c r="Q12" i="3"/>
  <c r="S12" i="3"/>
  <c r="U12" i="3"/>
  <c r="W12" i="3"/>
  <c r="Z12" i="3"/>
  <c r="AA12" i="3"/>
  <c r="AG12" i="3"/>
  <c r="AI12" i="3"/>
  <c r="AK12" i="3"/>
  <c r="AM12" i="3"/>
  <c r="AO12" i="3"/>
  <c r="AR12" i="3"/>
  <c r="AW12" i="3"/>
  <c r="AY12" i="3"/>
  <c r="BC12" i="3"/>
  <c r="BE12" i="3"/>
  <c r="BF12" i="3"/>
  <c r="BI12" i="3"/>
  <c r="BJ12" i="3"/>
  <c r="BK12" i="3"/>
  <c r="BL12" i="3"/>
  <c r="BM12" i="3"/>
  <c r="BN12" i="3"/>
  <c r="BO12" i="3"/>
  <c r="BP12" i="3"/>
  <c r="BQ12" i="3"/>
  <c r="BS12" i="3"/>
  <c r="BT12" i="3"/>
  <c r="BU12" i="3"/>
  <c r="BV12" i="3"/>
  <c r="D13" i="3"/>
  <c r="G13" i="3"/>
  <c r="L13" i="3"/>
  <c r="Q13" i="3"/>
  <c r="S13" i="3"/>
  <c r="U13" i="3"/>
  <c r="W13" i="3"/>
  <c r="Z13" i="3"/>
  <c r="AA13" i="3"/>
  <c r="AG13" i="3"/>
  <c r="AI13" i="3"/>
  <c r="AK13" i="3"/>
  <c r="AM13" i="3"/>
  <c r="AO13" i="3"/>
  <c r="AR13" i="3"/>
  <c r="AW13" i="3"/>
  <c r="AY13" i="3"/>
  <c r="BC13" i="3"/>
  <c r="BE13" i="3"/>
  <c r="BF13" i="3"/>
  <c r="BI13" i="3"/>
  <c r="BJ13" i="3"/>
  <c r="BK13" i="3"/>
  <c r="BL13" i="3"/>
  <c r="BM13" i="3"/>
  <c r="BN13" i="3"/>
  <c r="BO13" i="3"/>
  <c r="BP13" i="3"/>
  <c r="BQ13" i="3"/>
  <c r="BS13" i="3"/>
  <c r="BT13" i="3"/>
  <c r="BU13" i="3"/>
  <c r="BV13" i="3"/>
  <c r="D14" i="3"/>
  <c r="G14" i="3"/>
  <c r="L14" i="3"/>
  <c r="Q14" i="3"/>
  <c r="S14" i="3"/>
  <c r="U14" i="3"/>
  <c r="W14" i="3"/>
  <c r="Z14" i="3"/>
  <c r="AA14" i="3"/>
  <c r="AG14" i="3"/>
  <c r="AI14" i="3"/>
  <c r="AK14" i="3"/>
  <c r="AM14" i="3"/>
  <c r="AO14" i="3"/>
  <c r="AR14" i="3"/>
  <c r="AW14" i="3"/>
  <c r="AY14" i="3"/>
  <c r="BC14" i="3"/>
  <c r="BE14" i="3"/>
  <c r="BF14" i="3"/>
  <c r="BI14" i="3"/>
  <c r="BJ14" i="3"/>
  <c r="BK14" i="3"/>
  <c r="BL14" i="3"/>
  <c r="BM14" i="3"/>
  <c r="BN14" i="3"/>
  <c r="BO14" i="3"/>
  <c r="BP14" i="3"/>
  <c r="BQ14" i="3"/>
  <c r="BS14" i="3"/>
  <c r="BT14" i="3"/>
  <c r="BU14" i="3"/>
  <c r="BV14" i="3"/>
  <c r="D15" i="3"/>
  <c r="G15" i="3"/>
  <c r="L15" i="3"/>
  <c r="Q15" i="3"/>
  <c r="S15" i="3"/>
  <c r="U15" i="3"/>
  <c r="W15" i="3"/>
  <c r="Z15" i="3"/>
  <c r="AA15" i="3"/>
  <c r="AG15" i="3"/>
  <c r="AI15" i="3"/>
  <c r="AK15" i="3"/>
  <c r="AM15" i="3"/>
  <c r="AO15" i="3"/>
  <c r="AR15" i="3"/>
  <c r="AW15" i="3"/>
  <c r="AY15" i="3"/>
  <c r="BC15" i="3"/>
  <c r="BE15" i="3"/>
  <c r="BF15" i="3"/>
  <c r="BI15" i="3"/>
  <c r="BJ15" i="3"/>
  <c r="BK15" i="3"/>
  <c r="BL15" i="3"/>
  <c r="BM15" i="3"/>
  <c r="BN15" i="3"/>
  <c r="BO15" i="3"/>
  <c r="BP15" i="3"/>
  <c r="BQ15" i="3"/>
  <c r="BS15" i="3"/>
  <c r="BT15" i="3"/>
  <c r="BU15" i="3"/>
  <c r="BV15" i="3"/>
  <c r="D16" i="3"/>
  <c r="G16" i="3"/>
  <c r="L16" i="3"/>
  <c r="Q16" i="3"/>
  <c r="S16" i="3"/>
  <c r="U16" i="3"/>
  <c r="W16" i="3"/>
  <c r="Z16" i="3"/>
  <c r="AA16" i="3"/>
  <c r="AG16" i="3"/>
  <c r="AI16" i="3"/>
  <c r="AK16" i="3"/>
  <c r="AM16" i="3"/>
  <c r="AO16" i="3"/>
  <c r="AR16" i="3"/>
  <c r="AW16" i="3"/>
  <c r="AY16" i="3"/>
  <c r="BC16" i="3"/>
  <c r="BE16" i="3"/>
  <c r="BF16" i="3"/>
  <c r="BI16" i="3"/>
  <c r="BJ16" i="3"/>
  <c r="BK16" i="3"/>
  <c r="BL16" i="3"/>
  <c r="BM16" i="3"/>
  <c r="BN16" i="3"/>
  <c r="BO16" i="3"/>
  <c r="BP16" i="3"/>
  <c r="BQ16" i="3"/>
  <c r="BS16" i="3"/>
  <c r="BT16" i="3"/>
  <c r="BU16" i="3"/>
  <c r="BV16" i="3"/>
  <c r="D17" i="3"/>
  <c r="G17" i="3"/>
  <c r="L17" i="3"/>
  <c r="Q17" i="3"/>
  <c r="S17" i="3"/>
  <c r="U17" i="3"/>
  <c r="W17" i="3"/>
  <c r="Z17" i="3"/>
  <c r="AA17" i="3"/>
  <c r="AG17" i="3"/>
  <c r="AI17" i="3"/>
  <c r="AK17" i="3"/>
  <c r="AM17" i="3"/>
  <c r="AO17" i="3"/>
  <c r="AR17" i="3"/>
  <c r="AW17" i="3"/>
  <c r="AY17" i="3"/>
  <c r="BC17" i="3"/>
  <c r="BE17" i="3"/>
  <c r="BF17" i="3"/>
  <c r="BI17" i="3"/>
  <c r="BJ17" i="3"/>
  <c r="BK17" i="3"/>
  <c r="BL17" i="3"/>
  <c r="BM17" i="3"/>
  <c r="BN17" i="3"/>
  <c r="BO17" i="3"/>
  <c r="BP17" i="3"/>
  <c r="BQ17" i="3"/>
  <c r="BS17" i="3"/>
  <c r="BT17" i="3"/>
  <c r="BU17" i="3"/>
  <c r="BV17" i="3"/>
  <c r="D18" i="3"/>
  <c r="G18" i="3"/>
  <c r="L18" i="3"/>
  <c r="Q18" i="3"/>
  <c r="S18" i="3"/>
  <c r="U18" i="3"/>
  <c r="W18" i="3"/>
  <c r="Z18" i="3"/>
  <c r="AA18" i="3"/>
  <c r="AG18" i="3"/>
  <c r="AI18" i="3"/>
  <c r="AK18" i="3"/>
  <c r="AM18" i="3"/>
  <c r="AO18" i="3"/>
  <c r="AR18" i="3"/>
  <c r="AW18" i="3"/>
  <c r="AY18" i="3"/>
  <c r="BC18" i="3"/>
  <c r="BE18" i="3"/>
  <c r="BF18" i="3"/>
  <c r="BI18" i="3"/>
  <c r="BJ18" i="3"/>
  <c r="BK18" i="3"/>
  <c r="BL18" i="3"/>
  <c r="BM18" i="3"/>
  <c r="BN18" i="3"/>
  <c r="BO18" i="3"/>
  <c r="BP18" i="3"/>
  <c r="BQ18" i="3"/>
  <c r="BS18" i="3"/>
  <c r="BT18" i="3"/>
  <c r="BU18" i="3"/>
  <c r="BV18" i="3"/>
  <c r="D19" i="3"/>
  <c r="G19" i="3"/>
  <c r="L19" i="3"/>
  <c r="Q19" i="3"/>
  <c r="S19" i="3"/>
  <c r="U19" i="3"/>
  <c r="W19" i="3"/>
  <c r="Z19" i="3"/>
  <c r="AA19" i="3"/>
  <c r="AG19" i="3"/>
  <c r="AI19" i="3"/>
  <c r="AK19" i="3"/>
  <c r="AM19" i="3"/>
  <c r="AO19" i="3"/>
  <c r="AR19" i="3"/>
  <c r="AW19" i="3"/>
  <c r="AY19" i="3"/>
  <c r="BC19" i="3"/>
  <c r="BE19" i="3"/>
  <c r="BF19" i="3"/>
  <c r="BI19" i="3"/>
  <c r="BJ19" i="3"/>
  <c r="BK19" i="3"/>
  <c r="BL19" i="3"/>
  <c r="BM19" i="3"/>
  <c r="BN19" i="3"/>
  <c r="BO19" i="3"/>
  <c r="BP19" i="3"/>
  <c r="BQ19" i="3"/>
  <c r="BS19" i="3"/>
  <c r="BT19" i="3"/>
  <c r="BU19" i="3"/>
  <c r="BV19" i="3"/>
  <c r="D20" i="3"/>
  <c r="G20" i="3"/>
  <c r="L20" i="3"/>
  <c r="Q20" i="3"/>
  <c r="S20" i="3"/>
  <c r="U20" i="3"/>
  <c r="W20" i="3"/>
  <c r="Z20" i="3"/>
  <c r="AA20" i="3"/>
  <c r="AG20" i="3"/>
  <c r="AI20" i="3"/>
  <c r="AK20" i="3"/>
  <c r="AM20" i="3"/>
  <c r="AO20" i="3"/>
  <c r="AR20" i="3"/>
  <c r="AW20" i="3"/>
  <c r="AY20" i="3"/>
  <c r="BC20" i="3"/>
  <c r="BE20" i="3"/>
  <c r="BF20" i="3"/>
  <c r="BI20" i="3"/>
  <c r="BJ20" i="3"/>
  <c r="BK20" i="3"/>
  <c r="BL20" i="3"/>
  <c r="BM20" i="3"/>
  <c r="BN20" i="3"/>
  <c r="BO20" i="3"/>
  <c r="BP20" i="3"/>
  <c r="BQ20" i="3"/>
  <c r="BS20" i="3"/>
  <c r="BT20" i="3"/>
  <c r="BU20" i="3"/>
  <c r="BV20" i="3"/>
  <c r="D21" i="3"/>
  <c r="G21" i="3"/>
  <c r="L21" i="3"/>
  <c r="Q21" i="3"/>
  <c r="S21" i="3"/>
  <c r="U21" i="3"/>
  <c r="W21" i="3"/>
  <c r="Z21" i="3"/>
  <c r="AA21" i="3"/>
  <c r="AG21" i="3"/>
  <c r="AI21" i="3"/>
  <c r="AK21" i="3"/>
  <c r="AM21" i="3"/>
  <c r="AO21" i="3"/>
  <c r="AR21" i="3"/>
  <c r="AW21" i="3"/>
  <c r="AY21" i="3"/>
  <c r="BC21" i="3"/>
  <c r="BE21" i="3"/>
  <c r="BF21" i="3"/>
  <c r="BI21" i="3"/>
  <c r="BJ21" i="3"/>
  <c r="BK21" i="3"/>
  <c r="BL21" i="3"/>
  <c r="BM21" i="3"/>
  <c r="BN21" i="3"/>
  <c r="BO21" i="3"/>
  <c r="BP21" i="3"/>
  <c r="BQ21" i="3"/>
  <c r="BS21" i="3"/>
  <c r="BT21" i="3"/>
  <c r="BU21" i="3"/>
  <c r="BV21" i="3"/>
  <c r="D22" i="3"/>
  <c r="G22" i="3"/>
  <c r="L22" i="3"/>
  <c r="Q22" i="3"/>
  <c r="S22" i="3"/>
  <c r="U22" i="3"/>
  <c r="W22" i="3"/>
  <c r="Z22" i="3"/>
  <c r="AA22" i="3"/>
  <c r="AG22" i="3"/>
  <c r="AI22" i="3"/>
  <c r="AK22" i="3"/>
  <c r="AM22" i="3"/>
  <c r="AO22" i="3"/>
  <c r="AR22" i="3"/>
  <c r="AW22" i="3"/>
  <c r="AY22" i="3"/>
  <c r="BC22" i="3"/>
  <c r="BE22" i="3"/>
  <c r="BF22" i="3"/>
  <c r="BI22" i="3"/>
  <c r="BJ22" i="3"/>
  <c r="BK22" i="3"/>
  <c r="BL22" i="3"/>
  <c r="BM22" i="3"/>
  <c r="BN22" i="3"/>
  <c r="BO22" i="3"/>
  <c r="BP22" i="3"/>
  <c r="BQ22" i="3"/>
  <c r="BS22" i="3"/>
  <c r="BT22" i="3"/>
  <c r="BU22" i="3"/>
  <c r="BV22" i="3"/>
  <c r="D23" i="3"/>
  <c r="G23" i="3"/>
  <c r="L23" i="3"/>
  <c r="Q23" i="3"/>
  <c r="S23" i="3"/>
  <c r="U23" i="3"/>
  <c r="W23" i="3"/>
  <c r="Z23" i="3"/>
  <c r="AA23" i="3"/>
  <c r="AG23" i="3"/>
  <c r="AI23" i="3"/>
  <c r="AK23" i="3"/>
  <c r="AM23" i="3"/>
  <c r="AO23" i="3"/>
  <c r="AR23" i="3"/>
  <c r="AW23" i="3"/>
  <c r="AY23" i="3"/>
  <c r="BC23" i="3"/>
  <c r="BE23" i="3"/>
  <c r="BF23" i="3"/>
  <c r="BI23" i="3"/>
  <c r="BJ23" i="3"/>
  <c r="BK23" i="3"/>
  <c r="BL23" i="3"/>
  <c r="BM23" i="3"/>
  <c r="BN23" i="3"/>
  <c r="BO23" i="3"/>
  <c r="BP23" i="3"/>
  <c r="BQ23" i="3"/>
  <c r="BS23" i="3"/>
  <c r="BT23" i="3"/>
  <c r="BU23" i="3"/>
  <c r="BV23" i="3"/>
  <c r="D24" i="3"/>
  <c r="G24" i="3"/>
  <c r="L24" i="3"/>
  <c r="Q24" i="3"/>
  <c r="S24" i="3"/>
  <c r="U24" i="3"/>
  <c r="W24" i="3"/>
  <c r="Z24" i="3"/>
  <c r="AA24" i="3"/>
  <c r="AG24" i="3"/>
  <c r="AI24" i="3"/>
  <c r="AK24" i="3"/>
  <c r="AM24" i="3"/>
  <c r="AO24" i="3"/>
  <c r="AR24" i="3"/>
  <c r="AW24" i="3"/>
  <c r="AY24" i="3"/>
  <c r="BC24" i="3"/>
  <c r="BE24" i="3"/>
  <c r="BF24" i="3"/>
  <c r="BI24" i="3"/>
  <c r="BJ24" i="3"/>
  <c r="BK24" i="3"/>
  <c r="BL24" i="3"/>
  <c r="BM24" i="3"/>
  <c r="BN24" i="3"/>
  <c r="BO24" i="3"/>
  <c r="BP24" i="3"/>
  <c r="BQ24" i="3"/>
  <c r="BS24" i="3"/>
  <c r="BT24" i="3"/>
  <c r="BU24" i="3"/>
  <c r="BV24" i="3"/>
  <c r="D25" i="3"/>
  <c r="G25" i="3"/>
  <c r="L25" i="3"/>
  <c r="Q25" i="3"/>
  <c r="S25" i="3"/>
  <c r="U25" i="3"/>
  <c r="W25" i="3"/>
  <c r="Z25" i="3"/>
  <c r="AA25" i="3"/>
  <c r="AG25" i="3"/>
  <c r="AI25" i="3"/>
  <c r="AK25" i="3"/>
  <c r="AM25" i="3"/>
  <c r="AO25" i="3"/>
  <c r="AR25" i="3"/>
  <c r="AW25" i="3"/>
  <c r="AY25" i="3"/>
  <c r="BC25" i="3"/>
  <c r="BE25" i="3"/>
  <c r="BF25" i="3"/>
  <c r="BI25" i="3"/>
  <c r="BJ25" i="3"/>
  <c r="BK25" i="3"/>
  <c r="BL25" i="3"/>
  <c r="BM25" i="3"/>
  <c r="BN25" i="3"/>
  <c r="BO25" i="3"/>
  <c r="BP25" i="3"/>
  <c r="BQ25" i="3"/>
  <c r="BS25" i="3"/>
  <c r="BT25" i="3"/>
  <c r="BU25" i="3"/>
  <c r="BV25" i="3"/>
  <c r="D26" i="3"/>
  <c r="G26" i="3"/>
  <c r="L26" i="3"/>
  <c r="Q26" i="3"/>
  <c r="S26" i="3"/>
  <c r="U26" i="3"/>
  <c r="W26" i="3"/>
  <c r="Z26" i="3"/>
  <c r="AA26" i="3"/>
  <c r="AG26" i="3"/>
  <c r="AI26" i="3"/>
  <c r="AK26" i="3"/>
  <c r="AM26" i="3"/>
  <c r="AO26" i="3"/>
  <c r="AR26" i="3"/>
  <c r="AW26" i="3"/>
  <c r="AY26" i="3"/>
  <c r="BC26" i="3"/>
  <c r="BE26" i="3"/>
  <c r="BF26" i="3"/>
  <c r="BI26" i="3"/>
  <c r="BJ26" i="3"/>
  <c r="BK26" i="3"/>
  <c r="BL26" i="3"/>
  <c r="BM26" i="3"/>
  <c r="BN26" i="3"/>
  <c r="BO26" i="3"/>
  <c r="BP26" i="3"/>
  <c r="BQ26" i="3"/>
  <c r="BS26" i="3"/>
  <c r="BT26" i="3"/>
  <c r="BU26" i="3"/>
  <c r="BV26" i="3"/>
  <c r="D27" i="3"/>
  <c r="G27" i="3"/>
  <c r="L27" i="3"/>
  <c r="Q27" i="3"/>
  <c r="S27" i="3"/>
  <c r="U27" i="3"/>
  <c r="W27" i="3"/>
  <c r="Z27" i="3"/>
  <c r="AA27" i="3"/>
  <c r="AG27" i="3"/>
  <c r="AI27" i="3"/>
  <c r="AK27" i="3"/>
  <c r="AM27" i="3"/>
  <c r="AO27" i="3"/>
  <c r="AR27" i="3"/>
  <c r="AW27" i="3"/>
  <c r="AY27" i="3"/>
  <c r="BC27" i="3"/>
  <c r="BE27" i="3"/>
  <c r="BF27" i="3"/>
  <c r="BI27" i="3"/>
  <c r="BJ27" i="3"/>
  <c r="BK27" i="3"/>
  <c r="BL27" i="3"/>
  <c r="BM27" i="3"/>
  <c r="BN27" i="3"/>
  <c r="BO27" i="3"/>
  <c r="BP27" i="3"/>
  <c r="BQ27" i="3"/>
  <c r="BS27" i="3"/>
  <c r="BT27" i="3"/>
  <c r="BU27" i="3"/>
  <c r="BV27" i="3"/>
  <c r="D28" i="3"/>
  <c r="G28" i="3"/>
  <c r="L28" i="3"/>
  <c r="Q28" i="3"/>
  <c r="S28" i="3"/>
  <c r="U28" i="3"/>
  <c r="W28" i="3"/>
  <c r="Z28" i="3"/>
  <c r="AA28" i="3"/>
  <c r="AG28" i="3"/>
  <c r="AI28" i="3"/>
  <c r="AK28" i="3"/>
  <c r="AM28" i="3"/>
  <c r="AO28" i="3"/>
  <c r="AR28" i="3"/>
  <c r="AW28" i="3"/>
  <c r="AY28" i="3"/>
  <c r="BC28" i="3"/>
  <c r="BE28" i="3"/>
  <c r="BF28" i="3"/>
  <c r="BI28" i="3"/>
  <c r="BJ28" i="3"/>
  <c r="BK28" i="3"/>
  <c r="BL28" i="3"/>
  <c r="BM28" i="3"/>
  <c r="BN28" i="3"/>
  <c r="BO28" i="3"/>
  <c r="BP28" i="3"/>
  <c r="BQ28" i="3"/>
  <c r="BS28" i="3"/>
  <c r="BT28" i="3"/>
  <c r="BU28" i="3"/>
  <c r="BV28" i="3"/>
  <c r="D29" i="3"/>
  <c r="G29" i="3"/>
  <c r="L29" i="3"/>
  <c r="Q29" i="3"/>
  <c r="S29" i="3"/>
  <c r="U29" i="3"/>
  <c r="W29" i="3"/>
  <c r="Z29" i="3"/>
  <c r="AA29" i="3"/>
  <c r="AG29" i="3"/>
  <c r="AI29" i="3"/>
  <c r="AK29" i="3"/>
  <c r="AM29" i="3"/>
  <c r="AO29" i="3"/>
  <c r="AR29" i="3"/>
  <c r="AW29" i="3"/>
  <c r="AY29" i="3"/>
  <c r="BC29" i="3"/>
  <c r="BE29" i="3"/>
  <c r="BF29" i="3"/>
  <c r="BI29" i="3"/>
  <c r="BJ29" i="3"/>
  <c r="BK29" i="3"/>
  <c r="BL29" i="3"/>
  <c r="BM29" i="3"/>
  <c r="BN29" i="3"/>
  <c r="BO29" i="3"/>
  <c r="BP29" i="3"/>
  <c r="BQ29" i="3"/>
  <c r="BS29" i="3"/>
  <c r="BT29" i="3"/>
  <c r="BU29" i="3"/>
  <c r="BV29" i="3"/>
  <c r="D30" i="3"/>
  <c r="G30" i="3"/>
  <c r="L30" i="3"/>
  <c r="Q30" i="3"/>
  <c r="S30" i="3"/>
  <c r="U30" i="3"/>
  <c r="W30" i="3"/>
  <c r="Z30" i="3"/>
  <c r="AA30" i="3"/>
  <c r="AG30" i="3"/>
  <c r="AI30" i="3"/>
  <c r="AK30" i="3"/>
  <c r="AM30" i="3"/>
  <c r="AO30" i="3"/>
  <c r="AR30" i="3"/>
  <c r="AW30" i="3"/>
  <c r="AY30" i="3"/>
  <c r="BC30" i="3"/>
  <c r="BE30" i="3"/>
  <c r="BF30" i="3"/>
  <c r="BI30" i="3"/>
  <c r="BJ30" i="3"/>
  <c r="BK30" i="3"/>
  <c r="BL30" i="3"/>
  <c r="BM30" i="3"/>
  <c r="BN30" i="3"/>
  <c r="BO30" i="3"/>
  <c r="BP30" i="3"/>
  <c r="BQ30" i="3"/>
  <c r="BS30" i="3"/>
  <c r="BT30" i="3"/>
  <c r="BU30" i="3"/>
  <c r="BV30" i="3"/>
  <c r="D31" i="3"/>
  <c r="G31" i="3"/>
  <c r="L31" i="3"/>
  <c r="Q31" i="3"/>
  <c r="S31" i="3"/>
  <c r="U31" i="3"/>
  <c r="W31" i="3"/>
  <c r="Z31" i="3"/>
  <c r="AA31" i="3"/>
  <c r="AG31" i="3"/>
  <c r="AI31" i="3"/>
  <c r="AK31" i="3"/>
  <c r="AM31" i="3"/>
  <c r="AO31" i="3"/>
  <c r="AR31" i="3"/>
  <c r="AW31" i="3"/>
  <c r="AY31" i="3"/>
  <c r="BC31" i="3"/>
  <c r="BE31" i="3"/>
  <c r="BF31" i="3"/>
  <c r="BI31" i="3"/>
  <c r="BJ31" i="3"/>
  <c r="BK31" i="3"/>
  <c r="BL31" i="3"/>
  <c r="BM31" i="3"/>
  <c r="BN31" i="3"/>
  <c r="BO31" i="3"/>
  <c r="BP31" i="3"/>
  <c r="BQ31" i="3"/>
  <c r="BS31" i="3"/>
  <c r="BT31" i="3"/>
  <c r="BU31" i="3"/>
  <c r="BV31" i="3"/>
  <c r="D32" i="3"/>
  <c r="G32" i="3"/>
  <c r="L32" i="3"/>
  <c r="Q32" i="3"/>
  <c r="S32" i="3"/>
  <c r="U32" i="3"/>
  <c r="W32" i="3"/>
  <c r="Z32" i="3"/>
  <c r="AA32" i="3"/>
  <c r="AG32" i="3"/>
  <c r="AI32" i="3"/>
  <c r="AK32" i="3"/>
  <c r="AM32" i="3"/>
  <c r="AO32" i="3"/>
  <c r="AR32" i="3"/>
  <c r="AW32" i="3"/>
  <c r="AY32" i="3"/>
  <c r="BC32" i="3"/>
  <c r="BE32" i="3"/>
  <c r="BF32" i="3"/>
  <c r="BI32" i="3"/>
  <c r="BJ32" i="3"/>
  <c r="BK32" i="3"/>
  <c r="BL32" i="3"/>
  <c r="BM32" i="3"/>
  <c r="BN32" i="3"/>
  <c r="BO32" i="3"/>
  <c r="BP32" i="3"/>
  <c r="BQ32" i="3"/>
  <c r="BS32" i="3"/>
  <c r="BT32" i="3"/>
  <c r="BU32" i="3"/>
  <c r="BV32" i="3"/>
  <c r="D33" i="3"/>
  <c r="G33" i="3"/>
  <c r="L33" i="3"/>
  <c r="Q33" i="3"/>
  <c r="S33" i="3"/>
  <c r="U33" i="3"/>
  <c r="W33" i="3"/>
  <c r="Z33" i="3"/>
  <c r="AA33" i="3"/>
  <c r="AG33" i="3"/>
  <c r="AI33" i="3"/>
  <c r="AK33" i="3"/>
  <c r="AM33" i="3"/>
  <c r="AO33" i="3"/>
  <c r="AR33" i="3"/>
  <c r="AW33" i="3"/>
  <c r="AY33" i="3"/>
  <c r="BC33" i="3"/>
  <c r="BE33" i="3"/>
  <c r="BF33" i="3"/>
  <c r="BI33" i="3"/>
  <c r="BJ33" i="3"/>
  <c r="BK33" i="3"/>
  <c r="BL33" i="3"/>
  <c r="BM33" i="3"/>
  <c r="BN33" i="3"/>
  <c r="BO33" i="3"/>
  <c r="BP33" i="3"/>
  <c r="BQ33" i="3"/>
  <c r="BS33" i="3"/>
  <c r="BT33" i="3"/>
  <c r="BU33" i="3"/>
  <c r="BV33" i="3"/>
  <c r="D34" i="3"/>
  <c r="G34" i="3"/>
  <c r="L34" i="3"/>
  <c r="Q34" i="3"/>
  <c r="S34" i="3"/>
  <c r="U34" i="3"/>
  <c r="W34" i="3"/>
  <c r="Z34" i="3"/>
  <c r="AA34" i="3"/>
  <c r="AG34" i="3"/>
  <c r="AI34" i="3"/>
  <c r="AK34" i="3"/>
  <c r="AM34" i="3"/>
  <c r="AO34" i="3"/>
  <c r="AR34" i="3"/>
  <c r="AW34" i="3"/>
  <c r="AY34" i="3"/>
  <c r="BC34" i="3"/>
  <c r="BE34" i="3"/>
  <c r="BF34" i="3"/>
  <c r="BI34" i="3"/>
  <c r="BJ34" i="3"/>
  <c r="BK34" i="3"/>
  <c r="BL34" i="3"/>
  <c r="BM34" i="3"/>
  <c r="BN34" i="3"/>
  <c r="BO34" i="3"/>
  <c r="BP34" i="3"/>
  <c r="BQ34" i="3"/>
  <c r="BS34" i="3"/>
  <c r="BT34" i="3"/>
  <c r="BU34" i="3"/>
  <c r="BV34" i="3"/>
  <c r="D35" i="3"/>
  <c r="G35" i="3"/>
  <c r="L35" i="3"/>
  <c r="Q35" i="3"/>
  <c r="S35" i="3"/>
  <c r="U35" i="3"/>
  <c r="W35" i="3"/>
  <c r="Z35" i="3"/>
  <c r="AA35" i="3"/>
  <c r="AG35" i="3"/>
  <c r="AI35" i="3"/>
  <c r="AK35" i="3"/>
  <c r="AM35" i="3"/>
  <c r="AO35" i="3"/>
  <c r="AR35" i="3"/>
  <c r="AW35" i="3"/>
  <c r="AY35" i="3"/>
  <c r="BC35" i="3"/>
  <c r="BE35" i="3"/>
  <c r="BF35" i="3"/>
  <c r="BI35" i="3"/>
  <c r="BJ35" i="3"/>
  <c r="BK35" i="3"/>
  <c r="BL35" i="3"/>
  <c r="BM35" i="3"/>
  <c r="BN35" i="3"/>
  <c r="BO35" i="3"/>
  <c r="BP35" i="3"/>
  <c r="BQ35" i="3"/>
  <c r="BS35" i="3"/>
  <c r="BT35" i="3"/>
  <c r="BU35" i="3"/>
  <c r="BV35" i="3"/>
  <c r="D36" i="3"/>
  <c r="G36" i="3"/>
  <c r="L36" i="3"/>
  <c r="Q36" i="3"/>
  <c r="S36" i="3"/>
  <c r="U36" i="3"/>
  <c r="W36" i="3"/>
  <c r="Z36" i="3"/>
  <c r="AA36" i="3"/>
  <c r="AG36" i="3"/>
  <c r="AI36" i="3"/>
  <c r="AK36" i="3"/>
  <c r="AM36" i="3"/>
  <c r="AO36" i="3"/>
  <c r="AR36" i="3"/>
  <c r="AW36" i="3"/>
  <c r="AY36" i="3"/>
  <c r="BC36" i="3"/>
  <c r="BE36" i="3"/>
  <c r="BF36" i="3"/>
  <c r="BI36" i="3"/>
  <c r="BJ36" i="3"/>
  <c r="BK36" i="3"/>
  <c r="BL36" i="3"/>
  <c r="BM36" i="3"/>
  <c r="BN36" i="3"/>
  <c r="BO36" i="3"/>
  <c r="BP36" i="3"/>
  <c r="BQ36" i="3"/>
  <c r="BS36" i="3"/>
  <c r="BT36" i="3"/>
  <c r="BU36" i="3"/>
  <c r="BV36" i="3"/>
  <c r="D37" i="3"/>
  <c r="G37" i="3"/>
  <c r="L37" i="3"/>
  <c r="Q37" i="3"/>
  <c r="S37" i="3"/>
  <c r="U37" i="3"/>
  <c r="W37" i="3"/>
  <c r="Z37" i="3"/>
  <c r="AA37" i="3"/>
  <c r="AG37" i="3"/>
  <c r="AI37" i="3"/>
  <c r="AK37" i="3"/>
  <c r="AM37" i="3"/>
  <c r="AO37" i="3"/>
  <c r="AR37" i="3"/>
  <c r="AW37" i="3"/>
  <c r="AY37" i="3"/>
  <c r="BC37" i="3"/>
  <c r="BE37" i="3"/>
  <c r="BF37" i="3"/>
  <c r="BI37" i="3"/>
  <c r="BJ37" i="3"/>
  <c r="BK37" i="3"/>
  <c r="BL37" i="3"/>
  <c r="BM37" i="3"/>
  <c r="BN37" i="3"/>
  <c r="BO37" i="3"/>
  <c r="BP37" i="3"/>
  <c r="BQ37" i="3"/>
  <c r="BS37" i="3"/>
  <c r="BT37" i="3"/>
  <c r="BU37" i="3"/>
  <c r="BV37" i="3"/>
  <c r="D38" i="3"/>
  <c r="G38" i="3"/>
  <c r="L38" i="3"/>
  <c r="Q38" i="3"/>
  <c r="S38" i="3"/>
  <c r="U38" i="3"/>
  <c r="W38" i="3"/>
  <c r="Z38" i="3"/>
  <c r="AA38" i="3"/>
  <c r="AG38" i="3"/>
  <c r="AI38" i="3"/>
  <c r="AK38" i="3"/>
  <c r="AM38" i="3"/>
  <c r="AO38" i="3"/>
  <c r="AR38" i="3"/>
  <c r="AW38" i="3"/>
  <c r="AY38" i="3"/>
  <c r="BC38" i="3"/>
  <c r="BE38" i="3"/>
  <c r="BF38" i="3"/>
  <c r="BI38" i="3"/>
  <c r="BJ38" i="3"/>
  <c r="BK38" i="3"/>
  <c r="BL38" i="3"/>
  <c r="BM38" i="3"/>
  <c r="BN38" i="3"/>
  <c r="BO38" i="3"/>
  <c r="BP38" i="3"/>
  <c r="BQ38" i="3"/>
  <c r="BS38" i="3"/>
  <c r="BT38" i="3"/>
  <c r="BU38" i="3"/>
  <c r="BV38" i="3"/>
  <c r="D39" i="3"/>
  <c r="G39" i="3"/>
  <c r="L39" i="3"/>
  <c r="Q39" i="3"/>
  <c r="S39" i="3"/>
  <c r="U39" i="3"/>
  <c r="W39" i="3"/>
  <c r="Z39" i="3"/>
  <c r="AA39" i="3"/>
  <c r="AG39" i="3"/>
  <c r="AI39" i="3"/>
  <c r="AK39" i="3"/>
  <c r="AM39" i="3"/>
  <c r="AO39" i="3"/>
  <c r="AR39" i="3"/>
  <c r="AW39" i="3"/>
  <c r="AY39" i="3"/>
  <c r="BC39" i="3"/>
  <c r="BE39" i="3"/>
  <c r="BF39" i="3"/>
  <c r="BI39" i="3"/>
  <c r="BJ39" i="3"/>
  <c r="BK39" i="3"/>
  <c r="BL39" i="3"/>
  <c r="BM39" i="3"/>
  <c r="BN39" i="3"/>
  <c r="BO39" i="3"/>
  <c r="BP39" i="3"/>
  <c r="BQ39" i="3"/>
  <c r="BS39" i="3"/>
  <c r="BT39" i="3"/>
  <c r="BU39" i="3"/>
  <c r="BV39" i="3"/>
  <c r="D40" i="3"/>
  <c r="G40" i="3"/>
  <c r="L40" i="3"/>
  <c r="Q40" i="3"/>
  <c r="S40" i="3"/>
  <c r="U40" i="3"/>
  <c r="W40" i="3"/>
  <c r="Z40" i="3"/>
  <c r="AA40" i="3"/>
  <c r="AG40" i="3"/>
  <c r="AI40" i="3"/>
  <c r="AK40" i="3"/>
  <c r="AM40" i="3"/>
  <c r="AO40" i="3"/>
  <c r="AR40" i="3"/>
  <c r="AW40" i="3"/>
  <c r="AY40" i="3"/>
  <c r="BC40" i="3"/>
  <c r="BE40" i="3"/>
  <c r="BF40" i="3"/>
  <c r="BI40" i="3"/>
  <c r="BJ40" i="3"/>
  <c r="BK40" i="3"/>
  <c r="BL40" i="3"/>
  <c r="BM40" i="3"/>
  <c r="BN40" i="3"/>
  <c r="BO40" i="3"/>
  <c r="BP40" i="3"/>
  <c r="BQ40" i="3"/>
  <c r="BS40" i="3"/>
  <c r="BT40" i="3"/>
  <c r="BU40" i="3"/>
  <c r="BV40" i="3"/>
  <c r="D41" i="3"/>
  <c r="G41" i="3"/>
  <c r="L41" i="3"/>
  <c r="Q41" i="3"/>
  <c r="S41" i="3"/>
  <c r="U41" i="3"/>
  <c r="W41" i="3"/>
  <c r="Z41" i="3"/>
  <c r="AA41" i="3"/>
  <c r="AG41" i="3"/>
  <c r="AI41" i="3"/>
  <c r="AK41" i="3"/>
  <c r="AM41" i="3"/>
  <c r="AO41" i="3"/>
  <c r="AR41" i="3"/>
  <c r="AW41" i="3"/>
  <c r="AY41" i="3"/>
  <c r="BC41" i="3"/>
  <c r="BE41" i="3"/>
  <c r="BF41" i="3"/>
  <c r="BI41" i="3"/>
  <c r="BJ41" i="3"/>
  <c r="BK41" i="3"/>
  <c r="BL41" i="3"/>
  <c r="BM41" i="3"/>
  <c r="BN41" i="3"/>
  <c r="BO41" i="3"/>
  <c r="BP41" i="3"/>
  <c r="BQ41" i="3"/>
  <c r="BS41" i="3"/>
  <c r="BT41" i="3"/>
  <c r="BU41" i="3"/>
  <c r="BV41" i="3"/>
  <c r="D42" i="3"/>
  <c r="G42" i="3"/>
  <c r="L42" i="3"/>
  <c r="Q42" i="3"/>
  <c r="S42" i="3"/>
  <c r="U42" i="3"/>
  <c r="W42" i="3"/>
  <c r="Z42" i="3"/>
  <c r="AA42" i="3"/>
  <c r="AG42" i="3"/>
  <c r="AI42" i="3"/>
  <c r="AK42" i="3"/>
  <c r="AM42" i="3"/>
  <c r="AO42" i="3"/>
  <c r="AR42" i="3"/>
  <c r="AW42" i="3"/>
  <c r="AY42" i="3"/>
  <c r="BC42" i="3"/>
  <c r="BE42" i="3"/>
  <c r="BF42" i="3"/>
  <c r="BI42" i="3"/>
  <c r="BJ42" i="3"/>
  <c r="BK42" i="3"/>
  <c r="BL42" i="3"/>
  <c r="BM42" i="3"/>
  <c r="BN42" i="3"/>
  <c r="BO42" i="3"/>
  <c r="BP42" i="3"/>
  <c r="BQ42" i="3"/>
  <c r="BS42" i="3"/>
  <c r="BT42" i="3"/>
  <c r="BU42" i="3"/>
  <c r="BV42" i="3"/>
  <c r="D43" i="3"/>
  <c r="G43" i="3"/>
  <c r="L43" i="3"/>
  <c r="Q43" i="3"/>
  <c r="S43" i="3"/>
  <c r="U43" i="3"/>
  <c r="W43" i="3"/>
  <c r="Z43" i="3"/>
  <c r="AA43" i="3"/>
  <c r="AG43" i="3"/>
  <c r="AI43" i="3"/>
  <c r="AK43" i="3"/>
  <c r="AM43" i="3"/>
  <c r="AO43" i="3"/>
  <c r="AR43" i="3"/>
  <c r="AW43" i="3"/>
  <c r="AY43" i="3"/>
  <c r="BC43" i="3"/>
  <c r="BE43" i="3"/>
  <c r="BF43" i="3"/>
  <c r="BI43" i="3"/>
  <c r="BJ43" i="3"/>
  <c r="BK43" i="3"/>
  <c r="BL43" i="3"/>
  <c r="BM43" i="3"/>
  <c r="BN43" i="3"/>
  <c r="BO43" i="3"/>
  <c r="BP43" i="3"/>
  <c r="BQ43" i="3"/>
  <c r="BS43" i="3"/>
  <c r="BT43" i="3"/>
  <c r="BU43" i="3"/>
  <c r="BV43" i="3"/>
  <c r="D44" i="3"/>
  <c r="G44" i="3"/>
  <c r="L44" i="3"/>
  <c r="Q44" i="3"/>
  <c r="S44" i="3"/>
  <c r="U44" i="3"/>
  <c r="W44" i="3"/>
  <c r="Z44" i="3"/>
  <c r="AA44" i="3"/>
  <c r="AG44" i="3"/>
  <c r="AI44" i="3"/>
  <c r="AK44" i="3"/>
  <c r="AM44" i="3"/>
  <c r="AO44" i="3"/>
  <c r="AR44" i="3"/>
  <c r="AW44" i="3"/>
  <c r="AY44" i="3"/>
  <c r="BC44" i="3"/>
  <c r="BE44" i="3"/>
  <c r="BF44" i="3"/>
  <c r="BI44" i="3"/>
  <c r="BJ44" i="3"/>
  <c r="BK44" i="3"/>
  <c r="BL44" i="3"/>
  <c r="BM44" i="3"/>
  <c r="BN44" i="3"/>
  <c r="BO44" i="3"/>
  <c r="BP44" i="3"/>
  <c r="BQ44" i="3"/>
  <c r="BS44" i="3"/>
  <c r="BT44" i="3"/>
  <c r="BU44" i="3"/>
  <c r="BV44" i="3"/>
  <c r="D45" i="3"/>
  <c r="G45" i="3"/>
  <c r="L45" i="3"/>
  <c r="Q45" i="3"/>
  <c r="S45" i="3"/>
  <c r="U45" i="3"/>
  <c r="W45" i="3"/>
  <c r="Z45" i="3"/>
  <c r="AA45" i="3"/>
  <c r="AG45" i="3"/>
  <c r="AI45" i="3"/>
  <c r="AK45" i="3"/>
  <c r="AM45" i="3"/>
  <c r="AO45" i="3"/>
  <c r="AR45" i="3"/>
  <c r="AW45" i="3"/>
  <c r="AY45" i="3"/>
  <c r="BC45" i="3"/>
  <c r="BE45" i="3"/>
  <c r="BF45" i="3"/>
  <c r="BI45" i="3"/>
  <c r="BJ45" i="3"/>
  <c r="BK45" i="3"/>
  <c r="BL45" i="3"/>
  <c r="BM45" i="3"/>
  <c r="BN45" i="3"/>
  <c r="BO45" i="3"/>
  <c r="BP45" i="3"/>
  <c r="BQ45" i="3"/>
  <c r="BS45" i="3"/>
  <c r="BT45" i="3"/>
  <c r="BU45" i="3"/>
  <c r="BV45" i="3"/>
  <c r="D46" i="3"/>
  <c r="G46" i="3"/>
  <c r="L46" i="3"/>
  <c r="Q46" i="3"/>
  <c r="S46" i="3"/>
  <c r="U46" i="3"/>
  <c r="W46" i="3"/>
  <c r="Z46" i="3"/>
  <c r="AA46" i="3"/>
  <c r="AG46" i="3"/>
  <c r="AI46" i="3"/>
  <c r="AK46" i="3"/>
  <c r="AM46" i="3"/>
  <c r="AO46" i="3"/>
  <c r="AR46" i="3"/>
  <c r="AW46" i="3"/>
  <c r="AY46" i="3"/>
  <c r="BC46" i="3"/>
  <c r="BE46" i="3"/>
  <c r="BF46" i="3"/>
  <c r="BI46" i="3"/>
  <c r="BJ46" i="3"/>
  <c r="BK46" i="3"/>
  <c r="BL46" i="3"/>
  <c r="BM46" i="3"/>
  <c r="BN46" i="3"/>
  <c r="BO46" i="3"/>
  <c r="BP46" i="3"/>
  <c r="BQ46" i="3"/>
  <c r="BS46" i="3"/>
  <c r="BT46" i="3"/>
  <c r="BU46" i="3"/>
  <c r="BV46" i="3"/>
  <c r="D47" i="3"/>
  <c r="G47" i="3"/>
  <c r="L47" i="3"/>
  <c r="Q47" i="3"/>
  <c r="S47" i="3"/>
  <c r="U47" i="3"/>
  <c r="W47" i="3"/>
  <c r="Z47" i="3"/>
  <c r="AA47" i="3"/>
  <c r="AG47" i="3"/>
  <c r="AI47" i="3"/>
  <c r="AK47" i="3"/>
  <c r="AM47" i="3"/>
  <c r="AO47" i="3"/>
  <c r="AR47" i="3"/>
  <c r="AW47" i="3"/>
  <c r="AY47" i="3"/>
  <c r="BC47" i="3"/>
  <c r="BE47" i="3"/>
  <c r="BF47" i="3"/>
  <c r="BI47" i="3"/>
  <c r="BJ47" i="3"/>
  <c r="BK47" i="3"/>
  <c r="BL47" i="3"/>
  <c r="BM47" i="3"/>
  <c r="BN47" i="3"/>
  <c r="BO47" i="3"/>
  <c r="BP47" i="3"/>
  <c r="BQ47" i="3"/>
  <c r="BS47" i="3"/>
  <c r="BT47" i="3"/>
  <c r="BU47" i="3"/>
  <c r="BV47" i="3"/>
  <c r="D48" i="3"/>
  <c r="G48" i="3"/>
  <c r="L48" i="3"/>
  <c r="Q48" i="3"/>
  <c r="S48" i="3"/>
  <c r="U48" i="3"/>
  <c r="W48" i="3"/>
  <c r="Z48" i="3"/>
  <c r="AA48" i="3"/>
  <c r="AG48" i="3"/>
  <c r="AI48" i="3"/>
  <c r="AK48" i="3"/>
  <c r="AM48" i="3"/>
  <c r="AO48" i="3"/>
  <c r="AR48" i="3"/>
  <c r="AW48" i="3"/>
  <c r="AY48" i="3"/>
  <c r="BC48" i="3"/>
  <c r="BE48" i="3"/>
  <c r="BF48" i="3"/>
  <c r="BI48" i="3"/>
  <c r="BJ48" i="3"/>
  <c r="BK48" i="3"/>
  <c r="BL48" i="3"/>
  <c r="BM48" i="3"/>
  <c r="BN48" i="3"/>
  <c r="BO48" i="3"/>
  <c r="BP48" i="3"/>
  <c r="BQ48" i="3"/>
  <c r="BS48" i="3"/>
  <c r="BT48" i="3"/>
  <c r="BU48" i="3"/>
  <c r="BV48" i="3"/>
  <c r="D49" i="3"/>
  <c r="G49" i="3"/>
  <c r="L49" i="3"/>
  <c r="Q49" i="3"/>
  <c r="S49" i="3"/>
  <c r="U49" i="3"/>
  <c r="W49" i="3"/>
  <c r="Z49" i="3"/>
  <c r="AA49" i="3"/>
  <c r="AG49" i="3"/>
  <c r="AI49" i="3"/>
  <c r="AK49" i="3"/>
  <c r="AM49" i="3"/>
  <c r="AO49" i="3"/>
  <c r="AR49" i="3"/>
  <c r="AW49" i="3"/>
  <c r="AY49" i="3"/>
  <c r="BC49" i="3"/>
  <c r="BE49" i="3"/>
  <c r="BF49" i="3"/>
  <c r="BI49" i="3"/>
  <c r="BJ49" i="3"/>
  <c r="BK49" i="3"/>
  <c r="BL49" i="3"/>
  <c r="BM49" i="3"/>
  <c r="BN49" i="3"/>
  <c r="BO49" i="3"/>
  <c r="BP49" i="3"/>
  <c r="BQ49" i="3"/>
  <c r="BS49" i="3"/>
  <c r="BT49" i="3"/>
  <c r="BU49" i="3"/>
  <c r="BV49" i="3"/>
  <c r="D50" i="3"/>
  <c r="G50" i="3"/>
  <c r="L50" i="3"/>
  <c r="Q50" i="3"/>
  <c r="S50" i="3"/>
  <c r="U50" i="3"/>
  <c r="W50" i="3"/>
  <c r="Z50" i="3"/>
  <c r="AA50" i="3"/>
  <c r="AG50" i="3"/>
  <c r="AI50" i="3"/>
  <c r="AK50" i="3"/>
  <c r="AM50" i="3"/>
  <c r="AO50" i="3"/>
  <c r="AR50" i="3"/>
  <c r="AW50" i="3"/>
  <c r="AY50" i="3"/>
  <c r="BC50" i="3"/>
  <c r="BE50" i="3"/>
  <c r="BF50" i="3"/>
  <c r="BI50" i="3"/>
  <c r="BJ50" i="3"/>
  <c r="BK50" i="3"/>
  <c r="BL50" i="3"/>
  <c r="BM50" i="3"/>
  <c r="BN50" i="3"/>
  <c r="BO50" i="3"/>
  <c r="BP50" i="3"/>
  <c r="BQ50" i="3"/>
  <c r="BS50" i="3"/>
  <c r="BT50" i="3"/>
  <c r="BU50" i="3"/>
  <c r="BV50" i="3"/>
  <c r="D51" i="3"/>
  <c r="G51" i="3"/>
  <c r="L51" i="3"/>
  <c r="Q51" i="3"/>
  <c r="S51" i="3"/>
  <c r="U51" i="3"/>
  <c r="W51" i="3"/>
  <c r="Z51" i="3"/>
  <c r="AA51" i="3"/>
  <c r="AG51" i="3"/>
  <c r="AI51" i="3"/>
  <c r="AK51" i="3"/>
  <c r="AM51" i="3"/>
  <c r="AO51" i="3"/>
  <c r="AR51" i="3"/>
  <c r="AW51" i="3"/>
  <c r="AY51" i="3"/>
  <c r="BC51" i="3"/>
  <c r="BE51" i="3"/>
  <c r="BF51" i="3"/>
  <c r="BI51" i="3"/>
  <c r="BJ51" i="3"/>
  <c r="BK51" i="3"/>
  <c r="BL51" i="3"/>
  <c r="BM51" i="3"/>
  <c r="BN51" i="3"/>
  <c r="BO51" i="3"/>
  <c r="BP51" i="3"/>
  <c r="BQ51" i="3"/>
  <c r="BS51" i="3"/>
  <c r="BT51" i="3"/>
  <c r="BU51" i="3"/>
  <c r="BV51" i="3"/>
  <c r="D52" i="3"/>
  <c r="G52" i="3"/>
  <c r="L52" i="3"/>
  <c r="Q52" i="3"/>
  <c r="S52" i="3"/>
  <c r="U52" i="3"/>
  <c r="W52" i="3"/>
  <c r="Z52" i="3"/>
  <c r="AA52" i="3"/>
  <c r="AG52" i="3"/>
  <c r="AI52" i="3"/>
  <c r="AK52" i="3"/>
  <c r="AM52" i="3"/>
  <c r="AO52" i="3"/>
  <c r="AR52" i="3"/>
  <c r="AW52" i="3"/>
  <c r="AY52" i="3"/>
  <c r="BC52" i="3"/>
  <c r="BE52" i="3"/>
  <c r="BF52" i="3"/>
  <c r="BI52" i="3"/>
  <c r="BJ52" i="3"/>
  <c r="BK52" i="3"/>
  <c r="BL52" i="3"/>
  <c r="BM52" i="3"/>
  <c r="BN52" i="3"/>
  <c r="BO52" i="3"/>
  <c r="BP52" i="3"/>
  <c r="BQ52" i="3"/>
  <c r="BS52" i="3"/>
  <c r="BT52" i="3"/>
  <c r="BU52" i="3"/>
  <c r="BV52" i="3"/>
  <c r="D53" i="3"/>
  <c r="G53" i="3"/>
  <c r="L53" i="3"/>
  <c r="Q53" i="3"/>
  <c r="S53" i="3"/>
  <c r="U53" i="3"/>
  <c r="W53" i="3"/>
  <c r="Z53" i="3"/>
  <c r="AA53" i="3"/>
  <c r="AG53" i="3"/>
  <c r="AI53" i="3"/>
  <c r="AK53" i="3"/>
  <c r="AM53" i="3"/>
  <c r="AO53" i="3"/>
  <c r="AR53" i="3"/>
  <c r="AW53" i="3"/>
  <c r="AY53" i="3"/>
  <c r="BC53" i="3"/>
  <c r="BE53" i="3"/>
  <c r="BF53" i="3"/>
  <c r="BI53" i="3"/>
  <c r="BJ53" i="3"/>
  <c r="BK53" i="3"/>
  <c r="BL53" i="3"/>
  <c r="BM53" i="3"/>
  <c r="BN53" i="3"/>
  <c r="BO53" i="3"/>
  <c r="BP53" i="3"/>
  <c r="BQ53" i="3"/>
  <c r="BS53" i="3"/>
  <c r="BT53" i="3"/>
  <c r="BU53" i="3"/>
  <c r="BV53" i="3"/>
  <c r="D54" i="3"/>
  <c r="G54" i="3"/>
  <c r="L54" i="3"/>
  <c r="Q54" i="3"/>
  <c r="S54" i="3"/>
  <c r="U54" i="3"/>
  <c r="W54" i="3"/>
  <c r="Z54" i="3"/>
  <c r="AA54" i="3"/>
  <c r="AG54" i="3"/>
  <c r="AI54" i="3"/>
  <c r="AK54" i="3"/>
  <c r="AM54" i="3"/>
  <c r="AO54" i="3"/>
  <c r="AR54" i="3"/>
  <c r="AW54" i="3"/>
  <c r="AY54" i="3"/>
  <c r="BC54" i="3"/>
  <c r="BE54" i="3"/>
  <c r="BF54" i="3"/>
  <c r="BI54" i="3"/>
  <c r="BJ54" i="3"/>
  <c r="BK54" i="3"/>
  <c r="BL54" i="3"/>
  <c r="BM54" i="3"/>
  <c r="BN54" i="3"/>
  <c r="BO54" i="3"/>
  <c r="BP54" i="3"/>
  <c r="BQ54" i="3"/>
  <c r="BS54" i="3"/>
  <c r="BT54" i="3"/>
  <c r="BU54" i="3"/>
  <c r="BV54" i="3"/>
  <c r="D55" i="3"/>
  <c r="G55" i="3"/>
  <c r="L55" i="3"/>
  <c r="Q55" i="3"/>
  <c r="S55" i="3"/>
  <c r="U55" i="3"/>
  <c r="W55" i="3"/>
  <c r="Z55" i="3"/>
  <c r="AA55" i="3"/>
  <c r="AG55" i="3"/>
  <c r="AI55" i="3"/>
  <c r="AK55" i="3"/>
  <c r="AM55" i="3"/>
  <c r="AO55" i="3"/>
  <c r="AR55" i="3"/>
  <c r="AW55" i="3"/>
  <c r="AY55" i="3"/>
  <c r="BC55" i="3"/>
  <c r="BE55" i="3"/>
  <c r="BF55" i="3"/>
  <c r="BI55" i="3"/>
  <c r="BJ55" i="3"/>
  <c r="BK55" i="3"/>
  <c r="BL55" i="3"/>
  <c r="BM55" i="3"/>
  <c r="BN55" i="3"/>
  <c r="BO55" i="3"/>
  <c r="BP55" i="3"/>
  <c r="BQ55" i="3"/>
  <c r="BS55" i="3"/>
  <c r="BT55" i="3"/>
  <c r="BU55" i="3"/>
  <c r="BV55" i="3"/>
  <c r="D56" i="3"/>
  <c r="G56" i="3"/>
  <c r="L56" i="3"/>
  <c r="Q56" i="3"/>
  <c r="S56" i="3"/>
  <c r="U56" i="3"/>
  <c r="W56" i="3"/>
  <c r="Z56" i="3"/>
  <c r="AA56" i="3"/>
  <c r="AG56" i="3"/>
  <c r="AI56" i="3"/>
  <c r="AK56" i="3"/>
  <c r="AM56" i="3"/>
  <c r="AO56" i="3"/>
  <c r="AR56" i="3"/>
  <c r="AW56" i="3"/>
  <c r="AY56" i="3"/>
  <c r="BC56" i="3"/>
  <c r="BE56" i="3"/>
  <c r="BF56" i="3"/>
  <c r="BI56" i="3"/>
  <c r="BJ56" i="3"/>
  <c r="BK56" i="3"/>
  <c r="BL56" i="3"/>
  <c r="BM56" i="3"/>
  <c r="BN56" i="3"/>
  <c r="BO56" i="3"/>
  <c r="BP56" i="3"/>
  <c r="BQ56" i="3"/>
  <c r="BS56" i="3"/>
  <c r="BT56" i="3"/>
  <c r="BU56" i="3"/>
  <c r="BV56" i="3"/>
  <c r="D57" i="3"/>
  <c r="G57" i="3"/>
  <c r="L57" i="3"/>
  <c r="Q57" i="3"/>
  <c r="S57" i="3"/>
  <c r="U57" i="3"/>
  <c r="W57" i="3"/>
  <c r="Z57" i="3"/>
  <c r="AA57" i="3"/>
  <c r="AG57" i="3"/>
  <c r="AI57" i="3"/>
  <c r="AK57" i="3"/>
  <c r="AM57" i="3"/>
  <c r="AO57" i="3"/>
  <c r="AR57" i="3"/>
  <c r="AW57" i="3"/>
  <c r="AY57" i="3"/>
  <c r="BC57" i="3"/>
  <c r="BE57" i="3"/>
  <c r="BF57" i="3"/>
  <c r="BI57" i="3"/>
  <c r="BJ57" i="3"/>
  <c r="BK57" i="3"/>
  <c r="BL57" i="3"/>
  <c r="BM57" i="3"/>
  <c r="BN57" i="3"/>
  <c r="BO57" i="3"/>
  <c r="BP57" i="3"/>
  <c r="BQ57" i="3"/>
  <c r="BS57" i="3"/>
  <c r="BT57" i="3"/>
  <c r="BU57" i="3"/>
  <c r="BV57" i="3"/>
  <c r="D58" i="3"/>
  <c r="G58" i="3"/>
  <c r="L58" i="3"/>
  <c r="Q58" i="3"/>
  <c r="S58" i="3"/>
  <c r="U58" i="3"/>
  <c r="W58" i="3"/>
  <c r="Z58" i="3"/>
  <c r="AA58" i="3"/>
  <c r="AG58" i="3"/>
  <c r="AI58" i="3"/>
  <c r="AK58" i="3"/>
  <c r="AM58" i="3"/>
  <c r="AO58" i="3"/>
  <c r="AR58" i="3"/>
  <c r="AW58" i="3"/>
  <c r="AY58" i="3"/>
  <c r="BC58" i="3"/>
  <c r="BE58" i="3"/>
  <c r="BF58" i="3"/>
  <c r="BI58" i="3"/>
  <c r="BJ58" i="3"/>
  <c r="BK58" i="3"/>
  <c r="BL58" i="3"/>
  <c r="BM58" i="3"/>
  <c r="BN58" i="3"/>
  <c r="BO58" i="3"/>
  <c r="BP58" i="3"/>
  <c r="BQ58" i="3"/>
  <c r="BS58" i="3"/>
  <c r="BT58" i="3"/>
  <c r="BU58" i="3"/>
  <c r="BV58" i="3"/>
  <c r="D59" i="3"/>
  <c r="G59" i="3"/>
  <c r="L59" i="3"/>
  <c r="Q59" i="3"/>
  <c r="S59" i="3"/>
  <c r="U59" i="3"/>
  <c r="W59" i="3"/>
  <c r="Z59" i="3"/>
  <c r="AA59" i="3"/>
  <c r="AG59" i="3"/>
  <c r="AI59" i="3"/>
  <c r="AK59" i="3"/>
  <c r="AM59" i="3"/>
  <c r="AO59" i="3"/>
  <c r="AR59" i="3"/>
  <c r="AW59" i="3"/>
  <c r="AY59" i="3"/>
  <c r="BC59" i="3"/>
  <c r="BE59" i="3"/>
  <c r="BF59" i="3"/>
  <c r="BI59" i="3"/>
  <c r="BJ59" i="3"/>
  <c r="BK59" i="3"/>
  <c r="BL59" i="3"/>
  <c r="BM59" i="3"/>
  <c r="BN59" i="3"/>
  <c r="BO59" i="3"/>
  <c r="BP59" i="3"/>
  <c r="BQ59" i="3"/>
  <c r="BS59" i="3"/>
  <c r="BT59" i="3"/>
  <c r="BU59" i="3"/>
  <c r="BV59" i="3"/>
  <c r="D60" i="3"/>
  <c r="G60" i="3"/>
  <c r="L60" i="3"/>
  <c r="Q60" i="3"/>
  <c r="S60" i="3"/>
  <c r="U60" i="3"/>
  <c r="W60" i="3"/>
  <c r="Z60" i="3"/>
  <c r="AA60" i="3"/>
  <c r="AG60" i="3"/>
  <c r="AI60" i="3"/>
  <c r="AK60" i="3"/>
  <c r="AM60" i="3"/>
  <c r="AO60" i="3"/>
  <c r="AR60" i="3"/>
  <c r="AW60" i="3"/>
  <c r="AY60" i="3"/>
  <c r="BC60" i="3"/>
  <c r="BE60" i="3"/>
  <c r="BF60" i="3"/>
  <c r="BI60" i="3"/>
  <c r="BJ60" i="3"/>
  <c r="BK60" i="3"/>
  <c r="BL60" i="3"/>
  <c r="BM60" i="3"/>
  <c r="BN60" i="3"/>
  <c r="BO60" i="3"/>
  <c r="BP60" i="3"/>
  <c r="BQ60" i="3"/>
  <c r="BS60" i="3"/>
  <c r="BT60" i="3"/>
  <c r="BU60" i="3"/>
  <c r="BV60" i="3"/>
  <c r="D61" i="3"/>
  <c r="G61" i="3"/>
  <c r="L61" i="3"/>
  <c r="Q61" i="3"/>
  <c r="S61" i="3"/>
  <c r="U61" i="3"/>
  <c r="W61" i="3"/>
  <c r="Z61" i="3"/>
  <c r="AA61" i="3"/>
  <c r="AG61" i="3"/>
  <c r="AI61" i="3"/>
  <c r="AK61" i="3"/>
  <c r="AM61" i="3"/>
  <c r="AO61" i="3"/>
  <c r="AR61" i="3"/>
  <c r="AW61" i="3"/>
  <c r="AY61" i="3"/>
  <c r="BC61" i="3"/>
  <c r="BE61" i="3"/>
  <c r="BF61" i="3"/>
  <c r="BI61" i="3"/>
  <c r="BJ61" i="3"/>
  <c r="BK61" i="3"/>
  <c r="BL61" i="3"/>
  <c r="BM61" i="3"/>
  <c r="BN61" i="3"/>
  <c r="BO61" i="3"/>
  <c r="BP61" i="3"/>
  <c r="BQ61" i="3"/>
  <c r="BS61" i="3"/>
  <c r="BT61" i="3"/>
  <c r="BU61" i="3"/>
  <c r="BV61" i="3"/>
  <c r="D62" i="3"/>
  <c r="G62" i="3"/>
  <c r="L62" i="3"/>
  <c r="Q62" i="3"/>
  <c r="S62" i="3"/>
  <c r="U62" i="3"/>
  <c r="W62" i="3"/>
  <c r="Z62" i="3"/>
  <c r="AA62" i="3"/>
  <c r="AG62" i="3"/>
  <c r="AI62" i="3"/>
  <c r="AK62" i="3"/>
  <c r="AM62" i="3"/>
  <c r="AO62" i="3"/>
  <c r="AR62" i="3"/>
  <c r="AW62" i="3"/>
  <c r="AY62" i="3"/>
  <c r="BC62" i="3"/>
  <c r="BE62" i="3"/>
  <c r="BF62" i="3"/>
  <c r="BI62" i="3"/>
  <c r="BJ62" i="3"/>
  <c r="BK62" i="3"/>
  <c r="BL62" i="3"/>
  <c r="BM62" i="3"/>
  <c r="BN62" i="3"/>
  <c r="BO62" i="3"/>
  <c r="BP62" i="3"/>
  <c r="BQ62" i="3"/>
  <c r="BS62" i="3"/>
  <c r="BT62" i="3"/>
  <c r="BU62" i="3"/>
  <c r="BV62" i="3"/>
  <c r="D63" i="3"/>
  <c r="G63" i="3"/>
  <c r="L63" i="3"/>
  <c r="Q63" i="3"/>
  <c r="S63" i="3"/>
  <c r="U63" i="3"/>
  <c r="W63" i="3"/>
  <c r="Z63" i="3"/>
  <c r="AA63" i="3"/>
  <c r="AG63" i="3"/>
  <c r="AI63" i="3"/>
  <c r="AK63" i="3"/>
  <c r="AM63" i="3"/>
  <c r="AO63" i="3"/>
  <c r="AR63" i="3"/>
  <c r="AW63" i="3"/>
  <c r="AY63" i="3"/>
  <c r="BC63" i="3"/>
  <c r="BE63" i="3"/>
  <c r="BF63" i="3"/>
  <c r="BI63" i="3"/>
  <c r="BJ63" i="3"/>
  <c r="BK63" i="3"/>
  <c r="BL63" i="3"/>
  <c r="BM63" i="3"/>
  <c r="BN63" i="3"/>
  <c r="BO63" i="3"/>
  <c r="BP63" i="3"/>
  <c r="BQ63" i="3"/>
  <c r="BS63" i="3"/>
  <c r="BT63" i="3"/>
  <c r="BU63" i="3"/>
  <c r="BV63" i="3"/>
  <c r="D64" i="3"/>
  <c r="G64" i="3"/>
  <c r="L64" i="3"/>
  <c r="Q64" i="3"/>
  <c r="S64" i="3"/>
  <c r="U64" i="3"/>
  <c r="W64" i="3"/>
  <c r="Z64" i="3"/>
  <c r="AA64" i="3"/>
  <c r="AG64" i="3"/>
  <c r="AI64" i="3"/>
  <c r="AK64" i="3"/>
  <c r="AM64" i="3"/>
  <c r="AO64" i="3"/>
  <c r="AR64" i="3"/>
  <c r="AW64" i="3"/>
  <c r="AY64" i="3"/>
  <c r="BC64" i="3"/>
  <c r="BE64" i="3"/>
  <c r="BF64" i="3"/>
  <c r="BI64" i="3"/>
  <c r="BJ64" i="3"/>
  <c r="BK64" i="3"/>
  <c r="BL64" i="3"/>
  <c r="BM64" i="3"/>
  <c r="BN64" i="3"/>
  <c r="BO64" i="3"/>
  <c r="BP64" i="3"/>
  <c r="BQ64" i="3"/>
  <c r="BS64" i="3"/>
  <c r="BT64" i="3"/>
  <c r="BU64" i="3"/>
  <c r="BV64" i="3"/>
  <c r="D65" i="3"/>
  <c r="G65" i="3"/>
  <c r="L65" i="3"/>
  <c r="Q65" i="3"/>
  <c r="S65" i="3"/>
  <c r="U65" i="3"/>
  <c r="W65" i="3"/>
  <c r="Z65" i="3"/>
  <c r="AA65" i="3"/>
  <c r="AG65" i="3"/>
  <c r="AI65" i="3"/>
  <c r="AK65" i="3"/>
  <c r="AM65" i="3"/>
  <c r="AO65" i="3"/>
  <c r="AR65" i="3"/>
  <c r="AW65" i="3"/>
  <c r="AY65" i="3"/>
  <c r="BC65" i="3"/>
  <c r="BE65" i="3"/>
  <c r="BF65" i="3"/>
  <c r="BI65" i="3"/>
  <c r="BJ65" i="3"/>
  <c r="BK65" i="3"/>
  <c r="BL65" i="3"/>
  <c r="BM65" i="3"/>
  <c r="BN65" i="3"/>
  <c r="BO65" i="3"/>
  <c r="BP65" i="3"/>
  <c r="BQ65" i="3"/>
  <c r="BS65" i="3"/>
  <c r="BT65" i="3"/>
  <c r="BU65" i="3"/>
  <c r="BV65" i="3"/>
  <c r="D66" i="3"/>
  <c r="G66" i="3"/>
  <c r="L66" i="3"/>
  <c r="Q66" i="3"/>
  <c r="S66" i="3"/>
  <c r="U66" i="3"/>
  <c r="W66" i="3"/>
  <c r="Z66" i="3"/>
  <c r="AA66" i="3"/>
  <c r="AG66" i="3"/>
  <c r="AI66" i="3"/>
  <c r="AK66" i="3"/>
  <c r="AM66" i="3"/>
  <c r="AO66" i="3"/>
  <c r="AR66" i="3"/>
  <c r="AW66" i="3"/>
  <c r="AY66" i="3"/>
  <c r="BC66" i="3"/>
  <c r="BE66" i="3"/>
  <c r="BF66" i="3"/>
  <c r="BI66" i="3"/>
  <c r="BJ66" i="3"/>
  <c r="BK66" i="3"/>
  <c r="BL66" i="3"/>
  <c r="BM66" i="3"/>
  <c r="BN66" i="3"/>
  <c r="BO66" i="3"/>
  <c r="BP66" i="3"/>
  <c r="BQ66" i="3"/>
  <c r="BS66" i="3"/>
  <c r="BT66" i="3"/>
  <c r="BU66" i="3"/>
  <c r="BV66" i="3"/>
  <c r="D67" i="3"/>
  <c r="G67" i="3"/>
  <c r="L67" i="3"/>
  <c r="Q67" i="3"/>
  <c r="S67" i="3"/>
  <c r="U67" i="3"/>
  <c r="W67" i="3"/>
  <c r="Z67" i="3"/>
  <c r="AA67" i="3"/>
  <c r="AG67" i="3"/>
  <c r="AI67" i="3"/>
  <c r="AK67" i="3"/>
  <c r="AM67" i="3"/>
  <c r="AO67" i="3"/>
  <c r="AR67" i="3"/>
  <c r="AW67" i="3"/>
  <c r="AY67" i="3"/>
  <c r="BC67" i="3"/>
  <c r="BE67" i="3"/>
  <c r="BF67" i="3"/>
  <c r="BI67" i="3"/>
  <c r="BJ67" i="3"/>
  <c r="BK67" i="3"/>
  <c r="BL67" i="3"/>
  <c r="BM67" i="3"/>
  <c r="BN67" i="3"/>
  <c r="BO67" i="3"/>
  <c r="BP67" i="3"/>
  <c r="BQ67" i="3"/>
  <c r="BS67" i="3"/>
  <c r="BT67" i="3"/>
  <c r="BU67" i="3"/>
  <c r="BV67" i="3"/>
  <c r="D68" i="3"/>
  <c r="G68" i="3"/>
  <c r="L68" i="3"/>
  <c r="Q68" i="3"/>
  <c r="S68" i="3"/>
  <c r="U68" i="3"/>
  <c r="W68" i="3"/>
  <c r="Z68" i="3"/>
  <c r="AA68" i="3"/>
  <c r="AG68" i="3"/>
  <c r="AI68" i="3"/>
  <c r="AK68" i="3"/>
  <c r="AM68" i="3"/>
  <c r="AO68" i="3"/>
  <c r="AR68" i="3"/>
  <c r="AW68" i="3"/>
  <c r="AY68" i="3"/>
  <c r="BC68" i="3"/>
  <c r="BE68" i="3"/>
  <c r="BF68" i="3"/>
  <c r="BI68" i="3"/>
  <c r="BJ68" i="3"/>
  <c r="BK68" i="3"/>
  <c r="BL68" i="3"/>
  <c r="BM68" i="3"/>
  <c r="BN68" i="3"/>
  <c r="BO68" i="3"/>
  <c r="BP68" i="3"/>
  <c r="BQ68" i="3"/>
  <c r="BS68" i="3"/>
  <c r="BT68" i="3"/>
  <c r="BU68" i="3"/>
  <c r="BV68" i="3"/>
  <c r="D69" i="3"/>
  <c r="G69" i="3"/>
  <c r="L69" i="3"/>
  <c r="Q69" i="3"/>
  <c r="S69" i="3"/>
  <c r="U69" i="3"/>
  <c r="W69" i="3"/>
  <c r="Z69" i="3"/>
  <c r="AA69" i="3"/>
  <c r="AG69" i="3"/>
  <c r="AI69" i="3"/>
  <c r="AK69" i="3"/>
  <c r="AM69" i="3"/>
  <c r="AO69" i="3"/>
  <c r="AR69" i="3"/>
  <c r="AW69" i="3"/>
  <c r="AY69" i="3"/>
  <c r="BC69" i="3"/>
  <c r="BE69" i="3"/>
  <c r="BF69" i="3"/>
  <c r="BI69" i="3"/>
  <c r="BJ69" i="3"/>
  <c r="BK69" i="3"/>
  <c r="BL69" i="3"/>
  <c r="BM69" i="3"/>
  <c r="BN69" i="3"/>
  <c r="BO69" i="3"/>
  <c r="BP69" i="3"/>
  <c r="BQ69" i="3"/>
  <c r="BS69" i="3"/>
  <c r="BT69" i="3"/>
  <c r="BU69" i="3"/>
  <c r="BV69" i="3"/>
  <c r="D70" i="3"/>
  <c r="G70" i="3"/>
  <c r="L70" i="3"/>
  <c r="Q70" i="3"/>
  <c r="S70" i="3"/>
  <c r="U70" i="3"/>
  <c r="W70" i="3"/>
  <c r="Z70" i="3"/>
  <c r="AA70" i="3"/>
  <c r="AG70" i="3"/>
  <c r="AI70" i="3"/>
  <c r="AK70" i="3"/>
  <c r="AM70" i="3"/>
  <c r="AO70" i="3"/>
  <c r="AR70" i="3"/>
  <c r="AW70" i="3"/>
  <c r="AY70" i="3"/>
  <c r="BC70" i="3"/>
  <c r="BE70" i="3"/>
  <c r="BF70" i="3"/>
  <c r="BI70" i="3"/>
  <c r="BJ70" i="3"/>
  <c r="BK70" i="3"/>
  <c r="BL70" i="3"/>
  <c r="BM70" i="3"/>
  <c r="BN70" i="3"/>
  <c r="BO70" i="3"/>
  <c r="BP70" i="3"/>
  <c r="BQ70" i="3"/>
  <c r="BS70" i="3"/>
  <c r="BT70" i="3"/>
  <c r="BU70" i="3"/>
  <c r="BV70" i="3"/>
  <c r="D71" i="3"/>
  <c r="G71" i="3"/>
  <c r="L71" i="3"/>
  <c r="Q71" i="3"/>
  <c r="S71" i="3"/>
  <c r="U71" i="3"/>
  <c r="W71" i="3"/>
  <c r="Z71" i="3"/>
  <c r="AA71" i="3"/>
  <c r="AG71" i="3"/>
  <c r="AI71" i="3"/>
  <c r="AK71" i="3"/>
  <c r="AM71" i="3"/>
  <c r="AO71" i="3"/>
  <c r="AR71" i="3"/>
  <c r="AW71" i="3"/>
  <c r="AY71" i="3"/>
  <c r="BC71" i="3"/>
  <c r="BE71" i="3"/>
  <c r="BF71" i="3"/>
  <c r="BI71" i="3"/>
  <c r="BJ71" i="3"/>
  <c r="BK71" i="3"/>
  <c r="BL71" i="3"/>
  <c r="BM71" i="3"/>
  <c r="BN71" i="3"/>
  <c r="BO71" i="3"/>
  <c r="BP71" i="3"/>
  <c r="BQ71" i="3"/>
  <c r="BS71" i="3"/>
  <c r="BT71" i="3"/>
  <c r="BU71" i="3"/>
  <c r="BV71" i="3"/>
  <c r="D72" i="3"/>
  <c r="G72" i="3"/>
  <c r="L72" i="3"/>
  <c r="Q72" i="3"/>
  <c r="S72" i="3"/>
  <c r="U72" i="3"/>
  <c r="W72" i="3"/>
  <c r="Z72" i="3"/>
  <c r="AA72" i="3"/>
  <c r="AG72" i="3"/>
  <c r="AI72" i="3"/>
  <c r="AK72" i="3"/>
  <c r="AM72" i="3"/>
  <c r="AO72" i="3"/>
  <c r="AR72" i="3"/>
  <c r="AW72" i="3"/>
  <c r="AY72" i="3"/>
  <c r="BC72" i="3"/>
  <c r="BE72" i="3"/>
  <c r="BF72" i="3"/>
  <c r="BI72" i="3"/>
  <c r="BJ72" i="3"/>
  <c r="BK72" i="3"/>
  <c r="BL72" i="3"/>
  <c r="BM72" i="3"/>
  <c r="BN72" i="3"/>
  <c r="BO72" i="3"/>
  <c r="BP72" i="3"/>
  <c r="BQ72" i="3"/>
  <c r="BS72" i="3"/>
  <c r="BT72" i="3"/>
  <c r="BU72" i="3"/>
  <c r="BV72" i="3"/>
  <c r="D73" i="3"/>
  <c r="G73" i="3"/>
  <c r="L73" i="3"/>
  <c r="Q73" i="3"/>
  <c r="S73" i="3"/>
  <c r="U73" i="3"/>
  <c r="W73" i="3"/>
  <c r="Z73" i="3"/>
  <c r="AA73" i="3"/>
  <c r="AG73" i="3"/>
  <c r="AI73" i="3"/>
  <c r="AK73" i="3"/>
  <c r="AM73" i="3"/>
  <c r="AO73" i="3"/>
  <c r="AR73" i="3"/>
  <c r="AW73" i="3"/>
  <c r="AY73" i="3"/>
  <c r="BC73" i="3"/>
  <c r="BE73" i="3"/>
  <c r="BF73" i="3"/>
  <c r="BI73" i="3"/>
  <c r="BJ73" i="3"/>
  <c r="BK73" i="3"/>
  <c r="BL73" i="3"/>
  <c r="BM73" i="3"/>
  <c r="BN73" i="3"/>
  <c r="BO73" i="3"/>
  <c r="BP73" i="3"/>
  <c r="BQ73" i="3"/>
  <c r="BS73" i="3"/>
  <c r="BT73" i="3"/>
  <c r="BU73" i="3"/>
  <c r="BV73" i="3"/>
  <c r="D74" i="3"/>
  <c r="G74" i="3"/>
  <c r="L74" i="3"/>
  <c r="Q74" i="3"/>
  <c r="S74" i="3"/>
  <c r="U74" i="3"/>
  <c r="W74" i="3"/>
  <c r="Z74" i="3"/>
  <c r="AA74" i="3"/>
  <c r="AG74" i="3"/>
  <c r="AI74" i="3"/>
  <c r="AK74" i="3"/>
  <c r="AM74" i="3"/>
  <c r="AO74" i="3"/>
  <c r="AR74" i="3"/>
  <c r="AW74" i="3"/>
  <c r="AY74" i="3"/>
  <c r="BC74" i="3"/>
  <c r="BE74" i="3"/>
  <c r="BF74" i="3"/>
  <c r="BI74" i="3"/>
  <c r="BJ74" i="3"/>
  <c r="BK74" i="3"/>
  <c r="BL74" i="3"/>
  <c r="BM74" i="3"/>
  <c r="BN74" i="3"/>
  <c r="BO74" i="3"/>
  <c r="BP74" i="3"/>
  <c r="BQ74" i="3"/>
  <c r="BS74" i="3"/>
  <c r="BT74" i="3"/>
  <c r="BU74" i="3"/>
  <c r="BV74" i="3"/>
  <c r="D75" i="3"/>
  <c r="G75" i="3"/>
  <c r="L75" i="3"/>
  <c r="Q75" i="3"/>
  <c r="S75" i="3"/>
  <c r="U75" i="3"/>
  <c r="W75" i="3"/>
  <c r="Z75" i="3"/>
  <c r="AA75" i="3"/>
  <c r="AG75" i="3"/>
  <c r="AI75" i="3"/>
  <c r="AK75" i="3"/>
  <c r="AM75" i="3"/>
  <c r="AO75" i="3"/>
  <c r="AR75" i="3"/>
  <c r="AW75" i="3"/>
  <c r="AY75" i="3"/>
  <c r="BC75" i="3"/>
  <c r="BE75" i="3"/>
  <c r="BF75" i="3"/>
  <c r="BI75" i="3"/>
  <c r="BJ75" i="3"/>
  <c r="BK75" i="3"/>
  <c r="BL75" i="3"/>
  <c r="BM75" i="3"/>
  <c r="BN75" i="3"/>
  <c r="BO75" i="3"/>
  <c r="BP75" i="3"/>
  <c r="BQ75" i="3"/>
  <c r="BS75" i="3"/>
  <c r="BT75" i="3"/>
  <c r="BU75" i="3"/>
  <c r="BV75" i="3"/>
  <c r="D76" i="3"/>
  <c r="G76" i="3"/>
  <c r="L76" i="3"/>
  <c r="Q76" i="3"/>
  <c r="S76" i="3"/>
  <c r="U76" i="3"/>
  <c r="W76" i="3"/>
  <c r="Z76" i="3"/>
  <c r="AA76" i="3"/>
  <c r="AG76" i="3"/>
  <c r="AI76" i="3"/>
  <c r="AK76" i="3"/>
  <c r="AM76" i="3"/>
  <c r="AO76" i="3"/>
  <c r="AR76" i="3"/>
  <c r="AW76" i="3"/>
  <c r="AY76" i="3"/>
  <c r="BC76" i="3"/>
  <c r="BE76" i="3"/>
  <c r="BF76" i="3"/>
  <c r="BI76" i="3"/>
  <c r="BJ76" i="3"/>
  <c r="BK76" i="3"/>
  <c r="BL76" i="3"/>
  <c r="BM76" i="3"/>
  <c r="BN76" i="3"/>
  <c r="BO76" i="3"/>
  <c r="BP76" i="3"/>
  <c r="BQ76" i="3"/>
  <c r="BS76" i="3"/>
  <c r="BT76" i="3"/>
  <c r="BU76" i="3"/>
  <c r="BV76" i="3"/>
  <c r="D77" i="3"/>
  <c r="G77" i="3"/>
  <c r="L77" i="3"/>
  <c r="Q77" i="3"/>
  <c r="S77" i="3"/>
  <c r="U77" i="3"/>
  <c r="W77" i="3"/>
  <c r="Z77" i="3"/>
  <c r="AA77" i="3"/>
  <c r="AG77" i="3"/>
  <c r="AI77" i="3"/>
  <c r="AK77" i="3"/>
  <c r="AM77" i="3"/>
  <c r="AO77" i="3"/>
  <c r="AR77" i="3"/>
  <c r="AW77" i="3"/>
  <c r="AY77" i="3"/>
  <c r="BC77" i="3"/>
  <c r="BE77" i="3"/>
  <c r="BF77" i="3"/>
  <c r="BI77" i="3"/>
  <c r="BJ77" i="3"/>
  <c r="BK77" i="3"/>
  <c r="BL77" i="3"/>
  <c r="BM77" i="3"/>
  <c r="BN77" i="3"/>
  <c r="BO77" i="3"/>
  <c r="BP77" i="3"/>
  <c r="BQ77" i="3"/>
  <c r="BS77" i="3"/>
  <c r="BT77" i="3"/>
  <c r="BU77" i="3"/>
  <c r="BV77" i="3"/>
  <c r="D78" i="3"/>
  <c r="G78" i="3"/>
  <c r="L78" i="3"/>
  <c r="Q78" i="3"/>
  <c r="S78" i="3"/>
  <c r="U78" i="3"/>
  <c r="W78" i="3"/>
  <c r="Z78" i="3"/>
  <c r="AA78" i="3"/>
  <c r="AG78" i="3"/>
  <c r="AI78" i="3"/>
  <c r="AK78" i="3"/>
  <c r="AM78" i="3"/>
  <c r="AO78" i="3"/>
  <c r="AR78" i="3"/>
  <c r="AW78" i="3"/>
  <c r="AY78" i="3"/>
  <c r="BC78" i="3"/>
  <c r="BE78" i="3"/>
  <c r="BF78" i="3"/>
  <c r="BI78" i="3"/>
  <c r="BJ78" i="3"/>
  <c r="BK78" i="3"/>
  <c r="BL78" i="3"/>
  <c r="BM78" i="3"/>
  <c r="BN78" i="3"/>
  <c r="BO78" i="3"/>
  <c r="BP78" i="3"/>
  <c r="BQ78" i="3"/>
  <c r="BS78" i="3"/>
  <c r="BT78" i="3"/>
  <c r="BU78" i="3"/>
  <c r="BV78" i="3"/>
  <c r="D79" i="3"/>
  <c r="G79" i="3"/>
  <c r="L79" i="3"/>
  <c r="Q79" i="3"/>
  <c r="S79" i="3"/>
  <c r="U79" i="3"/>
  <c r="W79" i="3"/>
  <c r="Z79" i="3"/>
  <c r="AA79" i="3"/>
  <c r="AG79" i="3"/>
  <c r="AI79" i="3"/>
  <c r="AK79" i="3"/>
  <c r="AM79" i="3"/>
  <c r="AO79" i="3"/>
  <c r="AR79" i="3"/>
  <c r="AW79" i="3"/>
  <c r="AY79" i="3"/>
  <c r="BC79" i="3"/>
  <c r="BE79" i="3"/>
  <c r="BF79" i="3"/>
  <c r="BI79" i="3"/>
  <c r="BJ79" i="3"/>
  <c r="BK79" i="3"/>
  <c r="BL79" i="3"/>
  <c r="BM79" i="3"/>
  <c r="BN79" i="3"/>
  <c r="BO79" i="3"/>
  <c r="BP79" i="3"/>
  <c r="BQ79" i="3"/>
  <c r="BS79" i="3"/>
  <c r="BT79" i="3"/>
  <c r="BU79" i="3"/>
  <c r="BV79" i="3"/>
  <c r="D80" i="3"/>
  <c r="G80" i="3"/>
  <c r="L80" i="3"/>
  <c r="Q80" i="3"/>
  <c r="S80" i="3"/>
  <c r="U80" i="3"/>
  <c r="W80" i="3"/>
  <c r="Z80" i="3"/>
  <c r="AA80" i="3"/>
  <c r="AG80" i="3"/>
  <c r="AI80" i="3"/>
  <c r="AK80" i="3"/>
  <c r="AM80" i="3"/>
  <c r="AO80" i="3"/>
  <c r="AR80" i="3"/>
  <c r="AW80" i="3"/>
  <c r="AY80" i="3"/>
  <c r="BC80" i="3"/>
  <c r="BE80" i="3"/>
  <c r="BF80" i="3"/>
  <c r="BI80" i="3"/>
  <c r="BJ80" i="3"/>
  <c r="BK80" i="3"/>
  <c r="BL80" i="3"/>
  <c r="BM80" i="3"/>
  <c r="BN80" i="3"/>
  <c r="BO80" i="3"/>
  <c r="BP80" i="3"/>
  <c r="BQ80" i="3"/>
  <c r="BS80" i="3"/>
  <c r="BT80" i="3"/>
  <c r="BU80" i="3"/>
  <c r="BV80" i="3"/>
  <c r="D81" i="3"/>
  <c r="G81" i="3"/>
  <c r="L81" i="3"/>
  <c r="Q81" i="3"/>
  <c r="S81" i="3"/>
  <c r="U81" i="3"/>
  <c r="W81" i="3"/>
  <c r="Z81" i="3"/>
  <c r="AA81" i="3"/>
  <c r="AG81" i="3"/>
  <c r="AI81" i="3"/>
  <c r="AK81" i="3"/>
  <c r="AM81" i="3"/>
  <c r="AO81" i="3"/>
  <c r="AR81" i="3"/>
  <c r="AW81" i="3"/>
  <c r="AY81" i="3"/>
  <c r="BC81" i="3"/>
  <c r="BE81" i="3"/>
  <c r="BF81" i="3"/>
  <c r="BI81" i="3"/>
  <c r="BJ81" i="3"/>
  <c r="BK81" i="3"/>
  <c r="BL81" i="3"/>
  <c r="BM81" i="3"/>
  <c r="BN81" i="3"/>
  <c r="BO81" i="3"/>
  <c r="BP81" i="3"/>
  <c r="BQ81" i="3"/>
  <c r="BS81" i="3"/>
  <c r="BT81" i="3"/>
  <c r="BU81" i="3"/>
  <c r="BV81" i="3"/>
  <c r="D82" i="3"/>
  <c r="G82" i="3"/>
  <c r="L82" i="3"/>
  <c r="Q82" i="3"/>
  <c r="S82" i="3"/>
  <c r="U82" i="3"/>
  <c r="W82" i="3"/>
  <c r="Z82" i="3"/>
  <c r="AA82" i="3"/>
  <c r="AG82" i="3"/>
  <c r="AI82" i="3"/>
  <c r="AK82" i="3"/>
  <c r="AM82" i="3"/>
  <c r="AO82" i="3"/>
  <c r="AR82" i="3"/>
  <c r="AW82" i="3"/>
  <c r="AY82" i="3"/>
  <c r="BC82" i="3"/>
  <c r="BE82" i="3"/>
  <c r="BF82" i="3"/>
  <c r="BI82" i="3"/>
  <c r="BJ82" i="3"/>
  <c r="BK82" i="3"/>
  <c r="BL82" i="3"/>
  <c r="BM82" i="3"/>
  <c r="BN82" i="3"/>
  <c r="BO82" i="3"/>
  <c r="BP82" i="3"/>
  <c r="BQ82" i="3"/>
  <c r="BS82" i="3"/>
  <c r="BT82" i="3"/>
  <c r="BU82" i="3"/>
  <c r="BV82" i="3"/>
  <c r="D83" i="3"/>
  <c r="G83" i="3"/>
  <c r="L83" i="3"/>
  <c r="Q83" i="3"/>
  <c r="S83" i="3"/>
  <c r="U83" i="3"/>
  <c r="W83" i="3"/>
  <c r="Z83" i="3"/>
  <c r="AA83" i="3"/>
  <c r="AG83" i="3"/>
  <c r="AI83" i="3"/>
  <c r="AK83" i="3"/>
  <c r="AM83" i="3"/>
  <c r="AO83" i="3"/>
  <c r="AR83" i="3"/>
  <c r="AW83" i="3"/>
  <c r="AY83" i="3"/>
  <c r="BC83" i="3"/>
  <c r="BE83" i="3"/>
  <c r="BF83" i="3"/>
  <c r="BI83" i="3"/>
  <c r="BJ83" i="3"/>
  <c r="BK83" i="3"/>
  <c r="BL83" i="3"/>
  <c r="BM83" i="3"/>
  <c r="BN83" i="3"/>
  <c r="BO83" i="3"/>
  <c r="BP83" i="3"/>
  <c r="BQ83" i="3"/>
  <c r="BS83" i="3"/>
  <c r="BT83" i="3"/>
  <c r="BU83" i="3"/>
  <c r="BV83" i="3"/>
  <c r="D84" i="3"/>
  <c r="G84" i="3"/>
  <c r="L84" i="3"/>
  <c r="Q84" i="3"/>
  <c r="S84" i="3"/>
  <c r="U84" i="3"/>
  <c r="W84" i="3"/>
  <c r="Z84" i="3"/>
  <c r="AA84" i="3"/>
  <c r="AG84" i="3"/>
  <c r="AI84" i="3"/>
  <c r="AK84" i="3"/>
  <c r="AM84" i="3"/>
  <c r="AO84" i="3"/>
  <c r="AR84" i="3"/>
  <c r="AW84" i="3"/>
  <c r="AY84" i="3"/>
  <c r="BC84" i="3"/>
  <c r="BE84" i="3"/>
  <c r="BF84" i="3"/>
  <c r="BI84" i="3"/>
  <c r="BJ84" i="3"/>
  <c r="BK84" i="3"/>
  <c r="BL84" i="3"/>
  <c r="BM84" i="3"/>
  <c r="BN84" i="3"/>
  <c r="BO84" i="3"/>
  <c r="BP84" i="3"/>
  <c r="BQ84" i="3"/>
  <c r="BS84" i="3"/>
  <c r="BT84" i="3"/>
  <c r="BU84" i="3"/>
  <c r="BV84" i="3"/>
  <c r="D85" i="3"/>
  <c r="G85" i="3"/>
  <c r="L85" i="3"/>
  <c r="Q85" i="3"/>
  <c r="S85" i="3"/>
  <c r="U85" i="3"/>
  <c r="W85" i="3"/>
  <c r="Z85" i="3"/>
  <c r="AA85" i="3"/>
  <c r="AG85" i="3"/>
  <c r="AI85" i="3"/>
  <c r="AK85" i="3"/>
  <c r="AM85" i="3"/>
  <c r="AO85" i="3"/>
  <c r="AR85" i="3"/>
  <c r="AW85" i="3"/>
  <c r="AY85" i="3"/>
  <c r="BC85" i="3"/>
  <c r="BE85" i="3"/>
  <c r="BF85" i="3"/>
  <c r="BI85" i="3"/>
  <c r="BJ85" i="3"/>
  <c r="BK85" i="3"/>
  <c r="BL85" i="3"/>
  <c r="BM85" i="3"/>
  <c r="BN85" i="3"/>
  <c r="BO85" i="3"/>
  <c r="BP85" i="3"/>
  <c r="BQ85" i="3"/>
  <c r="BS85" i="3"/>
  <c r="BT85" i="3"/>
  <c r="BU85" i="3"/>
  <c r="BV85" i="3"/>
  <c r="D86" i="3"/>
  <c r="G86" i="3"/>
  <c r="L86" i="3"/>
  <c r="Q86" i="3"/>
  <c r="S86" i="3"/>
  <c r="U86" i="3"/>
  <c r="W86" i="3"/>
  <c r="Z86" i="3"/>
  <c r="AA86" i="3"/>
  <c r="AG86" i="3"/>
  <c r="AI86" i="3"/>
  <c r="AK86" i="3"/>
  <c r="AM86" i="3"/>
  <c r="AO86" i="3"/>
  <c r="AR86" i="3"/>
  <c r="AW86" i="3"/>
  <c r="AY86" i="3"/>
  <c r="BC86" i="3"/>
  <c r="BE86" i="3"/>
  <c r="BF86" i="3"/>
  <c r="BI86" i="3"/>
  <c r="BJ86" i="3"/>
  <c r="BK86" i="3"/>
  <c r="BL86" i="3"/>
  <c r="BM86" i="3"/>
  <c r="BN86" i="3"/>
  <c r="BO86" i="3"/>
  <c r="BP86" i="3"/>
  <c r="BQ86" i="3"/>
  <c r="BS86" i="3"/>
  <c r="BT86" i="3"/>
  <c r="BU86" i="3"/>
  <c r="BV86" i="3"/>
  <c r="D87" i="3"/>
  <c r="G87" i="3"/>
  <c r="L87" i="3"/>
  <c r="Q87" i="3"/>
  <c r="S87" i="3"/>
  <c r="U87" i="3"/>
  <c r="W87" i="3"/>
  <c r="Z87" i="3"/>
  <c r="AA87" i="3"/>
  <c r="AG87" i="3"/>
  <c r="AI87" i="3"/>
  <c r="AK87" i="3"/>
  <c r="AM87" i="3"/>
  <c r="AO87" i="3"/>
  <c r="AR87" i="3"/>
  <c r="AW87" i="3"/>
  <c r="AY87" i="3"/>
  <c r="BC87" i="3"/>
  <c r="BE87" i="3"/>
  <c r="BF87" i="3"/>
  <c r="BI87" i="3"/>
  <c r="BJ87" i="3"/>
  <c r="BK87" i="3"/>
  <c r="BL87" i="3"/>
  <c r="BM87" i="3"/>
  <c r="BN87" i="3"/>
  <c r="BO87" i="3"/>
  <c r="BP87" i="3"/>
  <c r="BQ87" i="3"/>
  <c r="BS87" i="3"/>
  <c r="BT87" i="3"/>
  <c r="BU87" i="3"/>
  <c r="BV87" i="3"/>
  <c r="D88" i="3"/>
  <c r="G88" i="3"/>
  <c r="L88" i="3"/>
  <c r="Q88" i="3"/>
  <c r="S88" i="3"/>
  <c r="U88" i="3"/>
  <c r="W88" i="3"/>
  <c r="Z88" i="3"/>
  <c r="AA88" i="3"/>
  <c r="AG88" i="3"/>
  <c r="AI88" i="3"/>
  <c r="AK88" i="3"/>
  <c r="AM88" i="3"/>
  <c r="AO88" i="3"/>
  <c r="AR88" i="3"/>
  <c r="AW88" i="3"/>
  <c r="AY88" i="3"/>
  <c r="BC88" i="3"/>
  <c r="BE88" i="3"/>
  <c r="BF88" i="3"/>
  <c r="BI88" i="3"/>
  <c r="BJ88" i="3"/>
  <c r="BK88" i="3"/>
  <c r="BL88" i="3"/>
  <c r="BM88" i="3"/>
  <c r="BN88" i="3"/>
  <c r="BO88" i="3"/>
  <c r="BP88" i="3"/>
  <c r="BQ88" i="3"/>
  <c r="BS88" i="3"/>
  <c r="BT88" i="3"/>
  <c r="BU88" i="3"/>
  <c r="BV88" i="3"/>
  <c r="D89" i="3"/>
  <c r="G89" i="3"/>
  <c r="L89" i="3"/>
  <c r="Q89" i="3"/>
  <c r="S89" i="3"/>
  <c r="U89" i="3"/>
  <c r="W89" i="3"/>
  <c r="Z89" i="3"/>
  <c r="AA89" i="3"/>
  <c r="AG89" i="3"/>
  <c r="AI89" i="3"/>
  <c r="AK89" i="3"/>
  <c r="AM89" i="3"/>
  <c r="AO89" i="3"/>
  <c r="AR89" i="3"/>
  <c r="AW89" i="3"/>
  <c r="AY89" i="3"/>
  <c r="BC89" i="3"/>
  <c r="BE89" i="3"/>
  <c r="BF89" i="3"/>
  <c r="BI89" i="3"/>
  <c r="BJ89" i="3"/>
  <c r="BK89" i="3"/>
  <c r="BL89" i="3"/>
  <c r="BM89" i="3"/>
  <c r="BN89" i="3"/>
  <c r="BO89" i="3"/>
  <c r="BP89" i="3"/>
  <c r="BQ89" i="3"/>
  <c r="BS89" i="3"/>
  <c r="BT89" i="3"/>
  <c r="BU89" i="3"/>
  <c r="BV89" i="3"/>
  <c r="D90" i="3"/>
  <c r="G90" i="3"/>
  <c r="L90" i="3"/>
  <c r="Q90" i="3"/>
  <c r="S90" i="3"/>
  <c r="U90" i="3"/>
  <c r="W90" i="3"/>
  <c r="Z90" i="3"/>
  <c r="AA90" i="3"/>
  <c r="AG90" i="3"/>
  <c r="AI90" i="3"/>
  <c r="AK90" i="3"/>
  <c r="AM90" i="3"/>
  <c r="AO90" i="3"/>
  <c r="AR90" i="3"/>
  <c r="AW90" i="3"/>
  <c r="AY90" i="3"/>
  <c r="BC90" i="3"/>
  <c r="BE90" i="3"/>
  <c r="BF90" i="3"/>
  <c r="BI90" i="3"/>
  <c r="BJ90" i="3"/>
  <c r="BK90" i="3"/>
  <c r="BL90" i="3"/>
  <c r="BM90" i="3"/>
  <c r="BN90" i="3"/>
  <c r="BO90" i="3"/>
  <c r="BP90" i="3"/>
  <c r="BQ90" i="3"/>
  <c r="BS90" i="3"/>
  <c r="BT90" i="3"/>
  <c r="BU90" i="3"/>
  <c r="BV90" i="3"/>
  <c r="D91" i="3"/>
  <c r="G91" i="3"/>
  <c r="L91" i="3"/>
  <c r="Q91" i="3"/>
  <c r="S91" i="3"/>
  <c r="U91" i="3"/>
  <c r="W91" i="3"/>
  <c r="Z91" i="3"/>
  <c r="AA91" i="3"/>
  <c r="AG91" i="3"/>
  <c r="AI91" i="3"/>
  <c r="AK91" i="3"/>
  <c r="AM91" i="3"/>
  <c r="AO91" i="3"/>
  <c r="AR91" i="3"/>
  <c r="AW91" i="3"/>
  <c r="AY91" i="3"/>
  <c r="BC91" i="3"/>
  <c r="BE91" i="3"/>
  <c r="BF91" i="3"/>
  <c r="BI91" i="3"/>
  <c r="BJ91" i="3"/>
  <c r="BK91" i="3"/>
  <c r="BL91" i="3"/>
  <c r="BM91" i="3"/>
  <c r="BN91" i="3"/>
  <c r="BO91" i="3"/>
  <c r="BP91" i="3"/>
  <c r="BQ91" i="3"/>
  <c r="BS91" i="3"/>
  <c r="BT91" i="3"/>
  <c r="BU91" i="3"/>
  <c r="BV91" i="3"/>
  <c r="D92" i="3"/>
  <c r="G92" i="3"/>
  <c r="L92" i="3"/>
  <c r="Q92" i="3"/>
  <c r="S92" i="3"/>
  <c r="U92" i="3"/>
  <c r="W92" i="3"/>
  <c r="Z92" i="3"/>
  <c r="AA92" i="3"/>
  <c r="AG92" i="3"/>
  <c r="AI92" i="3"/>
  <c r="AK92" i="3"/>
  <c r="AM92" i="3"/>
  <c r="AO92" i="3"/>
  <c r="AR92" i="3"/>
  <c r="AW92" i="3"/>
  <c r="AY92" i="3"/>
  <c r="BC92" i="3"/>
  <c r="BE92" i="3"/>
  <c r="BF92" i="3"/>
  <c r="BI92" i="3"/>
  <c r="BJ92" i="3"/>
  <c r="BK92" i="3"/>
  <c r="BL92" i="3"/>
  <c r="BM92" i="3"/>
  <c r="BN92" i="3"/>
  <c r="BO92" i="3"/>
  <c r="BP92" i="3"/>
  <c r="BQ92" i="3"/>
  <c r="BS92" i="3"/>
  <c r="BT92" i="3"/>
  <c r="BU92" i="3"/>
  <c r="BV92" i="3"/>
  <c r="D93" i="3"/>
  <c r="G93" i="3"/>
  <c r="L93" i="3"/>
  <c r="Q93" i="3"/>
  <c r="S93" i="3"/>
  <c r="U93" i="3"/>
  <c r="W93" i="3"/>
  <c r="Z93" i="3"/>
  <c r="AA93" i="3"/>
  <c r="AG93" i="3"/>
  <c r="AI93" i="3"/>
  <c r="AK93" i="3"/>
  <c r="AM93" i="3"/>
  <c r="AO93" i="3"/>
  <c r="AR93" i="3"/>
  <c r="AW93" i="3"/>
  <c r="AY93" i="3"/>
  <c r="BC93" i="3"/>
  <c r="BE93" i="3"/>
  <c r="BF93" i="3"/>
  <c r="BI93" i="3"/>
  <c r="BJ93" i="3"/>
  <c r="BK93" i="3"/>
  <c r="BL93" i="3"/>
  <c r="BM93" i="3"/>
  <c r="BN93" i="3"/>
  <c r="BO93" i="3"/>
  <c r="BP93" i="3"/>
  <c r="BQ93" i="3"/>
  <c r="BS93" i="3"/>
  <c r="BT93" i="3"/>
  <c r="BU93" i="3"/>
  <c r="BV93" i="3"/>
  <c r="D94" i="3"/>
  <c r="G94" i="3"/>
  <c r="L94" i="3"/>
  <c r="Q94" i="3"/>
  <c r="S94" i="3"/>
  <c r="U94" i="3"/>
  <c r="W94" i="3"/>
  <c r="Z94" i="3"/>
  <c r="AA94" i="3"/>
  <c r="AG94" i="3"/>
  <c r="AI94" i="3"/>
  <c r="AK94" i="3"/>
  <c r="AM94" i="3"/>
  <c r="AO94" i="3"/>
  <c r="AR94" i="3"/>
  <c r="AW94" i="3"/>
  <c r="AY94" i="3"/>
  <c r="BC94" i="3"/>
  <c r="BE94" i="3"/>
  <c r="BF94" i="3"/>
  <c r="BI94" i="3"/>
  <c r="BJ94" i="3"/>
  <c r="BK94" i="3"/>
  <c r="BL94" i="3"/>
  <c r="BM94" i="3"/>
  <c r="BN94" i="3"/>
  <c r="BO94" i="3"/>
  <c r="BP94" i="3"/>
  <c r="BQ94" i="3"/>
  <c r="BS94" i="3"/>
  <c r="BT94" i="3"/>
  <c r="BU94" i="3"/>
  <c r="BV94" i="3"/>
  <c r="D95" i="3"/>
  <c r="G95" i="3"/>
  <c r="L95" i="3"/>
  <c r="Q95" i="3"/>
  <c r="S95" i="3"/>
  <c r="U95" i="3"/>
  <c r="W95" i="3"/>
  <c r="Z95" i="3"/>
  <c r="AA95" i="3"/>
  <c r="AG95" i="3"/>
  <c r="AI95" i="3"/>
  <c r="AK95" i="3"/>
  <c r="AM95" i="3"/>
  <c r="AO95" i="3"/>
  <c r="AR95" i="3"/>
  <c r="AW95" i="3"/>
  <c r="AY95" i="3"/>
  <c r="BC95" i="3"/>
  <c r="BE95" i="3"/>
  <c r="BF95" i="3"/>
  <c r="BI95" i="3"/>
  <c r="BJ95" i="3"/>
  <c r="BK95" i="3"/>
  <c r="BL95" i="3"/>
  <c r="BM95" i="3"/>
  <c r="BN95" i="3"/>
  <c r="BO95" i="3"/>
  <c r="BP95" i="3"/>
  <c r="BQ95" i="3"/>
  <c r="BS95" i="3"/>
  <c r="BT95" i="3"/>
  <c r="BU95" i="3"/>
  <c r="BV95" i="3"/>
  <c r="D96" i="3"/>
  <c r="G96" i="3"/>
  <c r="L96" i="3"/>
  <c r="Q96" i="3"/>
  <c r="S96" i="3"/>
  <c r="U96" i="3"/>
  <c r="W96" i="3"/>
  <c r="Z96" i="3"/>
  <c r="AA96" i="3"/>
  <c r="AG96" i="3"/>
  <c r="AI96" i="3"/>
  <c r="AK96" i="3"/>
  <c r="AM96" i="3"/>
  <c r="AO96" i="3"/>
  <c r="AR96" i="3"/>
  <c r="AW96" i="3"/>
  <c r="AY96" i="3"/>
  <c r="BC96" i="3"/>
  <c r="BE96" i="3"/>
  <c r="BF96" i="3"/>
  <c r="BI96" i="3"/>
  <c r="BJ96" i="3"/>
  <c r="BK96" i="3"/>
  <c r="BL96" i="3"/>
  <c r="BM96" i="3"/>
  <c r="BN96" i="3"/>
  <c r="BO96" i="3"/>
  <c r="BP96" i="3"/>
  <c r="BQ96" i="3"/>
  <c r="BS96" i="3"/>
  <c r="BT96" i="3"/>
  <c r="BU96" i="3"/>
  <c r="BV96" i="3"/>
  <c r="D97" i="3"/>
  <c r="G97" i="3"/>
  <c r="L97" i="3"/>
  <c r="Q97" i="3"/>
  <c r="S97" i="3"/>
  <c r="U97" i="3"/>
  <c r="W97" i="3"/>
  <c r="Z97" i="3"/>
  <c r="AA97" i="3"/>
  <c r="AG97" i="3"/>
  <c r="AI97" i="3"/>
  <c r="AK97" i="3"/>
  <c r="AM97" i="3"/>
  <c r="AO97" i="3"/>
  <c r="AR97" i="3"/>
  <c r="AW97" i="3"/>
  <c r="AY97" i="3"/>
  <c r="BC97" i="3"/>
  <c r="BE97" i="3"/>
  <c r="BF97" i="3"/>
  <c r="BI97" i="3"/>
  <c r="BJ97" i="3"/>
  <c r="BK97" i="3"/>
  <c r="BL97" i="3"/>
  <c r="BM97" i="3"/>
  <c r="BN97" i="3"/>
  <c r="BO97" i="3"/>
  <c r="BP97" i="3"/>
  <c r="BQ97" i="3"/>
  <c r="BS97" i="3"/>
  <c r="BT97" i="3"/>
  <c r="BU97" i="3"/>
  <c r="BV97" i="3"/>
  <c r="D98" i="3"/>
  <c r="G98" i="3"/>
  <c r="L98" i="3"/>
  <c r="Q98" i="3"/>
  <c r="S98" i="3"/>
  <c r="U98" i="3"/>
  <c r="W98" i="3"/>
  <c r="Z98" i="3"/>
  <c r="AA98" i="3"/>
  <c r="AG98" i="3"/>
  <c r="AI98" i="3"/>
  <c r="AK98" i="3"/>
  <c r="AM98" i="3"/>
  <c r="AO98" i="3"/>
  <c r="AR98" i="3"/>
  <c r="AW98" i="3"/>
  <c r="AY98" i="3"/>
  <c r="BC98" i="3"/>
  <c r="BE98" i="3"/>
  <c r="BF98" i="3"/>
  <c r="BI98" i="3"/>
  <c r="BJ98" i="3"/>
  <c r="BK98" i="3"/>
  <c r="BL98" i="3"/>
  <c r="BM98" i="3"/>
  <c r="BN98" i="3"/>
  <c r="BO98" i="3"/>
  <c r="BP98" i="3"/>
  <c r="BQ98" i="3"/>
  <c r="BS98" i="3"/>
  <c r="BT98" i="3"/>
  <c r="BU98" i="3"/>
  <c r="BV98" i="3"/>
  <c r="D99" i="3"/>
  <c r="G99" i="3"/>
  <c r="L99" i="3"/>
  <c r="Q99" i="3"/>
  <c r="S99" i="3"/>
  <c r="U99" i="3"/>
  <c r="W99" i="3"/>
  <c r="Z99" i="3"/>
  <c r="AA99" i="3"/>
  <c r="AG99" i="3"/>
  <c r="AI99" i="3"/>
  <c r="AK99" i="3"/>
  <c r="AM99" i="3"/>
  <c r="AO99" i="3"/>
  <c r="AR99" i="3"/>
  <c r="AW99" i="3"/>
  <c r="AY99" i="3"/>
  <c r="BC99" i="3"/>
  <c r="BE99" i="3"/>
  <c r="BF99" i="3"/>
  <c r="BI99" i="3"/>
  <c r="BJ99" i="3"/>
  <c r="BK99" i="3"/>
  <c r="BL99" i="3"/>
  <c r="BM99" i="3"/>
  <c r="BN99" i="3"/>
  <c r="BO99" i="3"/>
  <c r="BP99" i="3"/>
  <c r="BQ99" i="3"/>
  <c r="BS99" i="3"/>
  <c r="BT99" i="3"/>
  <c r="BU99" i="3"/>
  <c r="BV99" i="3"/>
  <c r="D100" i="3"/>
  <c r="G100" i="3"/>
  <c r="L100" i="3"/>
  <c r="Q100" i="3"/>
  <c r="S100" i="3"/>
  <c r="U100" i="3"/>
  <c r="W100" i="3"/>
  <c r="Z100" i="3"/>
  <c r="AA100" i="3"/>
  <c r="AG100" i="3"/>
  <c r="AI100" i="3"/>
  <c r="AK100" i="3"/>
  <c r="AM100" i="3"/>
  <c r="AO100" i="3"/>
  <c r="AR100" i="3"/>
  <c r="AW100" i="3"/>
  <c r="AY100" i="3"/>
  <c r="BC100" i="3"/>
  <c r="BE100" i="3"/>
  <c r="BF100" i="3"/>
  <c r="BI100" i="3"/>
  <c r="BJ100" i="3"/>
  <c r="BK100" i="3"/>
  <c r="BL100" i="3"/>
  <c r="BM100" i="3"/>
  <c r="BN100" i="3"/>
  <c r="BO100" i="3"/>
  <c r="BP100" i="3"/>
  <c r="BQ100" i="3"/>
  <c r="BS100" i="3"/>
  <c r="BT100" i="3"/>
  <c r="BU100" i="3"/>
  <c r="BV100" i="3"/>
  <c r="D11" i="2"/>
  <c r="G11" i="2"/>
  <c r="L11" i="2"/>
  <c r="S11" i="2"/>
  <c r="U11" i="2"/>
  <c r="W11" i="2"/>
  <c r="Y11" i="2"/>
  <c r="AE11" i="2"/>
  <c r="AI11" i="2"/>
  <c r="AL11" i="2"/>
  <c r="AN11" i="2"/>
  <c r="AP11" i="2"/>
  <c r="AR11" i="2"/>
  <c r="AT11" i="2"/>
  <c r="AV11" i="2"/>
  <c r="AX11" i="2"/>
  <c r="AZ11" i="2"/>
  <c r="BB11" i="2"/>
  <c r="BC11" i="2"/>
  <c r="BF11" i="2"/>
  <c r="BG11" i="2"/>
  <c r="BH11" i="2"/>
  <c r="BI11" i="2"/>
  <c r="BJ11" i="2"/>
  <c r="BK11" i="2"/>
  <c r="BL11" i="2"/>
  <c r="BM11" i="2"/>
  <c r="BN11" i="2"/>
  <c r="BM2" i="2" s="1"/>
  <c r="BP11" i="2"/>
  <c r="BQ11" i="2"/>
  <c r="BR11" i="2"/>
  <c r="BS11" i="2"/>
  <c r="D12" i="2"/>
  <c r="G12" i="2"/>
  <c r="L12" i="2"/>
  <c r="S12" i="2"/>
  <c r="U12" i="2"/>
  <c r="W12" i="2"/>
  <c r="Y12" i="2"/>
  <c r="AE12" i="2"/>
  <c r="AI12" i="2"/>
  <c r="AL12" i="2"/>
  <c r="AN12" i="2"/>
  <c r="AP12" i="2"/>
  <c r="AR12" i="2"/>
  <c r="AT12" i="2"/>
  <c r="AV12" i="2"/>
  <c r="AX12" i="2"/>
  <c r="AZ12" i="2"/>
  <c r="BB12" i="2"/>
  <c r="BC12" i="2"/>
  <c r="BF12" i="2"/>
  <c r="BG12" i="2"/>
  <c r="BH12" i="2"/>
  <c r="BI12" i="2"/>
  <c r="BJ12" i="2"/>
  <c r="BK12" i="2"/>
  <c r="BL12" i="2"/>
  <c r="BM12" i="2"/>
  <c r="BN12" i="2"/>
  <c r="BP12" i="2"/>
  <c r="BQ12" i="2"/>
  <c r="BR12" i="2"/>
  <c r="BS12" i="2"/>
  <c r="D13" i="2"/>
  <c r="G13" i="2"/>
  <c r="L13" i="2"/>
  <c r="S13" i="2"/>
  <c r="U13" i="2"/>
  <c r="W13" i="2"/>
  <c r="Y13" i="2"/>
  <c r="AE13" i="2"/>
  <c r="AI13" i="2"/>
  <c r="AL13" i="2"/>
  <c r="AN13" i="2"/>
  <c r="AP13" i="2"/>
  <c r="AR13" i="2"/>
  <c r="AT13" i="2"/>
  <c r="AV13" i="2"/>
  <c r="AX13" i="2"/>
  <c r="AZ13" i="2"/>
  <c r="BB13" i="2"/>
  <c r="BC13" i="2"/>
  <c r="BF13" i="2"/>
  <c r="BG13" i="2"/>
  <c r="BH13" i="2"/>
  <c r="BI13" i="2"/>
  <c r="BJ13" i="2"/>
  <c r="BK13" i="2"/>
  <c r="BL13" i="2"/>
  <c r="BM13" i="2"/>
  <c r="BN13" i="2"/>
  <c r="BP13" i="2"/>
  <c r="BQ13" i="2"/>
  <c r="BR13" i="2"/>
  <c r="BS13" i="2"/>
  <c r="D14" i="2"/>
  <c r="G14" i="2"/>
  <c r="L14" i="2"/>
  <c r="S14" i="2"/>
  <c r="U14" i="2"/>
  <c r="W14" i="2"/>
  <c r="Y14" i="2"/>
  <c r="AE14" i="2"/>
  <c r="AI14" i="2"/>
  <c r="AL14" i="2"/>
  <c r="AN14" i="2"/>
  <c r="AP14" i="2"/>
  <c r="AR14" i="2"/>
  <c r="AT14" i="2"/>
  <c r="AV14" i="2"/>
  <c r="AX14" i="2"/>
  <c r="AZ14" i="2"/>
  <c r="BB14" i="2"/>
  <c r="BC14" i="2"/>
  <c r="BF14" i="2"/>
  <c r="BG14" i="2"/>
  <c r="BH14" i="2"/>
  <c r="BI14" i="2"/>
  <c r="BJ14" i="2"/>
  <c r="BK14" i="2"/>
  <c r="BL14" i="2"/>
  <c r="BM14" i="2"/>
  <c r="BN14" i="2"/>
  <c r="BP14" i="2"/>
  <c r="BQ14" i="2"/>
  <c r="BR14" i="2"/>
  <c r="BS14" i="2"/>
  <c r="D15" i="2"/>
  <c r="G15" i="2"/>
  <c r="L15" i="2"/>
  <c r="S15" i="2"/>
  <c r="U15" i="2"/>
  <c r="W15" i="2"/>
  <c r="Y15" i="2"/>
  <c r="AE15" i="2"/>
  <c r="AI15" i="2"/>
  <c r="AL15" i="2"/>
  <c r="AN15" i="2"/>
  <c r="AP15" i="2"/>
  <c r="AR15" i="2"/>
  <c r="AT15" i="2"/>
  <c r="AV15" i="2"/>
  <c r="AX15" i="2"/>
  <c r="AZ15" i="2"/>
  <c r="BB15" i="2"/>
  <c r="BC15" i="2"/>
  <c r="BF15" i="2"/>
  <c r="BG15" i="2"/>
  <c r="BH15" i="2"/>
  <c r="BI15" i="2"/>
  <c r="BJ15" i="2"/>
  <c r="BK15" i="2"/>
  <c r="BL15" i="2"/>
  <c r="BM15" i="2"/>
  <c r="BN15" i="2"/>
  <c r="BP15" i="2"/>
  <c r="BQ15" i="2"/>
  <c r="BR15" i="2"/>
  <c r="BS15" i="2"/>
  <c r="D16" i="2"/>
  <c r="G16" i="2"/>
  <c r="L16" i="2"/>
  <c r="S16" i="2"/>
  <c r="U16" i="2"/>
  <c r="W16" i="2"/>
  <c r="Y16" i="2"/>
  <c r="AE16" i="2"/>
  <c r="AI16" i="2"/>
  <c r="AL16" i="2"/>
  <c r="AN16" i="2"/>
  <c r="AP16" i="2"/>
  <c r="AR16" i="2"/>
  <c r="AT16" i="2"/>
  <c r="AV16" i="2"/>
  <c r="AX16" i="2"/>
  <c r="AZ16" i="2"/>
  <c r="BB16" i="2"/>
  <c r="BC16" i="2"/>
  <c r="BF16" i="2"/>
  <c r="BG16" i="2"/>
  <c r="BH16" i="2"/>
  <c r="BI16" i="2"/>
  <c r="BJ16" i="2"/>
  <c r="BK16" i="2"/>
  <c r="BL16" i="2"/>
  <c r="BM16" i="2"/>
  <c r="BN16" i="2"/>
  <c r="BP16" i="2"/>
  <c r="BQ16" i="2"/>
  <c r="BR16" i="2"/>
  <c r="BS16" i="2"/>
  <c r="D17" i="2"/>
  <c r="G17" i="2"/>
  <c r="L17" i="2"/>
  <c r="S17" i="2"/>
  <c r="U17" i="2"/>
  <c r="W17" i="2"/>
  <c r="Y17" i="2"/>
  <c r="AE17" i="2"/>
  <c r="AI17" i="2"/>
  <c r="AL17" i="2"/>
  <c r="AN17" i="2"/>
  <c r="AP17" i="2"/>
  <c r="AR17" i="2"/>
  <c r="AT17" i="2"/>
  <c r="AV17" i="2"/>
  <c r="AX17" i="2"/>
  <c r="AZ17" i="2"/>
  <c r="BB17" i="2"/>
  <c r="BC17" i="2"/>
  <c r="BF17" i="2"/>
  <c r="BG17" i="2"/>
  <c r="BH17" i="2"/>
  <c r="BI17" i="2"/>
  <c r="BJ17" i="2"/>
  <c r="BK17" i="2"/>
  <c r="BL17" i="2"/>
  <c r="BM17" i="2"/>
  <c r="BN17" i="2"/>
  <c r="BP17" i="2"/>
  <c r="BQ17" i="2"/>
  <c r="BR17" i="2"/>
  <c r="BS17" i="2"/>
  <c r="D18" i="2"/>
  <c r="G18" i="2"/>
  <c r="L18" i="2"/>
  <c r="S18" i="2"/>
  <c r="U18" i="2"/>
  <c r="W18" i="2"/>
  <c r="Y18" i="2"/>
  <c r="AE18" i="2"/>
  <c r="AI18" i="2"/>
  <c r="AL18" i="2"/>
  <c r="AN18" i="2"/>
  <c r="AP18" i="2"/>
  <c r="AR18" i="2"/>
  <c r="AT18" i="2"/>
  <c r="AV18" i="2"/>
  <c r="AX18" i="2"/>
  <c r="AZ18" i="2"/>
  <c r="BB18" i="2"/>
  <c r="BC18" i="2"/>
  <c r="BF18" i="2"/>
  <c r="BG18" i="2"/>
  <c r="BH18" i="2"/>
  <c r="BI18" i="2"/>
  <c r="BJ18" i="2"/>
  <c r="BK18" i="2"/>
  <c r="BL18" i="2"/>
  <c r="BM18" i="2"/>
  <c r="BN18" i="2"/>
  <c r="BP18" i="2"/>
  <c r="BQ18" i="2"/>
  <c r="BR18" i="2"/>
  <c r="BS18" i="2"/>
  <c r="D19" i="2"/>
  <c r="G19" i="2"/>
  <c r="L19" i="2"/>
  <c r="S19" i="2"/>
  <c r="U19" i="2"/>
  <c r="W19" i="2"/>
  <c r="Y19" i="2"/>
  <c r="AE19" i="2"/>
  <c r="AI19" i="2"/>
  <c r="AL19" i="2"/>
  <c r="AN19" i="2"/>
  <c r="AP19" i="2"/>
  <c r="AR19" i="2"/>
  <c r="AT19" i="2"/>
  <c r="AV19" i="2"/>
  <c r="AX19" i="2"/>
  <c r="AZ19" i="2"/>
  <c r="BB19" i="2"/>
  <c r="BC19" i="2"/>
  <c r="BF19" i="2"/>
  <c r="BG19" i="2"/>
  <c r="BH19" i="2"/>
  <c r="BI19" i="2"/>
  <c r="BJ19" i="2"/>
  <c r="BK19" i="2"/>
  <c r="BL19" i="2"/>
  <c r="BM19" i="2"/>
  <c r="BN19" i="2"/>
  <c r="BP19" i="2"/>
  <c r="BQ19" i="2"/>
  <c r="BR19" i="2"/>
  <c r="BS19" i="2"/>
  <c r="D20" i="2"/>
  <c r="G20" i="2"/>
  <c r="L20" i="2"/>
  <c r="S20" i="2"/>
  <c r="U20" i="2"/>
  <c r="W20" i="2"/>
  <c r="Y20" i="2"/>
  <c r="AE20" i="2"/>
  <c r="AI20" i="2"/>
  <c r="AL20" i="2"/>
  <c r="AN20" i="2"/>
  <c r="AP20" i="2"/>
  <c r="AR20" i="2"/>
  <c r="AT20" i="2"/>
  <c r="AV20" i="2"/>
  <c r="AX20" i="2"/>
  <c r="AZ20" i="2"/>
  <c r="BB20" i="2"/>
  <c r="BC20" i="2"/>
  <c r="BF20" i="2"/>
  <c r="BG20" i="2"/>
  <c r="BH20" i="2"/>
  <c r="BI20" i="2"/>
  <c r="BJ20" i="2"/>
  <c r="BK20" i="2"/>
  <c r="BL20" i="2"/>
  <c r="BM20" i="2"/>
  <c r="BN20" i="2"/>
  <c r="BP20" i="2"/>
  <c r="BQ20" i="2"/>
  <c r="BR20" i="2"/>
  <c r="BS20" i="2"/>
  <c r="D21" i="2"/>
  <c r="G21" i="2"/>
  <c r="L21" i="2"/>
  <c r="S21" i="2"/>
  <c r="U21" i="2"/>
  <c r="W21" i="2"/>
  <c r="Y21" i="2"/>
  <c r="AE21" i="2"/>
  <c r="AI21" i="2"/>
  <c r="AL21" i="2"/>
  <c r="AN21" i="2"/>
  <c r="AP21" i="2"/>
  <c r="AR21" i="2"/>
  <c r="AT21" i="2"/>
  <c r="AV21" i="2"/>
  <c r="AX21" i="2"/>
  <c r="AZ21" i="2"/>
  <c r="BB21" i="2"/>
  <c r="BC21" i="2"/>
  <c r="BF21" i="2"/>
  <c r="BG21" i="2"/>
  <c r="BH21" i="2"/>
  <c r="BI21" i="2"/>
  <c r="BJ21" i="2"/>
  <c r="BK21" i="2"/>
  <c r="BL21" i="2"/>
  <c r="BM21" i="2"/>
  <c r="BN21" i="2"/>
  <c r="BP21" i="2"/>
  <c r="BQ21" i="2"/>
  <c r="BR21" i="2"/>
  <c r="BS21" i="2"/>
  <c r="D22" i="2"/>
  <c r="G22" i="2"/>
  <c r="L22" i="2"/>
  <c r="S22" i="2"/>
  <c r="U22" i="2"/>
  <c r="W22" i="2"/>
  <c r="Y22" i="2"/>
  <c r="AE22" i="2"/>
  <c r="AI22" i="2"/>
  <c r="AL22" i="2"/>
  <c r="AN22" i="2"/>
  <c r="AP22" i="2"/>
  <c r="AR22" i="2"/>
  <c r="AT22" i="2"/>
  <c r="AV22" i="2"/>
  <c r="AX22" i="2"/>
  <c r="AZ22" i="2"/>
  <c r="BB22" i="2"/>
  <c r="BC22" i="2"/>
  <c r="BF22" i="2"/>
  <c r="BG22" i="2"/>
  <c r="BH22" i="2"/>
  <c r="BI22" i="2"/>
  <c r="BJ22" i="2"/>
  <c r="BK22" i="2"/>
  <c r="BL22" i="2"/>
  <c r="BM22" i="2"/>
  <c r="BN22" i="2"/>
  <c r="BP22" i="2"/>
  <c r="BQ22" i="2"/>
  <c r="BR22" i="2"/>
  <c r="BS22" i="2"/>
  <c r="D23" i="2"/>
  <c r="G23" i="2"/>
  <c r="L23" i="2"/>
  <c r="S23" i="2"/>
  <c r="U23" i="2"/>
  <c r="W23" i="2"/>
  <c r="Y23" i="2"/>
  <c r="AE23" i="2"/>
  <c r="AI23" i="2"/>
  <c r="AL23" i="2"/>
  <c r="AN23" i="2"/>
  <c r="AP23" i="2"/>
  <c r="AR23" i="2"/>
  <c r="AT23" i="2"/>
  <c r="AV23" i="2"/>
  <c r="AX23" i="2"/>
  <c r="AZ23" i="2"/>
  <c r="BB23" i="2"/>
  <c r="BC23" i="2"/>
  <c r="BF23" i="2"/>
  <c r="BG23" i="2"/>
  <c r="BH23" i="2"/>
  <c r="BI23" i="2"/>
  <c r="BJ23" i="2"/>
  <c r="BK23" i="2"/>
  <c r="BL23" i="2"/>
  <c r="BM23" i="2"/>
  <c r="BN23" i="2"/>
  <c r="BP23" i="2"/>
  <c r="BQ23" i="2"/>
  <c r="BR23" i="2"/>
  <c r="BS23" i="2"/>
  <c r="D24" i="2"/>
  <c r="G24" i="2"/>
  <c r="L24" i="2"/>
  <c r="S24" i="2"/>
  <c r="U24" i="2"/>
  <c r="W24" i="2"/>
  <c r="Y24" i="2"/>
  <c r="AE24" i="2"/>
  <c r="AI24" i="2"/>
  <c r="AL24" i="2"/>
  <c r="AN24" i="2"/>
  <c r="AP24" i="2"/>
  <c r="AR24" i="2"/>
  <c r="AT24" i="2"/>
  <c r="AV24" i="2"/>
  <c r="AX24" i="2"/>
  <c r="AZ24" i="2"/>
  <c r="BB24" i="2"/>
  <c r="BC24" i="2"/>
  <c r="BF24" i="2"/>
  <c r="BG24" i="2"/>
  <c r="BH24" i="2"/>
  <c r="BI24" i="2"/>
  <c r="BJ24" i="2"/>
  <c r="BK24" i="2"/>
  <c r="BL24" i="2"/>
  <c r="BM24" i="2"/>
  <c r="BN24" i="2"/>
  <c r="BP24" i="2"/>
  <c r="BQ24" i="2"/>
  <c r="BR24" i="2"/>
  <c r="BS24" i="2"/>
  <c r="D25" i="2"/>
  <c r="G25" i="2"/>
  <c r="L25" i="2"/>
  <c r="S25" i="2"/>
  <c r="U25" i="2"/>
  <c r="W25" i="2"/>
  <c r="Y25" i="2"/>
  <c r="AE25" i="2"/>
  <c r="AI25" i="2"/>
  <c r="AL25" i="2"/>
  <c r="AN25" i="2"/>
  <c r="AP25" i="2"/>
  <c r="AR25" i="2"/>
  <c r="AT25" i="2"/>
  <c r="AV25" i="2"/>
  <c r="AX25" i="2"/>
  <c r="AZ25" i="2"/>
  <c r="BB25" i="2"/>
  <c r="BC25" i="2"/>
  <c r="BF25" i="2"/>
  <c r="BG25" i="2"/>
  <c r="BH25" i="2"/>
  <c r="BI25" i="2"/>
  <c r="BJ25" i="2"/>
  <c r="BK25" i="2"/>
  <c r="BL25" i="2"/>
  <c r="BM25" i="2"/>
  <c r="BN25" i="2"/>
  <c r="BP25" i="2"/>
  <c r="BQ25" i="2"/>
  <c r="BR25" i="2"/>
  <c r="BS25" i="2"/>
  <c r="D26" i="2"/>
  <c r="G26" i="2"/>
  <c r="L26" i="2"/>
  <c r="S26" i="2"/>
  <c r="U26" i="2"/>
  <c r="W26" i="2"/>
  <c r="Y26" i="2"/>
  <c r="AE26" i="2"/>
  <c r="AI26" i="2"/>
  <c r="AL26" i="2"/>
  <c r="AN26" i="2"/>
  <c r="AP26" i="2"/>
  <c r="AR26" i="2"/>
  <c r="AT26" i="2"/>
  <c r="AV26" i="2"/>
  <c r="AX26" i="2"/>
  <c r="AZ26" i="2"/>
  <c r="BB26" i="2"/>
  <c r="BC26" i="2"/>
  <c r="BF26" i="2"/>
  <c r="BG26" i="2"/>
  <c r="BH26" i="2"/>
  <c r="BI26" i="2"/>
  <c r="BJ26" i="2"/>
  <c r="BK26" i="2"/>
  <c r="BL26" i="2"/>
  <c r="BM26" i="2"/>
  <c r="BN26" i="2"/>
  <c r="BP26" i="2"/>
  <c r="BQ26" i="2"/>
  <c r="BR26" i="2"/>
  <c r="BS26" i="2"/>
  <c r="D27" i="2"/>
  <c r="G27" i="2"/>
  <c r="L27" i="2"/>
  <c r="S27" i="2"/>
  <c r="U27" i="2"/>
  <c r="W27" i="2"/>
  <c r="Y27" i="2"/>
  <c r="AE27" i="2"/>
  <c r="AI27" i="2"/>
  <c r="AL27" i="2"/>
  <c r="AN27" i="2"/>
  <c r="AP27" i="2"/>
  <c r="AR27" i="2"/>
  <c r="AT27" i="2"/>
  <c r="AV27" i="2"/>
  <c r="AX27" i="2"/>
  <c r="AZ27" i="2"/>
  <c r="BB27" i="2"/>
  <c r="BC27" i="2"/>
  <c r="BF27" i="2"/>
  <c r="BG27" i="2"/>
  <c r="BH27" i="2"/>
  <c r="BI27" i="2"/>
  <c r="BJ27" i="2"/>
  <c r="BK27" i="2"/>
  <c r="BL27" i="2"/>
  <c r="BM27" i="2"/>
  <c r="BN27" i="2"/>
  <c r="BP27" i="2"/>
  <c r="BQ27" i="2"/>
  <c r="BR27" i="2"/>
  <c r="BS27" i="2"/>
  <c r="D28" i="2"/>
  <c r="G28" i="2"/>
  <c r="L28" i="2"/>
  <c r="S28" i="2"/>
  <c r="U28" i="2"/>
  <c r="W28" i="2"/>
  <c r="Y28" i="2"/>
  <c r="AE28" i="2"/>
  <c r="AI28" i="2"/>
  <c r="AL28" i="2"/>
  <c r="AN28" i="2"/>
  <c r="AP28" i="2"/>
  <c r="AR28" i="2"/>
  <c r="AT28" i="2"/>
  <c r="AV28" i="2"/>
  <c r="AX28" i="2"/>
  <c r="AZ28" i="2"/>
  <c r="BB28" i="2"/>
  <c r="BC28" i="2"/>
  <c r="BF28" i="2"/>
  <c r="BG28" i="2"/>
  <c r="BH28" i="2"/>
  <c r="BI28" i="2"/>
  <c r="BJ28" i="2"/>
  <c r="BK28" i="2"/>
  <c r="BL28" i="2"/>
  <c r="BM28" i="2"/>
  <c r="BN28" i="2"/>
  <c r="BP28" i="2"/>
  <c r="BQ28" i="2"/>
  <c r="BR28" i="2"/>
  <c r="BS28" i="2"/>
  <c r="D29" i="2"/>
  <c r="G29" i="2"/>
  <c r="L29" i="2"/>
  <c r="S29" i="2"/>
  <c r="U29" i="2"/>
  <c r="W29" i="2"/>
  <c r="Y29" i="2"/>
  <c r="AE29" i="2"/>
  <c r="AI29" i="2"/>
  <c r="AL29" i="2"/>
  <c r="AN29" i="2"/>
  <c r="AP29" i="2"/>
  <c r="AR29" i="2"/>
  <c r="AT29" i="2"/>
  <c r="AV29" i="2"/>
  <c r="AX29" i="2"/>
  <c r="AZ29" i="2"/>
  <c r="BB29" i="2"/>
  <c r="BC29" i="2"/>
  <c r="BF29" i="2"/>
  <c r="BG29" i="2"/>
  <c r="BH29" i="2"/>
  <c r="BI29" i="2"/>
  <c r="BJ29" i="2"/>
  <c r="BK29" i="2"/>
  <c r="BL29" i="2"/>
  <c r="BM29" i="2"/>
  <c r="BN29" i="2"/>
  <c r="BP29" i="2"/>
  <c r="BQ29" i="2"/>
  <c r="BR29" i="2"/>
  <c r="BS29" i="2"/>
  <c r="D30" i="2"/>
  <c r="G30" i="2"/>
  <c r="L30" i="2"/>
  <c r="S30" i="2"/>
  <c r="U30" i="2"/>
  <c r="W30" i="2"/>
  <c r="Y30" i="2"/>
  <c r="AE30" i="2"/>
  <c r="AI30" i="2"/>
  <c r="AL30" i="2"/>
  <c r="AN30" i="2"/>
  <c r="AP30" i="2"/>
  <c r="AR30" i="2"/>
  <c r="AT30" i="2"/>
  <c r="AV30" i="2"/>
  <c r="AX30" i="2"/>
  <c r="AZ30" i="2"/>
  <c r="BB30" i="2"/>
  <c r="BC30" i="2"/>
  <c r="BF30" i="2"/>
  <c r="BG30" i="2"/>
  <c r="BH30" i="2"/>
  <c r="BI30" i="2"/>
  <c r="BJ30" i="2"/>
  <c r="BK30" i="2"/>
  <c r="BL30" i="2"/>
  <c r="BM30" i="2"/>
  <c r="BN30" i="2"/>
  <c r="BP30" i="2"/>
  <c r="BQ30" i="2"/>
  <c r="BR30" i="2"/>
  <c r="BS30" i="2"/>
  <c r="D31" i="2"/>
  <c r="G31" i="2"/>
  <c r="L31" i="2"/>
  <c r="S31" i="2"/>
  <c r="U31" i="2"/>
  <c r="W31" i="2"/>
  <c r="Y31" i="2"/>
  <c r="AE31" i="2"/>
  <c r="AI31" i="2"/>
  <c r="AL31" i="2"/>
  <c r="AN31" i="2"/>
  <c r="AP31" i="2"/>
  <c r="AR31" i="2"/>
  <c r="AT31" i="2"/>
  <c r="AV31" i="2"/>
  <c r="AX31" i="2"/>
  <c r="AZ31" i="2"/>
  <c r="BB31" i="2"/>
  <c r="BC31" i="2"/>
  <c r="BF31" i="2"/>
  <c r="BG31" i="2"/>
  <c r="BH31" i="2"/>
  <c r="BI31" i="2"/>
  <c r="BJ31" i="2"/>
  <c r="BK31" i="2"/>
  <c r="BL31" i="2"/>
  <c r="BM31" i="2"/>
  <c r="BN31" i="2"/>
  <c r="BP31" i="2"/>
  <c r="BQ31" i="2"/>
  <c r="BR31" i="2"/>
  <c r="BS31" i="2"/>
  <c r="D32" i="2"/>
  <c r="G32" i="2"/>
  <c r="L32" i="2"/>
  <c r="S32" i="2"/>
  <c r="U32" i="2"/>
  <c r="W32" i="2"/>
  <c r="Y32" i="2"/>
  <c r="AE32" i="2"/>
  <c r="AI32" i="2"/>
  <c r="AL32" i="2"/>
  <c r="AN32" i="2"/>
  <c r="AP32" i="2"/>
  <c r="AR32" i="2"/>
  <c r="AT32" i="2"/>
  <c r="AV32" i="2"/>
  <c r="AX32" i="2"/>
  <c r="AZ32" i="2"/>
  <c r="BB32" i="2"/>
  <c r="BC32" i="2"/>
  <c r="BF32" i="2"/>
  <c r="BG32" i="2"/>
  <c r="BH32" i="2"/>
  <c r="BI32" i="2"/>
  <c r="BJ32" i="2"/>
  <c r="BK32" i="2"/>
  <c r="BL32" i="2"/>
  <c r="BM32" i="2"/>
  <c r="BN32" i="2"/>
  <c r="BP32" i="2"/>
  <c r="BQ32" i="2"/>
  <c r="BR32" i="2"/>
  <c r="BS32" i="2"/>
  <c r="D33" i="2"/>
  <c r="G33" i="2"/>
  <c r="L33" i="2"/>
  <c r="S33" i="2"/>
  <c r="U33" i="2"/>
  <c r="W33" i="2"/>
  <c r="Y33" i="2"/>
  <c r="AE33" i="2"/>
  <c r="AI33" i="2"/>
  <c r="AL33" i="2"/>
  <c r="AN33" i="2"/>
  <c r="AP33" i="2"/>
  <c r="AR33" i="2"/>
  <c r="AT33" i="2"/>
  <c r="AV33" i="2"/>
  <c r="AX33" i="2"/>
  <c r="AZ33" i="2"/>
  <c r="BB33" i="2"/>
  <c r="BC33" i="2"/>
  <c r="BF33" i="2"/>
  <c r="BG33" i="2"/>
  <c r="BH33" i="2"/>
  <c r="BI33" i="2"/>
  <c r="BJ33" i="2"/>
  <c r="BK33" i="2"/>
  <c r="BL33" i="2"/>
  <c r="BM33" i="2"/>
  <c r="BN33" i="2"/>
  <c r="BP33" i="2"/>
  <c r="BQ33" i="2"/>
  <c r="BR33" i="2"/>
  <c r="BS33" i="2"/>
  <c r="D34" i="2"/>
  <c r="G34" i="2"/>
  <c r="L34" i="2"/>
  <c r="S34" i="2"/>
  <c r="U34" i="2"/>
  <c r="W34" i="2"/>
  <c r="Y34" i="2"/>
  <c r="AE34" i="2"/>
  <c r="AI34" i="2"/>
  <c r="AL34" i="2"/>
  <c r="AN34" i="2"/>
  <c r="AP34" i="2"/>
  <c r="AR34" i="2"/>
  <c r="AT34" i="2"/>
  <c r="AV34" i="2"/>
  <c r="AX34" i="2"/>
  <c r="AZ34" i="2"/>
  <c r="BB34" i="2"/>
  <c r="BC34" i="2"/>
  <c r="BF34" i="2"/>
  <c r="BG34" i="2"/>
  <c r="BH34" i="2"/>
  <c r="BI34" i="2"/>
  <c r="BJ34" i="2"/>
  <c r="BK34" i="2"/>
  <c r="BL34" i="2"/>
  <c r="BM34" i="2"/>
  <c r="BN34" i="2"/>
  <c r="BP34" i="2"/>
  <c r="BQ34" i="2"/>
  <c r="BR34" i="2"/>
  <c r="BS34" i="2"/>
  <c r="D35" i="2"/>
  <c r="G35" i="2"/>
  <c r="L35" i="2"/>
  <c r="S35" i="2"/>
  <c r="U35" i="2"/>
  <c r="W35" i="2"/>
  <c r="Y35" i="2"/>
  <c r="AE35" i="2"/>
  <c r="AI35" i="2"/>
  <c r="AL35" i="2"/>
  <c r="AN35" i="2"/>
  <c r="AP35" i="2"/>
  <c r="AR35" i="2"/>
  <c r="AT35" i="2"/>
  <c r="AV35" i="2"/>
  <c r="AX35" i="2"/>
  <c r="AZ35" i="2"/>
  <c r="BB35" i="2"/>
  <c r="BC35" i="2"/>
  <c r="BF35" i="2"/>
  <c r="BG35" i="2"/>
  <c r="BH35" i="2"/>
  <c r="BI35" i="2"/>
  <c r="BJ35" i="2"/>
  <c r="BK35" i="2"/>
  <c r="BL35" i="2"/>
  <c r="BM35" i="2"/>
  <c r="BN35" i="2"/>
  <c r="BP35" i="2"/>
  <c r="BQ35" i="2"/>
  <c r="BR35" i="2"/>
  <c r="BS35" i="2"/>
  <c r="D36" i="2"/>
  <c r="G36" i="2"/>
  <c r="L36" i="2"/>
  <c r="S36" i="2"/>
  <c r="U36" i="2"/>
  <c r="W36" i="2"/>
  <c r="Y36" i="2"/>
  <c r="AE36" i="2"/>
  <c r="AI36" i="2"/>
  <c r="AL36" i="2"/>
  <c r="AN36" i="2"/>
  <c r="AP36" i="2"/>
  <c r="AR36" i="2"/>
  <c r="AT36" i="2"/>
  <c r="AV36" i="2"/>
  <c r="AX36" i="2"/>
  <c r="AZ36" i="2"/>
  <c r="BB36" i="2"/>
  <c r="BC36" i="2"/>
  <c r="BF36" i="2"/>
  <c r="BG36" i="2"/>
  <c r="BH36" i="2"/>
  <c r="BI36" i="2"/>
  <c r="BJ36" i="2"/>
  <c r="BK36" i="2"/>
  <c r="BL36" i="2"/>
  <c r="BM36" i="2"/>
  <c r="BN36" i="2"/>
  <c r="BP36" i="2"/>
  <c r="BQ36" i="2"/>
  <c r="BR36" i="2"/>
  <c r="BS36" i="2"/>
  <c r="D37" i="2"/>
  <c r="G37" i="2"/>
  <c r="L37" i="2"/>
  <c r="S37" i="2"/>
  <c r="U37" i="2"/>
  <c r="W37" i="2"/>
  <c r="Y37" i="2"/>
  <c r="AE37" i="2"/>
  <c r="AI37" i="2"/>
  <c r="AL37" i="2"/>
  <c r="AN37" i="2"/>
  <c r="AP37" i="2"/>
  <c r="AR37" i="2"/>
  <c r="AT37" i="2"/>
  <c r="AV37" i="2"/>
  <c r="AX37" i="2"/>
  <c r="AZ37" i="2"/>
  <c r="BB37" i="2"/>
  <c r="BC37" i="2"/>
  <c r="BF37" i="2"/>
  <c r="BG37" i="2"/>
  <c r="BH37" i="2"/>
  <c r="BI37" i="2"/>
  <c r="BJ37" i="2"/>
  <c r="BK37" i="2"/>
  <c r="BL37" i="2"/>
  <c r="BM37" i="2"/>
  <c r="BN37" i="2"/>
  <c r="BP37" i="2"/>
  <c r="BQ37" i="2"/>
  <c r="BR37" i="2"/>
  <c r="BS37" i="2"/>
  <c r="D38" i="2"/>
  <c r="G38" i="2"/>
  <c r="L38" i="2"/>
  <c r="S38" i="2"/>
  <c r="U38" i="2"/>
  <c r="W38" i="2"/>
  <c r="Y38" i="2"/>
  <c r="AE38" i="2"/>
  <c r="AI38" i="2"/>
  <c r="AL38" i="2"/>
  <c r="AN38" i="2"/>
  <c r="AP38" i="2"/>
  <c r="AR38" i="2"/>
  <c r="AT38" i="2"/>
  <c r="AV38" i="2"/>
  <c r="AX38" i="2"/>
  <c r="AZ38" i="2"/>
  <c r="BB38" i="2"/>
  <c r="BC38" i="2"/>
  <c r="BF38" i="2"/>
  <c r="BG38" i="2"/>
  <c r="BH38" i="2"/>
  <c r="BI38" i="2"/>
  <c r="BJ38" i="2"/>
  <c r="BK38" i="2"/>
  <c r="BL38" i="2"/>
  <c r="BM38" i="2"/>
  <c r="BN38" i="2"/>
  <c r="BP38" i="2"/>
  <c r="BQ38" i="2"/>
  <c r="BR38" i="2"/>
  <c r="BS38" i="2"/>
  <c r="D39" i="2"/>
  <c r="G39" i="2"/>
  <c r="L39" i="2"/>
  <c r="S39" i="2"/>
  <c r="U39" i="2"/>
  <c r="W39" i="2"/>
  <c r="Y39" i="2"/>
  <c r="AE39" i="2"/>
  <c r="AI39" i="2"/>
  <c r="AL39" i="2"/>
  <c r="AN39" i="2"/>
  <c r="AP39" i="2"/>
  <c r="AR39" i="2"/>
  <c r="AT39" i="2"/>
  <c r="AV39" i="2"/>
  <c r="AX39" i="2"/>
  <c r="AZ39" i="2"/>
  <c r="BB39" i="2"/>
  <c r="BC39" i="2"/>
  <c r="BF39" i="2"/>
  <c r="BG39" i="2"/>
  <c r="BH39" i="2"/>
  <c r="BI39" i="2"/>
  <c r="BJ39" i="2"/>
  <c r="BK39" i="2"/>
  <c r="BL39" i="2"/>
  <c r="BM39" i="2"/>
  <c r="BN39" i="2"/>
  <c r="BP39" i="2"/>
  <c r="BQ39" i="2"/>
  <c r="BR39" i="2"/>
  <c r="BS39" i="2"/>
  <c r="D40" i="2"/>
  <c r="G40" i="2"/>
  <c r="L40" i="2"/>
  <c r="S40" i="2"/>
  <c r="U40" i="2"/>
  <c r="W40" i="2"/>
  <c r="Y40" i="2"/>
  <c r="AE40" i="2"/>
  <c r="AI40" i="2"/>
  <c r="AL40" i="2"/>
  <c r="AN40" i="2"/>
  <c r="AP40" i="2"/>
  <c r="AR40" i="2"/>
  <c r="AT40" i="2"/>
  <c r="AV40" i="2"/>
  <c r="AX40" i="2"/>
  <c r="AZ40" i="2"/>
  <c r="BB40" i="2"/>
  <c r="BC40" i="2"/>
  <c r="BF40" i="2"/>
  <c r="BG40" i="2"/>
  <c r="BH40" i="2"/>
  <c r="BI40" i="2"/>
  <c r="BJ40" i="2"/>
  <c r="BK40" i="2"/>
  <c r="BL40" i="2"/>
  <c r="BM40" i="2"/>
  <c r="BN40" i="2"/>
  <c r="BP40" i="2"/>
  <c r="BQ40" i="2"/>
  <c r="BR40" i="2"/>
  <c r="BS40" i="2"/>
  <c r="D41" i="2"/>
  <c r="G41" i="2"/>
  <c r="L41" i="2"/>
  <c r="S41" i="2"/>
  <c r="U41" i="2"/>
  <c r="W41" i="2"/>
  <c r="Y41" i="2"/>
  <c r="AE41" i="2"/>
  <c r="AI41" i="2"/>
  <c r="AL41" i="2"/>
  <c r="AN41" i="2"/>
  <c r="AP41" i="2"/>
  <c r="AR41" i="2"/>
  <c r="AT41" i="2"/>
  <c r="AV41" i="2"/>
  <c r="AX41" i="2"/>
  <c r="AZ41" i="2"/>
  <c r="BB41" i="2"/>
  <c r="BC41" i="2"/>
  <c r="BF41" i="2"/>
  <c r="BG41" i="2"/>
  <c r="BH41" i="2"/>
  <c r="BI41" i="2"/>
  <c r="BJ41" i="2"/>
  <c r="BK41" i="2"/>
  <c r="BL41" i="2"/>
  <c r="BM41" i="2"/>
  <c r="BN41" i="2"/>
  <c r="BP41" i="2"/>
  <c r="BQ41" i="2"/>
  <c r="BR41" i="2"/>
  <c r="BS41" i="2"/>
  <c r="D42" i="2"/>
  <c r="G42" i="2"/>
  <c r="L42" i="2"/>
  <c r="S42" i="2"/>
  <c r="U42" i="2"/>
  <c r="W42" i="2"/>
  <c r="Y42" i="2"/>
  <c r="AE42" i="2"/>
  <c r="AI42" i="2"/>
  <c r="AL42" i="2"/>
  <c r="AN42" i="2"/>
  <c r="AP42" i="2"/>
  <c r="AR42" i="2"/>
  <c r="AT42" i="2"/>
  <c r="AV42" i="2"/>
  <c r="AX42" i="2"/>
  <c r="AZ42" i="2"/>
  <c r="BB42" i="2"/>
  <c r="BC42" i="2"/>
  <c r="BF42" i="2"/>
  <c r="BG42" i="2"/>
  <c r="BH42" i="2"/>
  <c r="BI42" i="2"/>
  <c r="BJ42" i="2"/>
  <c r="BK42" i="2"/>
  <c r="BL42" i="2"/>
  <c r="BM42" i="2"/>
  <c r="BN42" i="2"/>
  <c r="BP42" i="2"/>
  <c r="BQ42" i="2"/>
  <c r="BR42" i="2"/>
  <c r="BS42" i="2"/>
  <c r="D43" i="2"/>
  <c r="G43" i="2"/>
  <c r="L43" i="2"/>
  <c r="S43" i="2"/>
  <c r="U43" i="2"/>
  <c r="W43" i="2"/>
  <c r="Y43" i="2"/>
  <c r="AE43" i="2"/>
  <c r="AI43" i="2"/>
  <c r="AL43" i="2"/>
  <c r="AN43" i="2"/>
  <c r="AP43" i="2"/>
  <c r="AR43" i="2"/>
  <c r="AT43" i="2"/>
  <c r="AV43" i="2"/>
  <c r="AX43" i="2"/>
  <c r="AZ43" i="2"/>
  <c r="BB43" i="2"/>
  <c r="BC43" i="2"/>
  <c r="BF43" i="2"/>
  <c r="BG43" i="2"/>
  <c r="BH43" i="2"/>
  <c r="BI43" i="2"/>
  <c r="BJ43" i="2"/>
  <c r="BK43" i="2"/>
  <c r="BL43" i="2"/>
  <c r="BM43" i="2"/>
  <c r="BN43" i="2"/>
  <c r="BP43" i="2"/>
  <c r="BQ43" i="2"/>
  <c r="BR43" i="2"/>
  <c r="BS43" i="2"/>
  <c r="D44" i="2"/>
  <c r="G44" i="2"/>
  <c r="L44" i="2"/>
  <c r="S44" i="2"/>
  <c r="U44" i="2"/>
  <c r="W44" i="2"/>
  <c r="Y44" i="2"/>
  <c r="AE44" i="2"/>
  <c r="AI44" i="2"/>
  <c r="AL44" i="2"/>
  <c r="AN44" i="2"/>
  <c r="AP44" i="2"/>
  <c r="AR44" i="2"/>
  <c r="AT44" i="2"/>
  <c r="AV44" i="2"/>
  <c r="AX44" i="2"/>
  <c r="AZ44" i="2"/>
  <c r="BB44" i="2"/>
  <c r="BC44" i="2"/>
  <c r="BF44" i="2"/>
  <c r="BG44" i="2"/>
  <c r="BH44" i="2"/>
  <c r="BI44" i="2"/>
  <c r="BJ44" i="2"/>
  <c r="BK44" i="2"/>
  <c r="BL44" i="2"/>
  <c r="BM44" i="2"/>
  <c r="BN44" i="2"/>
  <c r="BP44" i="2"/>
  <c r="BQ44" i="2"/>
  <c r="BR44" i="2"/>
  <c r="BS44" i="2"/>
  <c r="D45" i="2"/>
  <c r="G45" i="2"/>
  <c r="L45" i="2"/>
  <c r="S45" i="2"/>
  <c r="U45" i="2"/>
  <c r="W45" i="2"/>
  <c r="Y45" i="2"/>
  <c r="AE45" i="2"/>
  <c r="AI45" i="2"/>
  <c r="AL45" i="2"/>
  <c r="AN45" i="2"/>
  <c r="AP45" i="2"/>
  <c r="AR45" i="2"/>
  <c r="AT45" i="2"/>
  <c r="AV45" i="2"/>
  <c r="AX45" i="2"/>
  <c r="AZ45" i="2"/>
  <c r="BB45" i="2"/>
  <c r="BC45" i="2"/>
  <c r="BF45" i="2"/>
  <c r="BG45" i="2"/>
  <c r="BH45" i="2"/>
  <c r="BI45" i="2"/>
  <c r="BJ45" i="2"/>
  <c r="BK45" i="2"/>
  <c r="BL45" i="2"/>
  <c r="BM45" i="2"/>
  <c r="BN45" i="2"/>
  <c r="BP45" i="2"/>
  <c r="BQ45" i="2"/>
  <c r="BR45" i="2"/>
  <c r="BS45" i="2"/>
  <c r="D46" i="2"/>
  <c r="G46" i="2"/>
  <c r="L46" i="2"/>
  <c r="S46" i="2"/>
  <c r="U46" i="2"/>
  <c r="W46" i="2"/>
  <c r="Y46" i="2"/>
  <c r="AE46" i="2"/>
  <c r="AI46" i="2"/>
  <c r="AL46" i="2"/>
  <c r="AN46" i="2"/>
  <c r="AP46" i="2"/>
  <c r="AR46" i="2"/>
  <c r="AT46" i="2"/>
  <c r="AV46" i="2"/>
  <c r="AX46" i="2"/>
  <c r="AZ46" i="2"/>
  <c r="BB46" i="2"/>
  <c r="BC46" i="2"/>
  <c r="BF46" i="2"/>
  <c r="BG46" i="2"/>
  <c r="BH46" i="2"/>
  <c r="BI46" i="2"/>
  <c r="BJ46" i="2"/>
  <c r="BK46" i="2"/>
  <c r="BL46" i="2"/>
  <c r="BM46" i="2"/>
  <c r="BN46" i="2"/>
  <c r="BP46" i="2"/>
  <c r="BQ46" i="2"/>
  <c r="BR46" i="2"/>
  <c r="BS46" i="2"/>
  <c r="D47" i="2"/>
  <c r="G47" i="2"/>
  <c r="L47" i="2"/>
  <c r="S47" i="2"/>
  <c r="U47" i="2"/>
  <c r="W47" i="2"/>
  <c r="Y47" i="2"/>
  <c r="AE47" i="2"/>
  <c r="AI47" i="2"/>
  <c r="AL47" i="2"/>
  <c r="AN47" i="2"/>
  <c r="AP47" i="2"/>
  <c r="AR47" i="2"/>
  <c r="AT47" i="2"/>
  <c r="AV47" i="2"/>
  <c r="AX47" i="2"/>
  <c r="AZ47" i="2"/>
  <c r="BB47" i="2"/>
  <c r="BC47" i="2"/>
  <c r="BF47" i="2"/>
  <c r="BG47" i="2"/>
  <c r="BH47" i="2"/>
  <c r="BI47" i="2"/>
  <c r="BJ47" i="2"/>
  <c r="BK47" i="2"/>
  <c r="BL47" i="2"/>
  <c r="BM47" i="2"/>
  <c r="BN47" i="2"/>
  <c r="BP47" i="2"/>
  <c r="BQ47" i="2"/>
  <c r="BR47" i="2"/>
  <c r="BS47" i="2"/>
  <c r="D48" i="2"/>
  <c r="G48" i="2"/>
  <c r="L48" i="2"/>
  <c r="S48" i="2"/>
  <c r="U48" i="2"/>
  <c r="W48" i="2"/>
  <c r="Y48" i="2"/>
  <c r="AE48" i="2"/>
  <c r="AI48" i="2"/>
  <c r="AL48" i="2"/>
  <c r="AN48" i="2"/>
  <c r="AP48" i="2"/>
  <c r="AR48" i="2"/>
  <c r="AT48" i="2"/>
  <c r="AV48" i="2"/>
  <c r="AX48" i="2"/>
  <c r="AZ48" i="2"/>
  <c r="BB48" i="2"/>
  <c r="BC48" i="2"/>
  <c r="BF48" i="2"/>
  <c r="BG48" i="2"/>
  <c r="BH48" i="2"/>
  <c r="BI48" i="2"/>
  <c r="BJ48" i="2"/>
  <c r="BK48" i="2"/>
  <c r="BL48" i="2"/>
  <c r="BM48" i="2"/>
  <c r="BN48" i="2"/>
  <c r="BP48" i="2"/>
  <c r="BQ48" i="2"/>
  <c r="BR48" i="2"/>
  <c r="BS48" i="2"/>
  <c r="D49" i="2"/>
  <c r="G49" i="2"/>
  <c r="L49" i="2"/>
  <c r="S49" i="2"/>
  <c r="U49" i="2"/>
  <c r="W49" i="2"/>
  <c r="Y49" i="2"/>
  <c r="AE49" i="2"/>
  <c r="AI49" i="2"/>
  <c r="AL49" i="2"/>
  <c r="AN49" i="2"/>
  <c r="AP49" i="2"/>
  <c r="AR49" i="2"/>
  <c r="AT49" i="2"/>
  <c r="AV49" i="2"/>
  <c r="AX49" i="2"/>
  <c r="AZ49" i="2"/>
  <c r="BB49" i="2"/>
  <c r="BC49" i="2"/>
  <c r="BF49" i="2"/>
  <c r="BG49" i="2"/>
  <c r="BH49" i="2"/>
  <c r="BI49" i="2"/>
  <c r="BJ49" i="2"/>
  <c r="BK49" i="2"/>
  <c r="BL49" i="2"/>
  <c r="BM49" i="2"/>
  <c r="BN49" i="2"/>
  <c r="BP49" i="2"/>
  <c r="BQ49" i="2"/>
  <c r="BR49" i="2"/>
  <c r="BS49" i="2"/>
  <c r="D50" i="2"/>
  <c r="G50" i="2"/>
  <c r="L50" i="2"/>
  <c r="S50" i="2"/>
  <c r="U50" i="2"/>
  <c r="W50" i="2"/>
  <c r="Y50" i="2"/>
  <c r="AE50" i="2"/>
  <c r="AI50" i="2"/>
  <c r="AL50" i="2"/>
  <c r="AN50" i="2"/>
  <c r="AP50" i="2"/>
  <c r="AR50" i="2"/>
  <c r="AT50" i="2"/>
  <c r="AV50" i="2"/>
  <c r="AX50" i="2"/>
  <c r="AZ50" i="2"/>
  <c r="BB50" i="2"/>
  <c r="BC50" i="2"/>
  <c r="BF50" i="2"/>
  <c r="BG50" i="2"/>
  <c r="BH50" i="2"/>
  <c r="BI50" i="2"/>
  <c r="BJ50" i="2"/>
  <c r="BK50" i="2"/>
  <c r="BL50" i="2"/>
  <c r="BM50" i="2"/>
  <c r="BN50" i="2"/>
  <c r="BP50" i="2"/>
  <c r="BQ50" i="2"/>
  <c r="BR50" i="2"/>
  <c r="BS50" i="2"/>
  <c r="D51" i="2"/>
  <c r="G51" i="2"/>
  <c r="L51" i="2"/>
  <c r="S51" i="2"/>
  <c r="U51" i="2"/>
  <c r="W51" i="2"/>
  <c r="Y51" i="2"/>
  <c r="AE51" i="2"/>
  <c r="AI51" i="2"/>
  <c r="AL51" i="2"/>
  <c r="AN51" i="2"/>
  <c r="AP51" i="2"/>
  <c r="AR51" i="2"/>
  <c r="AT51" i="2"/>
  <c r="AV51" i="2"/>
  <c r="AX51" i="2"/>
  <c r="AZ51" i="2"/>
  <c r="BB51" i="2"/>
  <c r="BC51" i="2"/>
  <c r="BF51" i="2"/>
  <c r="BG51" i="2"/>
  <c r="BH51" i="2"/>
  <c r="BI51" i="2"/>
  <c r="BJ51" i="2"/>
  <c r="BK51" i="2"/>
  <c r="BL51" i="2"/>
  <c r="BM51" i="2"/>
  <c r="BN51" i="2"/>
  <c r="BP51" i="2"/>
  <c r="BQ51" i="2"/>
  <c r="BR51" i="2"/>
  <c r="BS51" i="2"/>
  <c r="D52" i="2"/>
  <c r="G52" i="2"/>
  <c r="L52" i="2"/>
  <c r="S52" i="2"/>
  <c r="U52" i="2"/>
  <c r="W52" i="2"/>
  <c r="Y52" i="2"/>
  <c r="AE52" i="2"/>
  <c r="AI52" i="2"/>
  <c r="AL52" i="2"/>
  <c r="AN52" i="2"/>
  <c r="AP52" i="2"/>
  <c r="AR52" i="2"/>
  <c r="AT52" i="2"/>
  <c r="AV52" i="2"/>
  <c r="AX52" i="2"/>
  <c r="AZ52" i="2"/>
  <c r="BB52" i="2"/>
  <c r="BC52" i="2"/>
  <c r="BF52" i="2"/>
  <c r="BG52" i="2"/>
  <c r="BH52" i="2"/>
  <c r="BI52" i="2"/>
  <c r="BJ52" i="2"/>
  <c r="BK52" i="2"/>
  <c r="BL52" i="2"/>
  <c r="BM52" i="2"/>
  <c r="BN52" i="2"/>
  <c r="BP52" i="2"/>
  <c r="BQ52" i="2"/>
  <c r="BR52" i="2"/>
  <c r="BS52" i="2"/>
  <c r="D53" i="2"/>
  <c r="G53" i="2"/>
  <c r="L53" i="2"/>
  <c r="S53" i="2"/>
  <c r="U53" i="2"/>
  <c r="W53" i="2"/>
  <c r="Y53" i="2"/>
  <c r="AE53" i="2"/>
  <c r="AI53" i="2"/>
  <c r="AL53" i="2"/>
  <c r="AN53" i="2"/>
  <c r="AP53" i="2"/>
  <c r="AR53" i="2"/>
  <c r="AT53" i="2"/>
  <c r="AV53" i="2"/>
  <c r="AX53" i="2"/>
  <c r="AZ53" i="2"/>
  <c r="BB53" i="2"/>
  <c r="BC53" i="2"/>
  <c r="BF53" i="2"/>
  <c r="BG53" i="2"/>
  <c r="BH53" i="2"/>
  <c r="BI53" i="2"/>
  <c r="BJ53" i="2"/>
  <c r="BK53" i="2"/>
  <c r="BL53" i="2"/>
  <c r="BM53" i="2"/>
  <c r="BN53" i="2"/>
  <c r="BP53" i="2"/>
  <c r="BQ53" i="2"/>
  <c r="BR53" i="2"/>
  <c r="BS53" i="2"/>
  <c r="D54" i="2"/>
  <c r="G54" i="2"/>
  <c r="L54" i="2"/>
  <c r="S54" i="2"/>
  <c r="U54" i="2"/>
  <c r="W54" i="2"/>
  <c r="Y54" i="2"/>
  <c r="AE54" i="2"/>
  <c r="AI54" i="2"/>
  <c r="AL54" i="2"/>
  <c r="AN54" i="2"/>
  <c r="AP54" i="2"/>
  <c r="AR54" i="2"/>
  <c r="AT54" i="2"/>
  <c r="AV54" i="2"/>
  <c r="AX54" i="2"/>
  <c r="AZ54" i="2"/>
  <c r="BB54" i="2"/>
  <c r="BC54" i="2"/>
  <c r="BF54" i="2"/>
  <c r="BG54" i="2"/>
  <c r="BH54" i="2"/>
  <c r="BI54" i="2"/>
  <c r="BJ54" i="2"/>
  <c r="BK54" i="2"/>
  <c r="BL54" i="2"/>
  <c r="BM54" i="2"/>
  <c r="BN54" i="2"/>
  <c r="BP54" i="2"/>
  <c r="BQ54" i="2"/>
  <c r="BR54" i="2"/>
  <c r="BS54" i="2"/>
  <c r="D55" i="2"/>
  <c r="G55" i="2"/>
  <c r="L55" i="2"/>
  <c r="S55" i="2"/>
  <c r="U55" i="2"/>
  <c r="W55" i="2"/>
  <c r="Y55" i="2"/>
  <c r="AE55" i="2"/>
  <c r="AI55" i="2"/>
  <c r="AL55" i="2"/>
  <c r="AN55" i="2"/>
  <c r="AP55" i="2"/>
  <c r="AR55" i="2"/>
  <c r="AT55" i="2"/>
  <c r="AV55" i="2"/>
  <c r="AX55" i="2"/>
  <c r="AZ55" i="2"/>
  <c r="BB55" i="2"/>
  <c r="BC55" i="2"/>
  <c r="BF55" i="2"/>
  <c r="BG55" i="2"/>
  <c r="BH55" i="2"/>
  <c r="BI55" i="2"/>
  <c r="BJ55" i="2"/>
  <c r="BK55" i="2"/>
  <c r="BL55" i="2"/>
  <c r="BM55" i="2"/>
  <c r="BN55" i="2"/>
  <c r="BP55" i="2"/>
  <c r="BQ55" i="2"/>
  <c r="BR55" i="2"/>
  <c r="BS55" i="2"/>
  <c r="D56" i="2"/>
  <c r="G56" i="2"/>
  <c r="L56" i="2"/>
  <c r="S56" i="2"/>
  <c r="U56" i="2"/>
  <c r="W56" i="2"/>
  <c r="Y56" i="2"/>
  <c r="AE56" i="2"/>
  <c r="AI56" i="2"/>
  <c r="AL56" i="2"/>
  <c r="AN56" i="2"/>
  <c r="AP56" i="2"/>
  <c r="AR56" i="2"/>
  <c r="AT56" i="2"/>
  <c r="AV56" i="2"/>
  <c r="AX56" i="2"/>
  <c r="AZ56" i="2"/>
  <c r="BB56" i="2"/>
  <c r="BC56" i="2"/>
  <c r="BF56" i="2"/>
  <c r="BG56" i="2"/>
  <c r="BH56" i="2"/>
  <c r="BI56" i="2"/>
  <c r="BJ56" i="2"/>
  <c r="BK56" i="2"/>
  <c r="BL56" i="2"/>
  <c r="BM56" i="2"/>
  <c r="BN56" i="2"/>
  <c r="BP56" i="2"/>
  <c r="BQ56" i="2"/>
  <c r="BR56" i="2"/>
  <c r="BS56" i="2"/>
  <c r="D57" i="2"/>
  <c r="G57" i="2"/>
  <c r="L57" i="2"/>
  <c r="S57" i="2"/>
  <c r="U57" i="2"/>
  <c r="W57" i="2"/>
  <c r="Y57" i="2"/>
  <c r="AE57" i="2"/>
  <c r="AI57" i="2"/>
  <c r="AL57" i="2"/>
  <c r="AN57" i="2"/>
  <c r="AP57" i="2"/>
  <c r="AR57" i="2"/>
  <c r="AT57" i="2"/>
  <c r="AV57" i="2"/>
  <c r="AX57" i="2"/>
  <c r="AZ57" i="2"/>
  <c r="BB57" i="2"/>
  <c r="BC57" i="2"/>
  <c r="BF57" i="2"/>
  <c r="BG57" i="2"/>
  <c r="BH57" i="2"/>
  <c r="BI57" i="2"/>
  <c r="BJ57" i="2"/>
  <c r="BK57" i="2"/>
  <c r="BL57" i="2"/>
  <c r="BM57" i="2"/>
  <c r="BN57" i="2"/>
  <c r="BP57" i="2"/>
  <c r="BQ57" i="2"/>
  <c r="BR57" i="2"/>
  <c r="BS57" i="2"/>
  <c r="D58" i="2"/>
  <c r="G58" i="2"/>
  <c r="L58" i="2"/>
  <c r="S58" i="2"/>
  <c r="U58" i="2"/>
  <c r="W58" i="2"/>
  <c r="Y58" i="2"/>
  <c r="AE58" i="2"/>
  <c r="AI58" i="2"/>
  <c r="AL58" i="2"/>
  <c r="AN58" i="2"/>
  <c r="AP58" i="2"/>
  <c r="AR58" i="2"/>
  <c r="AT58" i="2"/>
  <c r="AV58" i="2"/>
  <c r="AX58" i="2"/>
  <c r="AZ58" i="2"/>
  <c r="BB58" i="2"/>
  <c r="BC58" i="2"/>
  <c r="BF58" i="2"/>
  <c r="BG58" i="2"/>
  <c r="BH58" i="2"/>
  <c r="BI58" i="2"/>
  <c r="BJ58" i="2"/>
  <c r="BK58" i="2"/>
  <c r="BL58" i="2"/>
  <c r="BM58" i="2"/>
  <c r="BN58" i="2"/>
  <c r="BP58" i="2"/>
  <c r="BQ58" i="2"/>
  <c r="BR58" i="2"/>
  <c r="BS58" i="2"/>
  <c r="D59" i="2"/>
  <c r="G59" i="2"/>
  <c r="L59" i="2"/>
  <c r="S59" i="2"/>
  <c r="U59" i="2"/>
  <c r="W59" i="2"/>
  <c r="Y59" i="2"/>
  <c r="AE59" i="2"/>
  <c r="AI59" i="2"/>
  <c r="AL59" i="2"/>
  <c r="AN59" i="2"/>
  <c r="AP59" i="2"/>
  <c r="AR59" i="2"/>
  <c r="AT59" i="2"/>
  <c r="AV59" i="2"/>
  <c r="AX59" i="2"/>
  <c r="AZ59" i="2"/>
  <c r="BB59" i="2"/>
  <c r="BC59" i="2"/>
  <c r="BF59" i="2"/>
  <c r="BG59" i="2"/>
  <c r="BH59" i="2"/>
  <c r="BI59" i="2"/>
  <c r="BJ59" i="2"/>
  <c r="BK59" i="2"/>
  <c r="BL59" i="2"/>
  <c r="BM59" i="2"/>
  <c r="BN59" i="2"/>
  <c r="BP59" i="2"/>
  <c r="BQ59" i="2"/>
  <c r="BR59" i="2"/>
  <c r="BS59" i="2"/>
  <c r="D60" i="2"/>
  <c r="G60" i="2"/>
  <c r="L60" i="2"/>
  <c r="S60" i="2"/>
  <c r="U60" i="2"/>
  <c r="W60" i="2"/>
  <c r="Y60" i="2"/>
  <c r="AE60" i="2"/>
  <c r="AI60" i="2"/>
  <c r="AL60" i="2"/>
  <c r="AN60" i="2"/>
  <c r="AP60" i="2"/>
  <c r="AR60" i="2"/>
  <c r="AT60" i="2"/>
  <c r="AV60" i="2"/>
  <c r="AX60" i="2"/>
  <c r="AZ60" i="2"/>
  <c r="BB60" i="2"/>
  <c r="BC60" i="2"/>
  <c r="BF60" i="2"/>
  <c r="BG60" i="2"/>
  <c r="BH60" i="2"/>
  <c r="BI60" i="2"/>
  <c r="BJ60" i="2"/>
  <c r="BK60" i="2"/>
  <c r="BL60" i="2"/>
  <c r="BM60" i="2"/>
  <c r="BN60" i="2"/>
  <c r="BP60" i="2"/>
  <c r="BQ60" i="2"/>
  <c r="BR60" i="2"/>
  <c r="BS60" i="2"/>
  <c r="D61" i="2"/>
  <c r="G61" i="2"/>
  <c r="L61" i="2"/>
  <c r="S61" i="2"/>
  <c r="U61" i="2"/>
  <c r="W61" i="2"/>
  <c r="Y61" i="2"/>
  <c r="AE61" i="2"/>
  <c r="AI61" i="2"/>
  <c r="AL61" i="2"/>
  <c r="AN61" i="2"/>
  <c r="AP61" i="2"/>
  <c r="AR61" i="2"/>
  <c r="AT61" i="2"/>
  <c r="AV61" i="2"/>
  <c r="AX61" i="2"/>
  <c r="AZ61" i="2"/>
  <c r="BB61" i="2"/>
  <c r="BC61" i="2"/>
  <c r="BF61" i="2"/>
  <c r="BG61" i="2"/>
  <c r="BH61" i="2"/>
  <c r="BI61" i="2"/>
  <c r="BJ61" i="2"/>
  <c r="BK61" i="2"/>
  <c r="BL61" i="2"/>
  <c r="BM61" i="2"/>
  <c r="BN61" i="2"/>
  <c r="BP61" i="2"/>
  <c r="BQ61" i="2"/>
  <c r="BR61" i="2"/>
  <c r="BS61" i="2"/>
  <c r="D62" i="2"/>
  <c r="G62" i="2"/>
  <c r="L62" i="2"/>
  <c r="S62" i="2"/>
  <c r="U62" i="2"/>
  <c r="W62" i="2"/>
  <c r="Y62" i="2"/>
  <c r="AE62" i="2"/>
  <c r="AI62" i="2"/>
  <c r="AL62" i="2"/>
  <c r="AN62" i="2"/>
  <c r="AP62" i="2"/>
  <c r="AR62" i="2"/>
  <c r="AT62" i="2"/>
  <c r="AV62" i="2"/>
  <c r="AX62" i="2"/>
  <c r="AZ62" i="2"/>
  <c r="BB62" i="2"/>
  <c r="BC62" i="2"/>
  <c r="BF62" i="2"/>
  <c r="BG62" i="2"/>
  <c r="BH62" i="2"/>
  <c r="BI62" i="2"/>
  <c r="BJ62" i="2"/>
  <c r="BK62" i="2"/>
  <c r="BL62" i="2"/>
  <c r="BM62" i="2"/>
  <c r="BN62" i="2"/>
  <c r="BP62" i="2"/>
  <c r="BQ62" i="2"/>
  <c r="BR62" i="2"/>
  <c r="BS62" i="2"/>
  <c r="D63" i="2"/>
  <c r="G63" i="2"/>
  <c r="L63" i="2"/>
  <c r="S63" i="2"/>
  <c r="U63" i="2"/>
  <c r="W63" i="2"/>
  <c r="Y63" i="2"/>
  <c r="AE63" i="2"/>
  <c r="AI63" i="2"/>
  <c r="AL63" i="2"/>
  <c r="AN63" i="2"/>
  <c r="AP63" i="2"/>
  <c r="AR63" i="2"/>
  <c r="AT63" i="2"/>
  <c r="AV63" i="2"/>
  <c r="AX63" i="2"/>
  <c r="AZ63" i="2"/>
  <c r="BB63" i="2"/>
  <c r="BC63" i="2"/>
  <c r="BF63" i="2"/>
  <c r="BG63" i="2"/>
  <c r="BH63" i="2"/>
  <c r="BI63" i="2"/>
  <c r="BJ63" i="2"/>
  <c r="BK63" i="2"/>
  <c r="BL63" i="2"/>
  <c r="BM63" i="2"/>
  <c r="BN63" i="2"/>
  <c r="BP63" i="2"/>
  <c r="BQ63" i="2"/>
  <c r="BR63" i="2"/>
  <c r="BS63" i="2"/>
  <c r="D64" i="2"/>
  <c r="G64" i="2"/>
  <c r="L64" i="2"/>
  <c r="S64" i="2"/>
  <c r="U64" i="2"/>
  <c r="W64" i="2"/>
  <c r="Y64" i="2"/>
  <c r="AE64" i="2"/>
  <c r="AI64" i="2"/>
  <c r="AL64" i="2"/>
  <c r="AN64" i="2"/>
  <c r="AP64" i="2"/>
  <c r="AR64" i="2"/>
  <c r="AT64" i="2"/>
  <c r="AV64" i="2"/>
  <c r="AX64" i="2"/>
  <c r="AZ64" i="2"/>
  <c r="BB64" i="2"/>
  <c r="BC64" i="2"/>
  <c r="BF64" i="2"/>
  <c r="BG64" i="2"/>
  <c r="BH64" i="2"/>
  <c r="BI64" i="2"/>
  <c r="BJ64" i="2"/>
  <c r="BK64" i="2"/>
  <c r="BL64" i="2"/>
  <c r="BM64" i="2"/>
  <c r="BN64" i="2"/>
  <c r="BP64" i="2"/>
  <c r="BQ64" i="2"/>
  <c r="BR64" i="2"/>
  <c r="BS64" i="2"/>
  <c r="D65" i="2"/>
  <c r="G65" i="2"/>
  <c r="L65" i="2"/>
  <c r="S65" i="2"/>
  <c r="U65" i="2"/>
  <c r="W65" i="2"/>
  <c r="Y65" i="2"/>
  <c r="AE65" i="2"/>
  <c r="AI65" i="2"/>
  <c r="AL65" i="2"/>
  <c r="AN65" i="2"/>
  <c r="AP65" i="2"/>
  <c r="AR65" i="2"/>
  <c r="AT65" i="2"/>
  <c r="AV65" i="2"/>
  <c r="AX65" i="2"/>
  <c r="AZ65" i="2"/>
  <c r="BB65" i="2"/>
  <c r="BC65" i="2"/>
  <c r="BF65" i="2"/>
  <c r="BG65" i="2"/>
  <c r="BH65" i="2"/>
  <c r="BI65" i="2"/>
  <c r="BJ65" i="2"/>
  <c r="BK65" i="2"/>
  <c r="BL65" i="2"/>
  <c r="BM65" i="2"/>
  <c r="BN65" i="2"/>
  <c r="BP65" i="2"/>
  <c r="BQ65" i="2"/>
  <c r="BR65" i="2"/>
  <c r="BS65" i="2"/>
  <c r="D66" i="2"/>
  <c r="G66" i="2"/>
  <c r="L66" i="2"/>
  <c r="S66" i="2"/>
  <c r="U66" i="2"/>
  <c r="W66" i="2"/>
  <c r="Y66" i="2"/>
  <c r="AE66" i="2"/>
  <c r="AI66" i="2"/>
  <c r="AL66" i="2"/>
  <c r="AN66" i="2"/>
  <c r="AP66" i="2"/>
  <c r="AR66" i="2"/>
  <c r="AT66" i="2"/>
  <c r="AV66" i="2"/>
  <c r="AX66" i="2"/>
  <c r="AZ66" i="2"/>
  <c r="BB66" i="2"/>
  <c r="BC66" i="2"/>
  <c r="BF66" i="2"/>
  <c r="BG66" i="2"/>
  <c r="BH66" i="2"/>
  <c r="BI66" i="2"/>
  <c r="BJ66" i="2"/>
  <c r="BK66" i="2"/>
  <c r="BL66" i="2"/>
  <c r="BM66" i="2"/>
  <c r="BN66" i="2"/>
  <c r="BP66" i="2"/>
  <c r="BQ66" i="2"/>
  <c r="BR66" i="2"/>
  <c r="BS66" i="2"/>
  <c r="D67" i="2"/>
  <c r="G67" i="2"/>
  <c r="L67" i="2"/>
  <c r="S67" i="2"/>
  <c r="U67" i="2"/>
  <c r="W67" i="2"/>
  <c r="Y67" i="2"/>
  <c r="AE67" i="2"/>
  <c r="AI67" i="2"/>
  <c r="AL67" i="2"/>
  <c r="AN67" i="2"/>
  <c r="AP67" i="2"/>
  <c r="AR67" i="2"/>
  <c r="AT67" i="2"/>
  <c r="AV67" i="2"/>
  <c r="AX67" i="2"/>
  <c r="AZ67" i="2"/>
  <c r="BB67" i="2"/>
  <c r="BC67" i="2"/>
  <c r="BF67" i="2"/>
  <c r="BG67" i="2"/>
  <c r="BH67" i="2"/>
  <c r="BI67" i="2"/>
  <c r="BJ67" i="2"/>
  <c r="BK67" i="2"/>
  <c r="BL67" i="2"/>
  <c r="BM67" i="2"/>
  <c r="BN67" i="2"/>
  <c r="BP67" i="2"/>
  <c r="BQ67" i="2"/>
  <c r="BR67" i="2"/>
  <c r="BS67" i="2"/>
  <c r="D68" i="2"/>
  <c r="G68" i="2"/>
  <c r="L68" i="2"/>
  <c r="S68" i="2"/>
  <c r="U68" i="2"/>
  <c r="W68" i="2"/>
  <c r="Y68" i="2"/>
  <c r="AE68" i="2"/>
  <c r="AI68" i="2"/>
  <c r="AL68" i="2"/>
  <c r="AN68" i="2"/>
  <c r="AP68" i="2"/>
  <c r="AR68" i="2"/>
  <c r="AT68" i="2"/>
  <c r="AV68" i="2"/>
  <c r="AX68" i="2"/>
  <c r="AZ68" i="2"/>
  <c r="BB68" i="2"/>
  <c r="BC68" i="2"/>
  <c r="BF68" i="2"/>
  <c r="BG68" i="2"/>
  <c r="BH68" i="2"/>
  <c r="BI68" i="2"/>
  <c r="BJ68" i="2"/>
  <c r="BK68" i="2"/>
  <c r="BL68" i="2"/>
  <c r="BM68" i="2"/>
  <c r="BN68" i="2"/>
  <c r="BP68" i="2"/>
  <c r="BQ68" i="2"/>
  <c r="BR68" i="2"/>
  <c r="BS68" i="2"/>
  <c r="D69" i="2"/>
  <c r="G69" i="2"/>
  <c r="L69" i="2"/>
  <c r="S69" i="2"/>
  <c r="U69" i="2"/>
  <c r="W69" i="2"/>
  <c r="Y69" i="2"/>
  <c r="AE69" i="2"/>
  <c r="AI69" i="2"/>
  <c r="AL69" i="2"/>
  <c r="AN69" i="2"/>
  <c r="AP69" i="2"/>
  <c r="AR69" i="2"/>
  <c r="AT69" i="2"/>
  <c r="AV69" i="2"/>
  <c r="AX69" i="2"/>
  <c r="AZ69" i="2"/>
  <c r="BB69" i="2"/>
  <c r="BC69" i="2"/>
  <c r="BF69" i="2"/>
  <c r="BG69" i="2"/>
  <c r="BH69" i="2"/>
  <c r="BI69" i="2"/>
  <c r="BJ69" i="2"/>
  <c r="BK69" i="2"/>
  <c r="BL69" i="2"/>
  <c r="BM69" i="2"/>
  <c r="BN69" i="2"/>
  <c r="BP69" i="2"/>
  <c r="BQ69" i="2"/>
  <c r="BR69" i="2"/>
  <c r="BS69" i="2"/>
  <c r="D70" i="2"/>
  <c r="G70" i="2"/>
  <c r="L70" i="2"/>
  <c r="S70" i="2"/>
  <c r="U70" i="2"/>
  <c r="W70" i="2"/>
  <c r="Y70" i="2"/>
  <c r="AE70" i="2"/>
  <c r="AI70" i="2"/>
  <c r="AL70" i="2"/>
  <c r="AN70" i="2"/>
  <c r="AP70" i="2"/>
  <c r="AR70" i="2"/>
  <c r="AT70" i="2"/>
  <c r="AV70" i="2"/>
  <c r="AX70" i="2"/>
  <c r="AZ70" i="2"/>
  <c r="BB70" i="2"/>
  <c r="BC70" i="2"/>
  <c r="BF70" i="2"/>
  <c r="BG70" i="2"/>
  <c r="BH70" i="2"/>
  <c r="BI70" i="2"/>
  <c r="BJ70" i="2"/>
  <c r="BK70" i="2"/>
  <c r="BL70" i="2"/>
  <c r="BM70" i="2"/>
  <c r="BN70" i="2"/>
  <c r="BP70" i="2"/>
  <c r="BQ70" i="2"/>
  <c r="BR70" i="2"/>
  <c r="BS70" i="2"/>
  <c r="D71" i="2"/>
  <c r="G71" i="2"/>
  <c r="L71" i="2"/>
  <c r="S71" i="2"/>
  <c r="U71" i="2"/>
  <c r="W71" i="2"/>
  <c r="Y71" i="2"/>
  <c r="AE71" i="2"/>
  <c r="AI71" i="2"/>
  <c r="AL71" i="2"/>
  <c r="AN71" i="2"/>
  <c r="AP71" i="2"/>
  <c r="AR71" i="2"/>
  <c r="AT71" i="2"/>
  <c r="AV71" i="2"/>
  <c r="AX71" i="2"/>
  <c r="AZ71" i="2"/>
  <c r="BB71" i="2"/>
  <c r="BC71" i="2"/>
  <c r="BF71" i="2"/>
  <c r="BG71" i="2"/>
  <c r="BH71" i="2"/>
  <c r="BI71" i="2"/>
  <c r="BJ71" i="2"/>
  <c r="BK71" i="2"/>
  <c r="BL71" i="2"/>
  <c r="BM71" i="2"/>
  <c r="BN71" i="2"/>
  <c r="BP71" i="2"/>
  <c r="BQ71" i="2"/>
  <c r="BR71" i="2"/>
  <c r="BS71" i="2"/>
  <c r="D72" i="2"/>
  <c r="G72" i="2"/>
  <c r="L72" i="2"/>
  <c r="S72" i="2"/>
  <c r="U72" i="2"/>
  <c r="W72" i="2"/>
  <c r="Y72" i="2"/>
  <c r="AE72" i="2"/>
  <c r="AI72" i="2"/>
  <c r="AL72" i="2"/>
  <c r="AN72" i="2"/>
  <c r="AP72" i="2"/>
  <c r="AR72" i="2"/>
  <c r="AT72" i="2"/>
  <c r="AV72" i="2"/>
  <c r="AX72" i="2"/>
  <c r="AZ72" i="2"/>
  <c r="BB72" i="2"/>
  <c r="BC72" i="2"/>
  <c r="BF72" i="2"/>
  <c r="BG72" i="2"/>
  <c r="BH72" i="2"/>
  <c r="BI72" i="2"/>
  <c r="BJ72" i="2"/>
  <c r="BK72" i="2"/>
  <c r="BL72" i="2"/>
  <c r="BM72" i="2"/>
  <c r="BN72" i="2"/>
  <c r="BP72" i="2"/>
  <c r="BQ72" i="2"/>
  <c r="BR72" i="2"/>
  <c r="BS72" i="2"/>
  <c r="D73" i="2"/>
  <c r="G73" i="2"/>
  <c r="L73" i="2"/>
  <c r="S73" i="2"/>
  <c r="U73" i="2"/>
  <c r="W73" i="2"/>
  <c r="Y73" i="2"/>
  <c r="AE73" i="2"/>
  <c r="AI73" i="2"/>
  <c r="AL73" i="2"/>
  <c r="AN73" i="2"/>
  <c r="AP73" i="2"/>
  <c r="AR73" i="2"/>
  <c r="AT73" i="2"/>
  <c r="AV73" i="2"/>
  <c r="AX73" i="2"/>
  <c r="AZ73" i="2"/>
  <c r="BB73" i="2"/>
  <c r="BC73" i="2"/>
  <c r="BF73" i="2"/>
  <c r="BG73" i="2"/>
  <c r="BH73" i="2"/>
  <c r="BI73" i="2"/>
  <c r="BJ73" i="2"/>
  <c r="BK73" i="2"/>
  <c r="BL73" i="2"/>
  <c r="BM73" i="2"/>
  <c r="BN73" i="2"/>
  <c r="BP73" i="2"/>
  <c r="BQ73" i="2"/>
  <c r="BR73" i="2"/>
  <c r="BS73" i="2"/>
  <c r="D74" i="2"/>
  <c r="G74" i="2"/>
  <c r="L74" i="2"/>
  <c r="S74" i="2"/>
  <c r="U74" i="2"/>
  <c r="W74" i="2"/>
  <c r="Y74" i="2"/>
  <c r="AE74" i="2"/>
  <c r="AI74" i="2"/>
  <c r="AL74" i="2"/>
  <c r="AN74" i="2"/>
  <c r="AP74" i="2"/>
  <c r="AR74" i="2"/>
  <c r="AT74" i="2"/>
  <c r="AV74" i="2"/>
  <c r="AX74" i="2"/>
  <c r="AZ74" i="2"/>
  <c r="BB74" i="2"/>
  <c r="BC74" i="2"/>
  <c r="BF74" i="2"/>
  <c r="BG74" i="2"/>
  <c r="BH74" i="2"/>
  <c r="BI74" i="2"/>
  <c r="BJ74" i="2"/>
  <c r="BK74" i="2"/>
  <c r="BL74" i="2"/>
  <c r="BM74" i="2"/>
  <c r="BN74" i="2"/>
  <c r="BP74" i="2"/>
  <c r="BQ74" i="2"/>
  <c r="BR74" i="2"/>
  <c r="BS74" i="2"/>
  <c r="D75" i="2"/>
  <c r="G75" i="2"/>
  <c r="L75" i="2"/>
  <c r="S75" i="2"/>
  <c r="U75" i="2"/>
  <c r="W75" i="2"/>
  <c r="Y75" i="2"/>
  <c r="AE75" i="2"/>
  <c r="AI75" i="2"/>
  <c r="AL75" i="2"/>
  <c r="AN75" i="2"/>
  <c r="AP75" i="2"/>
  <c r="AR75" i="2"/>
  <c r="AT75" i="2"/>
  <c r="AV75" i="2"/>
  <c r="AX75" i="2"/>
  <c r="AZ75" i="2"/>
  <c r="BB75" i="2"/>
  <c r="BC75" i="2"/>
  <c r="BF75" i="2"/>
  <c r="BG75" i="2"/>
  <c r="BH75" i="2"/>
  <c r="BI75" i="2"/>
  <c r="BJ75" i="2"/>
  <c r="BK75" i="2"/>
  <c r="BL75" i="2"/>
  <c r="BM75" i="2"/>
  <c r="BN75" i="2"/>
  <c r="BP75" i="2"/>
  <c r="BQ75" i="2"/>
  <c r="BR75" i="2"/>
  <c r="BS75" i="2"/>
  <c r="D76" i="2"/>
  <c r="G76" i="2"/>
  <c r="L76" i="2"/>
  <c r="S76" i="2"/>
  <c r="U76" i="2"/>
  <c r="W76" i="2"/>
  <c r="Y76" i="2"/>
  <c r="AE76" i="2"/>
  <c r="AI76" i="2"/>
  <c r="AL76" i="2"/>
  <c r="AN76" i="2"/>
  <c r="AP76" i="2"/>
  <c r="AR76" i="2"/>
  <c r="AT76" i="2"/>
  <c r="AV76" i="2"/>
  <c r="AX76" i="2"/>
  <c r="AZ76" i="2"/>
  <c r="BB76" i="2"/>
  <c r="BC76" i="2"/>
  <c r="BF76" i="2"/>
  <c r="BG76" i="2"/>
  <c r="BH76" i="2"/>
  <c r="BI76" i="2"/>
  <c r="BJ76" i="2"/>
  <c r="BK76" i="2"/>
  <c r="BL76" i="2"/>
  <c r="BM76" i="2"/>
  <c r="BN76" i="2"/>
  <c r="BP76" i="2"/>
  <c r="BQ76" i="2"/>
  <c r="BR76" i="2"/>
  <c r="BS76" i="2"/>
  <c r="D77" i="2"/>
  <c r="G77" i="2"/>
  <c r="L77" i="2"/>
  <c r="S77" i="2"/>
  <c r="U77" i="2"/>
  <c r="W77" i="2"/>
  <c r="Y77" i="2"/>
  <c r="AE77" i="2"/>
  <c r="AI77" i="2"/>
  <c r="AL77" i="2"/>
  <c r="AN77" i="2"/>
  <c r="AP77" i="2"/>
  <c r="AR77" i="2"/>
  <c r="AT77" i="2"/>
  <c r="AV77" i="2"/>
  <c r="AX77" i="2"/>
  <c r="AZ77" i="2"/>
  <c r="BB77" i="2"/>
  <c r="BC77" i="2"/>
  <c r="BF77" i="2"/>
  <c r="BG77" i="2"/>
  <c r="BH77" i="2"/>
  <c r="BI77" i="2"/>
  <c r="BJ77" i="2"/>
  <c r="BK77" i="2"/>
  <c r="BL77" i="2"/>
  <c r="BM77" i="2"/>
  <c r="BN77" i="2"/>
  <c r="BP77" i="2"/>
  <c r="BQ77" i="2"/>
  <c r="BR77" i="2"/>
  <c r="BS77" i="2"/>
  <c r="D78" i="2"/>
  <c r="G78" i="2"/>
  <c r="L78" i="2"/>
  <c r="S78" i="2"/>
  <c r="U78" i="2"/>
  <c r="W78" i="2"/>
  <c r="Y78" i="2"/>
  <c r="AE78" i="2"/>
  <c r="AI78" i="2"/>
  <c r="AL78" i="2"/>
  <c r="AN78" i="2"/>
  <c r="AP78" i="2"/>
  <c r="AR78" i="2"/>
  <c r="AT78" i="2"/>
  <c r="AV78" i="2"/>
  <c r="AX78" i="2"/>
  <c r="AZ78" i="2"/>
  <c r="BB78" i="2"/>
  <c r="BC78" i="2"/>
  <c r="BF78" i="2"/>
  <c r="BG78" i="2"/>
  <c r="BH78" i="2"/>
  <c r="BI78" i="2"/>
  <c r="BJ78" i="2"/>
  <c r="BK78" i="2"/>
  <c r="BL78" i="2"/>
  <c r="BM78" i="2"/>
  <c r="BN78" i="2"/>
  <c r="BP78" i="2"/>
  <c r="BQ78" i="2"/>
  <c r="BR78" i="2"/>
  <c r="BS78" i="2"/>
  <c r="D79" i="2"/>
  <c r="G79" i="2"/>
  <c r="L79" i="2"/>
  <c r="S79" i="2"/>
  <c r="U79" i="2"/>
  <c r="W79" i="2"/>
  <c r="Y79" i="2"/>
  <c r="AE79" i="2"/>
  <c r="AI79" i="2"/>
  <c r="AL79" i="2"/>
  <c r="AN79" i="2"/>
  <c r="AP79" i="2"/>
  <c r="AR79" i="2"/>
  <c r="AT79" i="2"/>
  <c r="AV79" i="2"/>
  <c r="AX79" i="2"/>
  <c r="AZ79" i="2"/>
  <c r="BB79" i="2"/>
  <c r="BC79" i="2"/>
  <c r="BF79" i="2"/>
  <c r="BG79" i="2"/>
  <c r="BH79" i="2"/>
  <c r="BI79" i="2"/>
  <c r="BJ79" i="2"/>
  <c r="BK79" i="2"/>
  <c r="BL79" i="2"/>
  <c r="BM79" i="2"/>
  <c r="BN79" i="2"/>
  <c r="BP79" i="2"/>
  <c r="BQ79" i="2"/>
  <c r="BR79" i="2"/>
  <c r="BS79" i="2"/>
  <c r="D80" i="2"/>
  <c r="G80" i="2"/>
  <c r="L80" i="2"/>
  <c r="S80" i="2"/>
  <c r="U80" i="2"/>
  <c r="W80" i="2"/>
  <c r="Y80" i="2"/>
  <c r="AE80" i="2"/>
  <c r="AI80" i="2"/>
  <c r="AL80" i="2"/>
  <c r="AN80" i="2"/>
  <c r="AP80" i="2"/>
  <c r="AR80" i="2"/>
  <c r="AT80" i="2"/>
  <c r="AV80" i="2"/>
  <c r="AX80" i="2"/>
  <c r="AZ80" i="2"/>
  <c r="BB80" i="2"/>
  <c r="BC80" i="2"/>
  <c r="BF80" i="2"/>
  <c r="BG80" i="2"/>
  <c r="BH80" i="2"/>
  <c r="BI80" i="2"/>
  <c r="BJ80" i="2"/>
  <c r="BK80" i="2"/>
  <c r="BL80" i="2"/>
  <c r="BM80" i="2"/>
  <c r="BN80" i="2"/>
  <c r="BP80" i="2"/>
  <c r="BQ80" i="2"/>
  <c r="BR80" i="2"/>
  <c r="BS80" i="2"/>
  <c r="D81" i="2"/>
  <c r="G81" i="2"/>
  <c r="L81" i="2"/>
  <c r="S81" i="2"/>
  <c r="U81" i="2"/>
  <c r="W81" i="2"/>
  <c r="Y81" i="2"/>
  <c r="AE81" i="2"/>
  <c r="AI81" i="2"/>
  <c r="AL81" i="2"/>
  <c r="AN81" i="2"/>
  <c r="AP81" i="2"/>
  <c r="AR81" i="2"/>
  <c r="AT81" i="2"/>
  <c r="AV81" i="2"/>
  <c r="AX81" i="2"/>
  <c r="AZ81" i="2"/>
  <c r="BB81" i="2"/>
  <c r="BC81" i="2"/>
  <c r="BF81" i="2"/>
  <c r="BG81" i="2"/>
  <c r="BH81" i="2"/>
  <c r="BI81" i="2"/>
  <c r="BJ81" i="2"/>
  <c r="BK81" i="2"/>
  <c r="BL81" i="2"/>
  <c r="BM81" i="2"/>
  <c r="BN81" i="2"/>
  <c r="BP81" i="2"/>
  <c r="BQ81" i="2"/>
  <c r="BR81" i="2"/>
  <c r="BS81" i="2"/>
  <c r="D82" i="2"/>
  <c r="G82" i="2"/>
  <c r="L82" i="2"/>
  <c r="S82" i="2"/>
  <c r="U82" i="2"/>
  <c r="W82" i="2"/>
  <c r="Y82" i="2"/>
  <c r="AE82" i="2"/>
  <c r="AI82" i="2"/>
  <c r="AL82" i="2"/>
  <c r="AN82" i="2"/>
  <c r="AP82" i="2"/>
  <c r="AR82" i="2"/>
  <c r="AT82" i="2"/>
  <c r="AV82" i="2"/>
  <c r="AX82" i="2"/>
  <c r="AZ82" i="2"/>
  <c r="BB82" i="2"/>
  <c r="BC82" i="2"/>
  <c r="BF82" i="2"/>
  <c r="BG82" i="2"/>
  <c r="BH82" i="2"/>
  <c r="BI82" i="2"/>
  <c r="BJ82" i="2"/>
  <c r="BK82" i="2"/>
  <c r="BL82" i="2"/>
  <c r="BM82" i="2"/>
  <c r="BN82" i="2"/>
  <c r="BP82" i="2"/>
  <c r="BQ82" i="2"/>
  <c r="BR82" i="2"/>
  <c r="BS82" i="2"/>
  <c r="D83" i="2"/>
  <c r="G83" i="2"/>
  <c r="L83" i="2"/>
  <c r="S83" i="2"/>
  <c r="U83" i="2"/>
  <c r="W83" i="2"/>
  <c r="Y83" i="2"/>
  <c r="AE83" i="2"/>
  <c r="AI83" i="2"/>
  <c r="AL83" i="2"/>
  <c r="AN83" i="2"/>
  <c r="AP83" i="2"/>
  <c r="AR83" i="2"/>
  <c r="AT83" i="2"/>
  <c r="AV83" i="2"/>
  <c r="AX83" i="2"/>
  <c r="AZ83" i="2"/>
  <c r="BB83" i="2"/>
  <c r="BC83" i="2"/>
  <c r="BF83" i="2"/>
  <c r="BG83" i="2"/>
  <c r="BH83" i="2"/>
  <c r="BI83" i="2"/>
  <c r="BJ83" i="2"/>
  <c r="BK83" i="2"/>
  <c r="BL83" i="2"/>
  <c r="BM83" i="2"/>
  <c r="BN83" i="2"/>
  <c r="BP83" i="2"/>
  <c r="BQ83" i="2"/>
  <c r="BR83" i="2"/>
  <c r="BS83" i="2"/>
  <c r="D84" i="2"/>
  <c r="G84" i="2"/>
  <c r="L84" i="2"/>
  <c r="S84" i="2"/>
  <c r="U84" i="2"/>
  <c r="W84" i="2"/>
  <c r="Y84" i="2"/>
  <c r="AE84" i="2"/>
  <c r="AI84" i="2"/>
  <c r="AL84" i="2"/>
  <c r="AN84" i="2"/>
  <c r="AP84" i="2"/>
  <c r="AR84" i="2"/>
  <c r="AT84" i="2"/>
  <c r="AV84" i="2"/>
  <c r="AX84" i="2"/>
  <c r="AZ84" i="2"/>
  <c r="BB84" i="2"/>
  <c r="BC84" i="2"/>
  <c r="BF84" i="2"/>
  <c r="BG84" i="2"/>
  <c r="BH84" i="2"/>
  <c r="BI84" i="2"/>
  <c r="BJ84" i="2"/>
  <c r="BK84" i="2"/>
  <c r="BL84" i="2"/>
  <c r="BM84" i="2"/>
  <c r="BN84" i="2"/>
  <c r="BP84" i="2"/>
  <c r="BQ84" i="2"/>
  <c r="BR84" i="2"/>
  <c r="BS84" i="2"/>
  <c r="D85" i="2"/>
  <c r="G85" i="2"/>
  <c r="L85" i="2"/>
  <c r="S85" i="2"/>
  <c r="U85" i="2"/>
  <c r="W85" i="2"/>
  <c r="Y85" i="2"/>
  <c r="AE85" i="2"/>
  <c r="AI85" i="2"/>
  <c r="AL85" i="2"/>
  <c r="AN85" i="2"/>
  <c r="AP85" i="2"/>
  <c r="AR85" i="2"/>
  <c r="AT85" i="2"/>
  <c r="AV85" i="2"/>
  <c r="AX85" i="2"/>
  <c r="AZ85" i="2"/>
  <c r="BB85" i="2"/>
  <c r="BC85" i="2"/>
  <c r="BF85" i="2"/>
  <c r="BG85" i="2"/>
  <c r="BH85" i="2"/>
  <c r="BI85" i="2"/>
  <c r="BJ85" i="2"/>
  <c r="BK85" i="2"/>
  <c r="BL85" i="2"/>
  <c r="BM85" i="2"/>
  <c r="BN85" i="2"/>
  <c r="BP85" i="2"/>
  <c r="BQ85" i="2"/>
  <c r="BR85" i="2"/>
  <c r="BS85" i="2"/>
  <c r="D86" i="2"/>
  <c r="G86" i="2"/>
  <c r="L86" i="2"/>
  <c r="S86" i="2"/>
  <c r="U86" i="2"/>
  <c r="W86" i="2"/>
  <c r="Y86" i="2"/>
  <c r="AE86" i="2"/>
  <c r="AI86" i="2"/>
  <c r="AL86" i="2"/>
  <c r="AN86" i="2"/>
  <c r="AP86" i="2"/>
  <c r="AR86" i="2"/>
  <c r="AT86" i="2"/>
  <c r="AV86" i="2"/>
  <c r="AX86" i="2"/>
  <c r="AZ86" i="2"/>
  <c r="BB86" i="2"/>
  <c r="BC86" i="2"/>
  <c r="BF86" i="2"/>
  <c r="BG86" i="2"/>
  <c r="BH86" i="2"/>
  <c r="BI86" i="2"/>
  <c r="BJ86" i="2"/>
  <c r="BK86" i="2"/>
  <c r="BL86" i="2"/>
  <c r="BM86" i="2"/>
  <c r="BN86" i="2"/>
  <c r="BP86" i="2"/>
  <c r="BQ86" i="2"/>
  <c r="BR86" i="2"/>
  <c r="BS86" i="2"/>
  <c r="D87" i="2"/>
  <c r="G87" i="2"/>
  <c r="L87" i="2"/>
  <c r="S87" i="2"/>
  <c r="U87" i="2"/>
  <c r="W87" i="2"/>
  <c r="Y87" i="2"/>
  <c r="AE87" i="2"/>
  <c r="AI87" i="2"/>
  <c r="AL87" i="2"/>
  <c r="AN87" i="2"/>
  <c r="AP87" i="2"/>
  <c r="AR87" i="2"/>
  <c r="AT87" i="2"/>
  <c r="AV87" i="2"/>
  <c r="AX87" i="2"/>
  <c r="AZ87" i="2"/>
  <c r="BB87" i="2"/>
  <c r="BC87" i="2"/>
  <c r="BF87" i="2"/>
  <c r="BG87" i="2"/>
  <c r="BH87" i="2"/>
  <c r="BI87" i="2"/>
  <c r="BJ87" i="2"/>
  <c r="BK87" i="2"/>
  <c r="BL87" i="2"/>
  <c r="BM87" i="2"/>
  <c r="BN87" i="2"/>
  <c r="BP87" i="2"/>
  <c r="BQ87" i="2"/>
  <c r="BR87" i="2"/>
  <c r="BS87" i="2"/>
  <c r="D88" i="2"/>
  <c r="G88" i="2"/>
  <c r="L88" i="2"/>
  <c r="S88" i="2"/>
  <c r="U88" i="2"/>
  <c r="W88" i="2"/>
  <c r="Y88" i="2"/>
  <c r="AE88" i="2"/>
  <c r="AI88" i="2"/>
  <c r="AL88" i="2"/>
  <c r="AN88" i="2"/>
  <c r="AP88" i="2"/>
  <c r="AR88" i="2"/>
  <c r="AT88" i="2"/>
  <c r="AV88" i="2"/>
  <c r="AX88" i="2"/>
  <c r="AZ88" i="2"/>
  <c r="BB88" i="2"/>
  <c r="BC88" i="2"/>
  <c r="BF88" i="2"/>
  <c r="BG88" i="2"/>
  <c r="BH88" i="2"/>
  <c r="BI88" i="2"/>
  <c r="BJ88" i="2"/>
  <c r="BK88" i="2"/>
  <c r="BL88" i="2"/>
  <c r="BM88" i="2"/>
  <c r="BN88" i="2"/>
  <c r="BP88" i="2"/>
  <c r="BQ88" i="2"/>
  <c r="BR88" i="2"/>
  <c r="BS88" i="2"/>
  <c r="D89" i="2"/>
  <c r="G89" i="2"/>
  <c r="L89" i="2"/>
  <c r="S89" i="2"/>
  <c r="U89" i="2"/>
  <c r="W89" i="2"/>
  <c r="Y89" i="2"/>
  <c r="AE89" i="2"/>
  <c r="AI89" i="2"/>
  <c r="AL89" i="2"/>
  <c r="AN89" i="2"/>
  <c r="AP89" i="2"/>
  <c r="AR89" i="2"/>
  <c r="AT89" i="2"/>
  <c r="AV89" i="2"/>
  <c r="AX89" i="2"/>
  <c r="AZ89" i="2"/>
  <c r="BB89" i="2"/>
  <c r="BC89" i="2"/>
  <c r="BF89" i="2"/>
  <c r="BG89" i="2"/>
  <c r="BH89" i="2"/>
  <c r="BI89" i="2"/>
  <c r="BJ89" i="2"/>
  <c r="BK89" i="2"/>
  <c r="BL89" i="2"/>
  <c r="BM89" i="2"/>
  <c r="BN89" i="2"/>
  <c r="BP89" i="2"/>
  <c r="BQ89" i="2"/>
  <c r="BR89" i="2"/>
  <c r="BS89" i="2"/>
  <c r="D90" i="2"/>
  <c r="G90" i="2"/>
  <c r="L90" i="2"/>
  <c r="S90" i="2"/>
  <c r="U90" i="2"/>
  <c r="W90" i="2"/>
  <c r="Y90" i="2"/>
  <c r="AE90" i="2"/>
  <c r="AI90" i="2"/>
  <c r="AL90" i="2"/>
  <c r="AN90" i="2"/>
  <c r="AP90" i="2"/>
  <c r="AR90" i="2"/>
  <c r="AT90" i="2"/>
  <c r="AV90" i="2"/>
  <c r="AX90" i="2"/>
  <c r="AZ90" i="2"/>
  <c r="BB90" i="2"/>
  <c r="BC90" i="2"/>
  <c r="BF90" i="2"/>
  <c r="BG90" i="2"/>
  <c r="BH90" i="2"/>
  <c r="BI90" i="2"/>
  <c r="BJ90" i="2"/>
  <c r="BK90" i="2"/>
  <c r="BL90" i="2"/>
  <c r="BM90" i="2"/>
  <c r="BN90" i="2"/>
  <c r="BP90" i="2"/>
  <c r="BQ90" i="2"/>
  <c r="BR90" i="2"/>
  <c r="BS90" i="2"/>
  <c r="D91" i="2"/>
  <c r="G91" i="2"/>
  <c r="L91" i="2"/>
  <c r="S91" i="2"/>
  <c r="U91" i="2"/>
  <c r="W91" i="2"/>
  <c r="Y91" i="2"/>
  <c r="AE91" i="2"/>
  <c r="AI91" i="2"/>
  <c r="AL91" i="2"/>
  <c r="AN91" i="2"/>
  <c r="AP91" i="2"/>
  <c r="AR91" i="2"/>
  <c r="AT91" i="2"/>
  <c r="AV91" i="2"/>
  <c r="AX91" i="2"/>
  <c r="AZ91" i="2"/>
  <c r="BB91" i="2"/>
  <c r="BC91" i="2"/>
  <c r="BF91" i="2"/>
  <c r="BG91" i="2"/>
  <c r="BH91" i="2"/>
  <c r="BI91" i="2"/>
  <c r="BJ91" i="2"/>
  <c r="BK91" i="2"/>
  <c r="BL91" i="2"/>
  <c r="BM91" i="2"/>
  <c r="BN91" i="2"/>
  <c r="BP91" i="2"/>
  <c r="BQ91" i="2"/>
  <c r="BR91" i="2"/>
  <c r="BS91" i="2"/>
  <c r="D92" i="2"/>
  <c r="G92" i="2"/>
  <c r="L92" i="2"/>
  <c r="S92" i="2"/>
  <c r="U92" i="2"/>
  <c r="W92" i="2"/>
  <c r="Y92" i="2"/>
  <c r="AE92" i="2"/>
  <c r="AI92" i="2"/>
  <c r="AL92" i="2"/>
  <c r="AN92" i="2"/>
  <c r="AP92" i="2"/>
  <c r="AR92" i="2"/>
  <c r="AT92" i="2"/>
  <c r="AV92" i="2"/>
  <c r="AX92" i="2"/>
  <c r="AZ92" i="2"/>
  <c r="BB92" i="2"/>
  <c r="BC92" i="2"/>
  <c r="BF92" i="2"/>
  <c r="BG92" i="2"/>
  <c r="BH92" i="2"/>
  <c r="BI92" i="2"/>
  <c r="BJ92" i="2"/>
  <c r="BK92" i="2"/>
  <c r="BL92" i="2"/>
  <c r="BM92" i="2"/>
  <c r="BN92" i="2"/>
  <c r="BP92" i="2"/>
  <c r="BQ92" i="2"/>
  <c r="BR92" i="2"/>
  <c r="BS92" i="2"/>
  <c r="D93" i="2"/>
  <c r="G93" i="2"/>
  <c r="L93" i="2"/>
  <c r="S93" i="2"/>
  <c r="U93" i="2"/>
  <c r="W93" i="2"/>
  <c r="Y93" i="2"/>
  <c r="AE93" i="2"/>
  <c r="AI93" i="2"/>
  <c r="AL93" i="2"/>
  <c r="AN93" i="2"/>
  <c r="AP93" i="2"/>
  <c r="AR93" i="2"/>
  <c r="AT93" i="2"/>
  <c r="AV93" i="2"/>
  <c r="AX93" i="2"/>
  <c r="AZ93" i="2"/>
  <c r="BB93" i="2"/>
  <c r="BC93" i="2"/>
  <c r="BF93" i="2"/>
  <c r="BG93" i="2"/>
  <c r="BH93" i="2"/>
  <c r="BI93" i="2"/>
  <c r="BJ93" i="2"/>
  <c r="BK93" i="2"/>
  <c r="BL93" i="2"/>
  <c r="BM93" i="2"/>
  <c r="BN93" i="2"/>
  <c r="BP93" i="2"/>
  <c r="BQ93" i="2"/>
  <c r="BR93" i="2"/>
  <c r="BS93" i="2"/>
  <c r="D94" i="2"/>
  <c r="G94" i="2"/>
  <c r="L94" i="2"/>
  <c r="S94" i="2"/>
  <c r="U94" i="2"/>
  <c r="W94" i="2"/>
  <c r="Y94" i="2"/>
  <c r="AE94" i="2"/>
  <c r="AI94" i="2"/>
  <c r="AL94" i="2"/>
  <c r="AN94" i="2"/>
  <c r="AP94" i="2"/>
  <c r="AR94" i="2"/>
  <c r="AT94" i="2"/>
  <c r="AV94" i="2"/>
  <c r="AX94" i="2"/>
  <c r="AZ94" i="2"/>
  <c r="BB94" i="2"/>
  <c r="BC94" i="2"/>
  <c r="BF94" i="2"/>
  <c r="BG94" i="2"/>
  <c r="BH94" i="2"/>
  <c r="BI94" i="2"/>
  <c r="BJ94" i="2"/>
  <c r="BK94" i="2"/>
  <c r="BL94" i="2"/>
  <c r="BM94" i="2"/>
  <c r="BN94" i="2"/>
  <c r="BP94" i="2"/>
  <c r="BQ94" i="2"/>
  <c r="BR94" i="2"/>
  <c r="BS94" i="2"/>
  <c r="D95" i="2"/>
  <c r="G95" i="2"/>
  <c r="L95" i="2"/>
  <c r="S95" i="2"/>
  <c r="U95" i="2"/>
  <c r="W95" i="2"/>
  <c r="Y95" i="2"/>
  <c r="AE95" i="2"/>
  <c r="AI95" i="2"/>
  <c r="AL95" i="2"/>
  <c r="AN95" i="2"/>
  <c r="AP95" i="2"/>
  <c r="AR95" i="2"/>
  <c r="AT95" i="2"/>
  <c r="AV95" i="2"/>
  <c r="AX95" i="2"/>
  <c r="AZ95" i="2"/>
  <c r="BB95" i="2"/>
  <c r="BC95" i="2"/>
  <c r="BF95" i="2"/>
  <c r="BG95" i="2"/>
  <c r="BH95" i="2"/>
  <c r="BI95" i="2"/>
  <c r="BJ95" i="2"/>
  <c r="BK95" i="2"/>
  <c r="BL95" i="2"/>
  <c r="BM95" i="2"/>
  <c r="BN95" i="2"/>
  <c r="BP95" i="2"/>
  <c r="BQ95" i="2"/>
  <c r="BR95" i="2"/>
  <c r="BS95" i="2"/>
  <c r="D96" i="2"/>
  <c r="G96" i="2"/>
  <c r="L96" i="2"/>
  <c r="S96" i="2"/>
  <c r="U96" i="2"/>
  <c r="W96" i="2"/>
  <c r="Y96" i="2"/>
  <c r="AE96" i="2"/>
  <c r="AI96" i="2"/>
  <c r="AL96" i="2"/>
  <c r="AN96" i="2"/>
  <c r="AM2" i="2" s="1"/>
  <c r="AP96" i="2"/>
  <c r="AR96" i="2"/>
  <c r="AT96" i="2"/>
  <c r="AV96" i="2"/>
  <c r="AX96" i="2"/>
  <c r="AZ96" i="2"/>
  <c r="BB96" i="2"/>
  <c r="BC96" i="2"/>
  <c r="BF96" i="2"/>
  <c r="BG96" i="2"/>
  <c r="BH96" i="2"/>
  <c r="BI96" i="2"/>
  <c r="BJ96" i="2"/>
  <c r="BK96" i="2"/>
  <c r="BL96" i="2"/>
  <c r="BM96" i="2"/>
  <c r="BN96" i="2"/>
  <c r="BP96" i="2"/>
  <c r="BQ96" i="2"/>
  <c r="BR96" i="2"/>
  <c r="BS96" i="2"/>
  <c r="D97" i="2"/>
  <c r="G97" i="2"/>
  <c r="L97" i="2"/>
  <c r="S97" i="2"/>
  <c r="U97" i="2"/>
  <c r="W97" i="2"/>
  <c r="Y97" i="2"/>
  <c r="AE97" i="2"/>
  <c r="AI97" i="2"/>
  <c r="AL97" i="2"/>
  <c r="AN97" i="2"/>
  <c r="AP97" i="2"/>
  <c r="AR97" i="2"/>
  <c r="AT97" i="2"/>
  <c r="AV97" i="2"/>
  <c r="AX97" i="2"/>
  <c r="AZ97" i="2"/>
  <c r="BB97" i="2"/>
  <c r="BC97" i="2"/>
  <c r="BF97" i="2"/>
  <c r="BG97" i="2"/>
  <c r="BH97" i="2"/>
  <c r="BI97" i="2"/>
  <c r="BJ97" i="2"/>
  <c r="BK97" i="2"/>
  <c r="BL97" i="2"/>
  <c r="BM97" i="2"/>
  <c r="BN97" i="2"/>
  <c r="BP97" i="2"/>
  <c r="BQ97" i="2"/>
  <c r="BR97" i="2"/>
  <c r="BS97" i="2"/>
  <c r="D98" i="2"/>
  <c r="G98" i="2"/>
  <c r="L98" i="2"/>
  <c r="S98" i="2"/>
  <c r="U98" i="2"/>
  <c r="W98" i="2"/>
  <c r="Y98" i="2"/>
  <c r="AE98" i="2"/>
  <c r="AI98" i="2"/>
  <c r="AL98" i="2"/>
  <c r="AN98" i="2"/>
  <c r="AP98" i="2"/>
  <c r="AR98" i="2"/>
  <c r="AT98" i="2"/>
  <c r="AV98" i="2"/>
  <c r="AX98" i="2"/>
  <c r="AZ98" i="2"/>
  <c r="BB98" i="2"/>
  <c r="BC98" i="2"/>
  <c r="BF98" i="2"/>
  <c r="BG98" i="2"/>
  <c r="BH98" i="2"/>
  <c r="BI98" i="2"/>
  <c r="BJ98" i="2"/>
  <c r="BK98" i="2"/>
  <c r="BL98" i="2"/>
  <c r="BM98" i="2"/>
  <c r="BN98" i="2"/>
  <c r="BP98" i="2"/>
  <c r="BQ98" i="2"/>
  <c r="BR98" i="2"/>
  <c r="BS98" i="2"/>
  <c r="D99" i="2"/>
  <c r="G99" i="2"/>
  <c r="L99" i="2"/>
  <c r="S99" i="2"/>
  <c r="U99" i="2"/>
  <c r="W99" i="2"/>
  <c r="Y99" i="2"/>
  <c r="AE99" i="2"/>
  <c r="AI99" i="2"/>
  <c r="AL99" i="2"/>
  <c r="AN99" i="2"/>
  <c r="AP99" i="2"/>
  <c r="AR99" i="2"/>
  <c r="AT99" i="2"/>
  <c r="AV99" i="2"/>
  <c r="AX99" i="2"/>
  <c r="AZ99" i="2"/>
  <c r="BB99" i="2"/>
  <c r="BC99" i="2"/>
  <c r="BF99" i="2"/>
  <c r="BG99" i="2"/>
  <c r="BH99" i="2"/>
  <c r="BI99" i="2"/>
  <c r="BJ99" i="2"/>
  <c r="BK99" i="2"/>
  <c r="BL99" i="2"/>
  <c r="BM99" i="2"/>
  <c r="BN99" i="2"/>
  <c r="BP99" i="2"/>
  <c r="BQ99" i="2"/>
  <c r="BR99" i="2"/>
  <c r="BS99" i="2"/>
  <c r="D100" i="2"/>
  <c r="G100" i="2"/>
  <c r="L100" i="2"/>
  <c r="S100" i="2"/>
  <c r="U100" i="2"/>
  <c r="W100" i="2"/>
  <c r="Y100" i="2"/>
  <c r="AE100" i="2"/>
  <c r="AI100" i="2"/>
  <c r="AL100" i="2"/>
  <c r="AN100" i="2"/>
  <c r="AP100" i="2"/>
  <c r="AR100" i="2"/>
  <c r="AT100" i="2"/>
  <c r="AV100" i="2"/>
  <c r="AX100" i="2"/>
  <c r="AZ100" i="2"/>
  <c r="BB100" i="2"/>
  <c r="BC100" i="2"/>
  <c r="BF100" i="2"/>
  <c r="BG100" i="2"/>
  <c r="BH100" i="2"/>
  <c r="BI100" i="2"/>
  <c r="BJ100" i="2"/>
  <c r="BK100" i="2"/>
  <c r="BL100" i="2"/>
  <c r="BM100" i="2"/>
  <c r="BN100" i="2"/>
  <c r="BP100" i="2"/>
  <c r="BQ100" i="2"/>
  <c r="BR100" i="2"/>
  <c r="BS100" i="2"/>
  <c r="E11" i="1"/>
  <c r="J11" i="1"/>
  <c r="M11" i="1"/>
  <c r="O11" i="1"/>
  <c r="P11" i="1"/>
  <c r="Q11" i="1"/>
  <c r="R11" i="1"/>
  <c r="S11" i="1"/>
  <c r="U11" i="1"/>
  <c r="W11" i="1"/>
  <c r="Y11" i="1"/>
  <c r="AB11" i="1"/>
  <c r="AD11" i="1"/>
  <c r="AF11" i="1"/>
  <c r="AH11" i="1"/>
  <c r="AJ11" i="1"/>
  <c r="AL11" i="1"/>
  <c r="AN11" i="1"/>
  <c r="AP11" i="1"/>
  <c r="AR11" i="1"/>
  <c r="AT11" i="1"/>
  <c r="AU11" i="1"/>
  <c r="AX11" i="1"/>
  <c r="AY11" i="1"/>
  <c r="AZ11" i="1"/>
  <c r="BA11" i="1"/>
  <c r="BB11" i="1"/>
  <c r="BC11" i="1"/>
  <c r="BD11" i="1"/>
  <c r="BE11" i="1"/>
  <c r="BF11" i="1"/>
  <c r="BH11" i="1"/>
  <c r="BI11" i="1"/>
  <c r="BJ11" i="1"/>
  <c r="BK11" i="1"/>
  <c r="E12" i="1"/>
  <c r="J12" i="1"/>
  <c r="M12" i="1"/>
  <c r="O12" i="1"/>
  <c r="P12" i="1"/>
  <c r="Q12" i="1"/>
  <c r="R12" i="1"/>
  <c r="S12" i="1"/>
  <c r="U12" i="1"/>
  <c r="W12" i="1"/>
  <c r="Y12" i="1"/>
  <c r="AB12" i="1"/>
  <c r="AD12" i="1"/>
  <c r="AF12" i="1"/>
  <c r="AH12" i="1"/>
  <c r="AJ12" i="1"/>
  <c r="AL12" i="1"/>
  <c r="AN12" i="1"/>
  <c r="AP12" i="1"/>
  <c r="AR12" i="1"/>
  <c r="AT12" i="1"/>
  <c r="AU12" i="1"/>
  <c r="AX12" i="1"/>
  <c r="AY12" i="1"/>
  <c r="AZ12" i="1"/>
  <c r="BA12" i="1"/>
  <c r="BB12" i="1"/>
  <c r="BC12" i="1"/>
  <c r="BD12" i="1"/>
  <c r="BE12" i="1"/>
  <c r="BF12" i="1"/>
  <c r="BH12" i="1"/>
  <c r="BI12" i="1"/>
  <c r="BJ12" i="1"/>
  <c r="BK12" i="1"/>
  <c r="E13" i="1"/>
  <c r="J13" i="1"/>
  <c r="M13" i="1"/>
  <c r="O13" i="1"/>
  <c r="P13" i="1"/>
  <c r="Q13" i="1"/>
  <c r="R13" i="1"/>
  <c r="S13" i="1"/>
  <c r="U13" i="1"/>
  <c r="W13" i="1"/>
  <c r="Y13" i="1"/>
  <c r="AB13" i="1"/>
  <c r="AD13" i="1"/>
  <c r="AF13" i="1"/>
  <c r="AH13" i="1"/>
  <c r="AJ13" i="1"/>
  <c r="AL13" i="1"/>
  <c r="AN13" i="1"/>
  <c r="AP13" i="1"/>
  <c r="AR13" i="1"/>
  <c r="AT13" i="1"/>
  <c r="AU13" i="1"/>
  <c r="AX13" i="1"/>
  <c r="AY13" i="1"/>
  <c r="AZ13" i="1"/>
  <c r="BA13" i="1"/>
  <c r="BB13" i="1"/>
  <c r="BC13" i="1"/>
  <c r="BD13" i="1"/>
  <c r="BE13" i="1"/>
  <c r="BF13" i="1"/>
  <c r="BH13" i="1"/>
  <c r="BI13" i="1"/>
  <c r="BJ13" i="1"/>
  <c r="BK13" i="1"/>
  <c r="E14" i="1"/>
  <c r="J14" i="1"/>
  <c r="M14" i="1"/>
  <c r="O14" i="1"/>
  <c r="P14" i="1"/>
  <c r="Q14" i="1"/>
  <c r="R14" i="1"/>
  <c r="S14" i="1"/>
  <c r="U14" i="1"/>
  <c r="W14" i="1"/>
  <c r="Y14" i="1"/>
  <c r="AB14" i="1"/>
  <c r="AD14" i="1"/>
  <c r="AF14" i="1"/>
  <c r="AH14" i="1"/>
  <c r="AJ14" i="1"/>
  <c r="AL14" i="1"/>
  <c r="AN14" i="1"/>
  <c r="AP14" i="1"/>
  <c r="AR14" i="1"/>
  <c r="AT14" i="1"/>
  <c r="AU14" i="1"/>
  <c r="AX14" i="1"/>
  <c r="AY14" i="1"/>
  <c r="AZ14" i="1"/>
  <c r="BA14" i="1"/>
  <c r="BB14" i="1"/>
  <c r="BC14" i="1"/>
  <c r="BD14" i="1"/>
  <c r="BE14" i="1"/>
  <c r="BF14" i="1"/>
  <c r="BH14" i="1"/>
  <c r="BI14" i="1"/>
  <c r="BJ14" i="1"/>
  <c r="BK14" i="1"/>
  <c r="E15" i="1"/>
  <c r="J15" i="1"/>
  <c r="M15" i="1"/>
  <c r="O15" i="1"/>
  <c r="P15" i="1"/>
  <c r="Q15" i="1"/>
  <c r="R15" i="1"/>
  <c r="S15" i="1"/>
  <c r="U15" i="1"/>
  <c r="W15" i="1"/>
  <c r="Y15" i="1"/>
  <c r="AB15" i="1"/>
  <c r="AD15" i="1"/>
  <c r="AF15" i="1"/>
  <c r="AH15" i="1"/>
  <c r="AJ15" i="1"/>
  <c r="AL15" i="1"/>
  <c r="AN15" i="1"/>
  <c r="AP15" i="1"/>
  <c r="AR15" i="1"/>
  <c r="AT15" i="1"/>
  <c r="AU15" i="1"/>
  <c r="AX15" i="1"/>
  <c r="AY15" i="1"/>
  <c r="AZ15" i="1"/>
  <c r="BA15" i="1"/>
  <c r="BB15" i="1"/>
  <c r="BC15" i="1"/>
  <c r="BD15" i="1"/>
  <c r="BE15" i="1"/>
  <c r="BF15" i="1"/>
  <c r="BH15" i="1"/>
  <c r="BI15" i="1"/>
  <c r="BJ15" i="1"/>
  <c r="BK15" i="1"/>
  <c r="E16" i="1"/>
  <c r="J16" i="1"/>
  <c r="M16" i="1"/>
  <c r="O16" i="1"/>
  <c r="P16" i="1"/>
  <c r="Q16" i="1"/>
  <c r="R16" i="1"/>
  <c r="S16" i="1"/>
  <c r="U16" i="1"/>
  <c r="W16" i="1"/>
  <c r="Y16" i="1"/>
  <c r="AB16" i="1"/>
  <c r="AD16" i="1"/>
  <c r="AF16" i="1"/>
  <c r="AH16" i="1"/>
  <c r="AJ16" i="1"/>
  <c r="AL16" i="1"/>
  <c r="AN16" i="1"/>
  <c r="AP16" i="1"/>
  <c r="AR16" i="1"/>
  <c r="AT16" i="1"/>
  <c r="AU16" i="1"/>
  <c r="AX16" i="1"/>
  <c r="AY16" i="1"/>
  <c r="AZ16" i="1"/>
  <c r="BA16" i="1"/>
  <c r="BB16" i="1"/>
  <c r="BC16" i="1"/>
  <c r="BD16" i="1"/>
  <c r="BE16" i="1"/>
  <c r="BF16" i="1"/>
  <c r="BH16" i="1"/>
  <c r="BI16" i="1"/>
  <c r="BJ16" i="1"/>
  <c r="BK16" i="1"/>
  <c r="E17" i="1"/>
  <c r="J17" i="1"/>
  <c r="M17" i="1"/>
  <c r="O17" i="1"/>
  <c r="P17" i="1"/>
  <c r="Q17" i="1"/>
  <c r="R17" i="1"/>
  <c r="S17" i="1"/>
  <c r="U17" i="1"/>
  <c r="W17" i="1"/>
  <c r="Y17" i="1"/>
  <c r="AB17" i="1"/>
  <c r="AD17" i="1"/>
  <c r="AF17" i="1"/>
  <c r="AH17" i="1"/>
  <c r="AJ17" i="1"/>
  <c r="AL17" i="1"/>
  <c r="AN17" i="1"/>
  <c r="AP17" i="1"/>
  <c r="AR17" i="1"/>
  <c r="AT17" i="1"/>
  <c r="AU17" i="1"/>
  <c r="AX17" i="1"/>
  <c r="AY17" i="1"/>
  <c r="AZ17" i="1"/>
  <c r="BA17" i="1"/>
  <c r="BB17" i="1"/>
  <c r="BC17" i="1"/>
  <c r="BD17" i="1"/>
  <c r="BE17" i="1"/>
  <c r="BF17" i="1"/>
  <c r="BH17" i="1"/>
  <c r="BI17" i="1"/>
  <c r="BJ17" i="1"/>
  <c r="BK17" i="1"/>
  <c r="E18" i="1"/>
  <c r="J18" i="1"/>
  <c r="M18" i="1"/>
  <c r="O18" i="1"/>
  <c r="P18" i="1"/>
  <c r="Q18" i="1"/>
  <c r="R18" i="1"/>
  <c r="S18" i="1"/>
  <c r="U18" i="1"/>
  <c r="W18" i="1"/>
  <c r="Y18" i="1"/>
  <c r="AB18" i="1"/>
  <c r="AD18" i="1"/>
  <c r="AF18" i="1"/>
  <c r="AH18" i="1"/>
  <c r="AJ18" i="1"/>
  <c r="AL18" i="1"/>
  <c r="AN18" i="1"/>
  <c r="AP18" i="1"/>
  <c r="AR18" i="1"/>
  <c r="AT18" i="1"/>
  <c r="AU18" i="1"/>
  <c r="AX18" i="1"/>
  <c r="AY18" i="1"/>
  <c r="AZ18" i="1"/>
  <c r="BA18" i="1"/>
  <c r="BB18" i="1"/>
  <c r="BC18" i="1"/>
  <c r="BD18" i="1"/>
  <c r="BE18" i="1"/>
  <c r="BF18" i="1"/>
  <c r="BH18" i="1"/>
  <c r="BI18" i="1"/>
  <c r="BJ18" i="1"/>
  <c r="BK18" i="1"/>
  <c r="E19" i="1"/>
  <c r="J19" i="1"/>
  <c r="M19" i="1"/>
  <c r="O19" i="1"/>
  <c r="P19" i="1"/>
  <c r="Q19" i="1"/>
  <c r="R19" i="1"/>
  <c r="S19" i="1"/>
  <c r="U19" i="1"/>
  <c r="W19" i="1"/>
  <c r="Y19" i="1"/>
  <c r="AB19" i="1"/>
  <c r="AD19" i="1"/>
  <c r="AF19" i="1"/>
  <c r="AH19" i="1"/>
  <c r="AJ19" i="1"/>
  <c r="AL19" i="1"/>
  <c r="AN19" i="1"/>
  <c r="AP19" i="1"/>
  <c r="AR19" i="1"/>
  <c r="AT19" i="1"/>
  <c r="AU19" i="1"/>
  <c r="AX19" i="1"/>
  <c r="AY19" i="1"/>
  <c r="AZ19" i="1"/>
  <c r="BA19" i="1"/>
  <c r="BB19" i="1"/>
  <c r="BC19" i="1"/>
  <c r="BD19" i="1"/>
  <c r="BE19" i="1"/>
  <c r="BF19" i="1"/>
  <c r="BH19" i="1"/>
  <c r="BI19" i="1"/>
  <c r="BJ19" i="1"/>
  <c r="BK19" i="1"/>
  <c r="E20" i="1"/>
  <c r="J20" i="1"/>
  <c r="M20" i="1"/>
  <c r="O20" i="1"/>
  <c r="P20" i="1"/>
  <c r="Q20" i="1"/>
  <c r="R20" i="1"/>
  <c r="S20" i="1"/>
  <c r="U20" i="1"/>
  <c r="W20" i="1"/>
  <c r="Y20" i="1"/>
  <c r="AB20" i="1"/>
  <c r="AD20" i="1"/>
  <c r="AF20" i="1"/>
  <c r="AH20" i="1"/>
  <c r="AJ20" i="1"/>
  <c r="AL20" i="1"/>
  <c r="AN20" i="1"/>
  <c r="AP20" i="1"/>
  <c r="AR20" i="1"/>
  <c r="AT20" i="1"/>
  <c r="AU20" i="1"/>
  <c r="AX20" i="1"/>
  <c r="AY20" i="1"/>
  <c r="AZ20" i="1"/>
  <c r="BA20" i="1"/>
  <c r="BB20" i="1"/>
  <c r="BC20" i="1"/>
  <c r="BD20" i="1"/>
  <c r="BE20" i="1"/>
  <c r="BF20" i="1"/>
  <c r="BH20" i="1"/>
  <c r="BI20" i="1"/>
  <c r="BJ20" i="1"/>
  <c r="BK20" i="1"/>
  <c r="E21" i="1"/>
  <c r="J21" i="1"/>
  <c r="M21" i="1"/>
  <c r="O21" i="1"/>
  <c r="P21" i="1"/>
  <c r="Q21" i="1"/>
  <c r="R21" i="1"/>
  <c r="S21" i="1"/>
  <c r="U21" i="1"/>
  <c r="W21" i="1"/>
  <c r="Y21" i="1"/>
  <c r="AB21" i="1"/>
  <c r="AD21" i="1"/>
  <c r="AF21" i="1"/>
  <c r="AH21" i="1"/>
  <c r="AJ21" i="1"/>
  <c r="AL21" i="1"/>
  <c r="AN21" i="1"/>
  <c r="AP21" i="1"/>
  <c r="AR21" i="1"/>
  <c r="AT21" i="1"/>
  <c r="AU21" i="1"/>
  <c r="AX21" i="1"/>
  <c r="AY21" i="1"/>
  <c r="AZ21" i="1"/>
  <c r="BA21" i="1"/>
  <c r="BB21" i="1"/>
  <c r="BC21" i="1"/>
  <c r="BD21" i="1"/>
  <c r="BE21" i="1"/>
  <c r="BF21" i="1"/>
  <c r="BH21" i="1"/>
  <c r="BI21" i="1"/>
  <c r="BJ21" i="1"/>
  <c r="BK21" i="1"/>
  <c r="E22" i="1"/>
  <c r="J22" i="1"/>
  <c r="M22" i="1"/>
  <c r="O22" i="1"/>
  <c r="P22" i="1"/>
  <c r="Q22" i="1"/>
  <c r="R22" i="1"/>
  <c r="S22" i="1"/>
  <c r="U22" i="1"/>
  <c r="W22" i="1"/>
  <c r="Y22" i="1"/>
  <c r="AB22" i="1"/>
  <c r="AD22" i="1"/>
  <c r="AF22" i="1"/>
  <c r="AH22" i="1"/>
  <c r="AJ22" i="1"/>
  <c r="AL22" i="1"/>
  <c r="AN22" i="1"/>
  <c r="AP22" i="1"/>
  <c r="AR22" i="1"/>
  <c r="AT22" i="1"/>
  <c r="AU22" i="1"/>
  <c r="AX22" i="1"/>
  <c r="AY22" i="1"/>
  <c r="AZ22" i="1"/>
  <c r="BA22" i="1"/>
  <c r="BB22" i="1"/>
  <c r="BC22" i="1"/>
  <c r="BD22" i="1"/>
  <c r="BE22" i="1"/>
  <c r="BF22" i="1"/>
  <c r="BH22" i="1"/>
  <c r="BI22" i="1"/>
  <c r="BJ22" i="1"/>
  <c r="BK22" i="1"/>
  <c r="E23" i="1"/>
  <c r="J23" i="1"/>
  <c r="M23" i="1"/>
  <c r="O23" i="1"/>
  <c r="P23" i="1"/>
  <c r="Q23" i="1"/>
  <c r="R23" i="1"/>
  <c r="S23" i="1"/>
  <c r="U23" i="1"/>
  <c r="W23" i="1"/>
  <c r="Y23" i="1"/>
  <c r="AB23" i="1"/>
  <c r="AD23" i="1"/>
  <c r="AF23" i="1"/>
  <c r="AH23" i="1"/>
  <c r="AJ23" i="1"/>
  <c r="AL23" i="1"/>
  <c r="AN23" i="1"/>
  <c r="AP23" i="1"/>
  <c r="AR23" i="1"/>
  <c r="AT23" i="1"/>
  <c r="AU23" i="1"/>
  <c r="AX23" i="1"/>
  <c r="AY23" i="1"/>
  <c r="AZ23" i="1"/>
  <c r="BA23" i="1"/>
  <c r="BB23" i="1"/>
  <c r="BC23" i="1"/>
  <c r="BD23" i="1"/>
  <c r="BE23" i="1"/>
  <c r="BF23" i="1"/>
  <c r="BH23" i="1"/>
  <c r="BI23" i="1"/>
  <c r="BJ23" i="1"/>
  <c r="BK23" i="1"/>
  <c r="E24" i="1"/>
  <c r="J24" i="1"/>
  <c r="M24" i="1"/>
  <c r="O24" i="1"/>
  <c r="P24" i="1"/>
  <c r="Q24" i="1"/>
  <c r="R24" i="1"/>
  <c r="S24" i="1"/>
  <c r="U24" i="1"/>
  <c r="W24" i="1"/>
  <c r="Y24" i="1"/>
  <c r="AB24" i="1"/>
  <c r="AD24" i="1"/>
  <c r="AF24" i="1"/>
  <c r="AH24" i="1"/>
  <c r="AJ24" i="1"/>
  <c r="AL24" i="1"/>
  <c r="AN24" i="1"/>
  <c r="AP24" i="1"/>
  <c r="AR24" i="1"/>
  <c r="AT24" i="1"/>
  <c r="AU24" i="1"/>
  <c r="AX24" i="1"/>
  <c r="AY24" i="1"/>
  <c r="AZ24" i="1"/>
  <c r="BA24" i="1"/>
  <c r="BB24" i="1"/>
  <c r="BC24" i="1"/>
  <c r="BD24" i="1"/>
  <c r="BE24" i="1"/>
  <c r="BF24" i="1"/>
  <c r="BH24" i="1"/>
  <c r="BI24" i="1"/>
  <c r="BJ24" i="1"/>
  <c r="BK24" i="1"/>
  <c r="E25" i="1"/>
  <c r="J25" i="1"/>
  <c r="M25" i="1"/>
  <c r="O25" i="1"/>
  <c r="P25" i="1"/>
  <c r="Q25" i="1"/>
  <c r="R25" i="1"/>
  <c r="S25" i="1"/>
  <c r="U25" i="1"/>
  <c r="W25" i="1"/>
  <c r="Y25" i="1"/>
  <c r="AB25" i="1"/>
  <c r="AD25" i="1"/>
  <c r="AF25" i="1"/>
  <c r="AH25" i="1"/>
  <c r="AJ25" i="1"/>
  <c r="AL25" i="1"/>
  <c r="AN25" i="1"/>
  <c r="AP25" i="1"/>
  <c r="AR25" i="1"/>
  <c r="AT25" i="1"/>
  <c r="AU25" i="1"/>
  <c r="AX25" i="1"/>
  <c r="AY25" i="1"/>
  <c r="AZ25" i="1"/>
  <c r="BA25" i="1"/>
  <c r="BB25" i="1"/>
  <c r="BC25" i="1"/>
  <c r="BD25" i="1"/>
  <c r="BE25" i="1"/>
  <c r="BF25" i="1"/>
  <c r="BH25" i="1"/>
  <c r="BI25" i="1"/>
  <c r="BJ25" i="1"/>
  <c r="BK25" i="1"/>
  <c r="E26" i="1"/>
  <c r="J26" i="1"/>
  <c r="M26" i="1"/>
  <c r="O26" i="1"/>
  <c r="P26" i="1"/>
  <c r="Q26" i="1"/>
  <c r="R26" i="1"/>
  <c r="S26" i="1"/>
  <c r="U26" i="1"/>
  <c r="W26" i="1"/>
  <c r="Y26" i="1"/>
  <c r="AB26" i="1"/>
  <c r="AD26" i="1"/>
  <c r="AF26" i="1"/>
  <c r="AH26" i="1"/>
  <c r="AJ26" i="1"/>
  <c r="AL26" i="1"/>
  <c r="AN26" i="1"/>
  <c r="AP26" i="1"/>
  <c r="AR26" i="1"/>
  <c r="AT26" i="1"/>
  <c r="AU26" i="1"/>
  <c r="AX26" i="1"/>
  <c r="AY26" i="1"/>
  <c r="AZ26" i="1"/>
  <c r="BA26" i="1"/>
  <c r="BB26" i="1"/>
  <c r="BC26" i="1"/>
  <c r="BD26" i="1"/>
  <c r="BE26" i="1"/>
  <c r="BF26" i="1"/>
  <c r="BH26" i="1"/>
  <c r="BI26" i="1"/>
  <c r="BJ26" i="1"/>
  <c r="BK26" i="1"/>
  <c r="E27" i="1"/>
  <c r="J27" i="1"/>
  <c r="M27" i="1"/>
  <c r="O27" i="1"/>
  <c r="P27" i="1"/>
  <c r="Q27" i="1"/>
  <c r="R27" i="1"/>
  <c r="S27" i="1"/>
  <c r="U27" i="1"/>
  <c r="W27" i="1"/>
  <c r="Y27" i="1"/>
  <c r="AB27" i="1"/>
  <c r="AD27" i="1"/>
  <c r="AF27" i="1"/>
  <c r="AH27" i="1"/>
  <c r="AJ27" i="1"/>
  <c r="AL27" i="1"/>
  <c r="AN27" i="1"/>
  <c r="AP27" i="1"/>
  <c r="AR27" i="1"/>
  <c r="AT27" i="1"/>
  <c r="AU27" i="1"/>
  <c r="AX27" i="1"/>
  <c r="AY27" i="1"/>
  <c r="AZ27" i="1"/>
  <c r="BA27" i="1"/>
  <c r="BB27" i="1"/>
  <c r="BC27" i="1"/>
  <c r="BD27" i="1"/>
  <c r="BE27" i="1"/>
  <c r="BF27" i="1"/>
  <c r="BH27" i="1"/>
  <c r="BI27" i="1"/>
  <c r="BJ27" i="1"/>
  <c r="BK27" i="1"/>
  <c r="E28" i="1"/>
  <c r="J28" i="1"/>
  <c r="M28" i="1"/>
  <c r="O28" i="1"/>
  <c r="P28" i="1"/>
  <c r="Q28" i="1"/>
  <c r="R28" i="1"/>
  <c r="S28" i="1"/>
  <c r="U28" i="1"/>
  <c r="W28" i="1"/>
  <c r="Y28" i="1"/>
  <c r="AB28" i="1"/>
  <c r="AD28" i="1"/>
  <c r="AF28" i="1"/>
  <c r="AH28" i="1"/>
  <c r="AJ28" i="1"/>
  <c r="AL28" i="1"/>
  <c r="AN28" i="1"/>
  <c r="AP28" i="1"/>
  <c r="AR28" i="1"/>
  <c r="AT28" i="1"/>
  <c r="AU28" i="1"/>
  <c r="AX28" i="1"/>
  <c r="AY28" i="1"/>
  <c r="AZ28" i="1"/>
  <c r="BA28" i="1"/>
  <c r="BB28" i="1"/>
  <c r="BC28" i="1"/>
  <c r="BD28" i="1"/>
  <c r="BE28" i="1"/>
  <c r="BF28" i="1"/>
  <c r="BH28" i="1"/>
  <c r="BI28" i="1"/>
  <c r="BJ28" i="1"/>
  <c r="BK28" i="1"/>
  <c r="E29" i="1"/>
  <c r="J29" i="1"/>
  <c r="M29" i="1"/>
  <c r="O29" i="1"/>
  <c r="P29" i="1"/>
  <c r="Q29" i="1"/>
  <c r="R29" i="1"/>
  <c r="S29" i="1"/>
  <c r="U29" i="1"/>
  <c r="W29" i="1"/>
  <c r="Y29" i="1"/>
  <c r="AB29" i="1"/>
  <c r="AD29" i="1"/>
  <c r="AF29" i="1"/>
  <c r="AH29" i="1"/>
  <c r="AJ29" i="1"/>
  <c r="AL29" i="1"/>
  <c r="AN29" i="1"/>
  <c r="AP29" i="1"/>
  <c r="AR29" i="1"/>
  <c r="AT29" i="1"/>
  <c r="AU29" i="1"/>
  <c r="AX29" i="1"/>
  <c r="AY29" i="1"/>
  <c r="AZ29" i="1"/>
  <c r="BA29" i="1"/>
  <c r="BB29" i="1"/>
  <c r="BC29" i="1"/>
  <c r="BD29" i="1"/>
  <c r="BE29" i="1"/>
  <c r="BF29" i="1"/>
  <c r="BH29" i="1"/>
  <c r="BI29" i="1"/>
  <c r="BJ29" i="1"/>
  <c r="BK29" i="1"/>
  <c r="E30" i="1"/>
  <c r="J30" i="1"/>
  <c r="M30" i="1"/>
  <c r="O30" i="1"/>
  <c r="P30" i="1"/>
  <c r="Q30" i="1"/>
  <c r="R30" i="1"/>
  <c r="S30" i="1"/>
  <c r="U30" i="1"/>
  <c r="W30" i="1"/>
  <c r="Y30" i="1"/>
  <c r="AB30" i="1"/>
  <c r="AD30" i="1"/>
  <c r="AF30" i="1"/>
  <c r="AH30" i="1"/>
  <c r="AJ30" i="1"/>
  <c r="AL30" i="1"/>
  <c r="AN30" i="1"/>
  <c r="AP30" i="1"/>
  <c r="AR30" i="1"/>
  <c r="AT30" i="1"/>
  <c r="AU30" i="1"/>
  <c r="AX30" i="1"/>
  <c r="AY30" i="1"/>
  <c r="AZ30" i="1"/>
  <c r="BA30" i="1"/>
  <c r="BB30" i="1"/>
  <c r="BC30" i="1"/>
  <c r="BD30" i="1"/>
  <c r="BE30" i="1"/>
  <c r="BF30" i="1"/>
  <c r="BH30" i="1"/>
  <c r="BI30" i="1"/>
  <c r="BJ30" i="1"/>
  <c r="BK30" i="1"/>
  <c r="E31" i="1"/>
  <c r="J31" i="1"/>
  <c r="M31" i="1"/>
  <c r="O31" i="1"/>
  <c r="P31" i="1"/>
  <c r="Q31" i="1"/>
  <c r="R31" i="1"/>
  <c r="S31" i="1"/>
  <c r="U31" i="1"/>
  <c r="W31" i="1"/>
  <c r="Y31" i="1"/>
  <c r="AB31" i="1"/>
  <c r="AD31" i="1"/>
  <c r="AF31" i="1"/>
  <c r="AH31" i="1"/>
  <c r="AJ31" i="1"/>
  <c r="AL31" i="1"/>
  <c r="AN31" i="1"/>
  <c r="AP31" i="1"/>
  <c r="AR31" i="1"/>
  <c r="AT31" i="1"/>
  <c r="AU31" i="1"/>
  <c r="AX31" i="1"/>
  <c r="AY31" i="1"/>
  <c r="AZ31" i="1"/>
  <c r="BA31" i="1"/>
  <c r="BB31" i="1"/>
  <c r="BC31" i="1"/>
  <c r="BD31" i="1"/>
  <c r="BE31" i="1"/>
  <c r="BF31" i="1"/>
  <c r="BH31" i="1"/>
  <c r="BI31" i="1"/>
  <c r="BJ31" i="1"/>
  <c r="BK31" i="1"/>
  <c r="E32" i="1"/>
  <c r="J32" i="1"/>
  <c r="M32" i="1"/>
  <c r="O32" i="1"/>
  <c r="P32" i="1"/>
  <c r="Q32" i="1"/>
  <c r="R32" i="1"/>
  <c r="S32" i="1"/>
  <c r="U32" i="1"/>
  <c r="W32" i="1"/>
  <c r="Y32" i="1"/>
  <c r="AB32" i="1"/>
  <c r="AD32" i="1"/>
  <c r="AF32" i="1"/>
  <c r="AH32" i="1"/>
  <c r="AJ32" i="1"/>
  <c r="AL32" i="1"/>
  <c r="AN32" i="1"/>
  <c r="AP32" i="1"/>
  <c r="AR32" i="1"/>
  <c r="AT32" i="1"/>
  <c r="AU32" i="1"/>
  <c r="AX32" i="1"/>
  <c r="AY32" i="1"/>
  <c r="AZ32" i="1"/>
  <c r="BA32" i="1"/>
  <c r="BB32" i="1"/>
  <c r="BC32" i="1"/>
  <c r="BD32" i="1"/>
  <c r="BE32" i="1"/>
  <c r="BF32" i="1"/>
  <c r="BH32" i="1"/>
  <c r="BI32" i="1"/>
  <c r="BJ32" i="1"/>
  <c r="BK32" i="1"/>
  <c r="E33" i="1"/>
  <c r="J33" i="1"/>
  <c r="M33" i="1"/>
  <c r="O33" i="1"/>
  <c r="P33" i="1"/>
  <c r="Q33" i="1"/>
  <c r="R33" i="1"/>
  <c r="S33" i="1"/>
  <c r="U33" i="1"/>
  <c r="W33" i="1"/>
  <c r="Y33" i="1"/>
  <c r="AB33" i="1"/>
  <c r="AD33" i="1"/>
  <c r="AF33" i="1"/>
  <c r="AH33" i="1"/>
  <c r="AJ33" i="1"/>
  <c r="AL33" i="1"/>
  <c r="AN33" i="1"/>
  <c r="AP33" i="1"/>
  <c r="AR33" i="1"/>
  <c r="AT33" i="1"/>
  <c r="AU33" i="1"/>
  <c r="AX33" i="1"/>
  <c r="AY33" i="1"/>
  <c r="AZ33" i="1"/>
  <c r="BA33" i="1"/>
  <c r="BB33" i="1"/>
  <c r="BC33" i="1"/>
  <c r="BD33" i="1"/>
  <c r="BE33" i="1"/>
  <c r="BF33" i="1"/>
  <c r="BH33" i="1"/>
  <c r="BI33" i="1"/>
  <c r="BJ33" i="1"/>
  <c r="BK33" i="1"/>
  <c r="E34" i="1"/>
  <c r="J34" i="1"/>
  <c r="M34" i="1"/>
  <c r="O34" i="1"/>
  <c r="P34" i="1"/>
  <c r="Q34" i="1"/>
  <c r="R34" i="1"/>
  <c r="S34" i="1"/>
  <c r="U34" i="1"/>
  <c r="W34" i="1"/>
  <c r="Y34" i="1"/>
  <c r="AB34" i="1"/>
  <c r="AD34" i="1"/>
  <c r="AF34" i="1"/>
  <c r="AH34" i="1"/>
  <c r="AJ34" i="1"/>
  <c r="AL34" i="1"/>
  <c r="AN34" i="1"/>
  <c r="AP34" i="1"/>
  <c r="AR34" i="1"/>
  <c r="AT34" i="1"/>
  <c r="AU34" i="1"/>
  <c r="AX34" i="1"/>
  <c r="AY34" i="1"/>
  <c r="AZ34" i="1"/>
  <c r="BA34" i="1"/>
  <c r="BB34" i="1"/>
  <c r="BC34" i="1"/>
  <c r="BD34" i="1"/>
  <c r="BE34" i="1"/>
  <c r="BF34" i="1"/>
  <c r="BH34" i="1"/>
  <c r="BI34" i="1"/>
  <c r="BJ34" i="1"/>
  <c r="BK34" i="1"/>
  <c r="E35" i="1"/>
  <c r="J35" i="1"/>
  <c r="M35" i="1"/>
  <c r="O35" i="1"/>
  <c r="P35" i="1"/>
  <c r="Q35" i="1"/>
  <c r="R35" i="1"/>
  <c r="S35" i="1"/>
  <c r="U35" i="1"/>
  <c r="W35" i="1"/>
  <c r="Y35" i="1"/>
  <c r="AB35" i="1"/>
  <c r="AD35" i="1"/>
  <c r="AF35" i="1"/>
  <c r="AH35" i="1"/>
  <c r="AJ35" i="1"/>
  <c r="AL35" i="1"/>
  <c r="AN35" i="1"/>
  <c r="AP35" i="1"/>
  <c r="AR35" i="1"/>
  <c r="AT35" i="1"/>
  <c r="AU35" i="1"/>
  <c r="AX35" i="1"/>
  <c r="AY35" i="1"/>
  <c r="AZ35" i="1"/>
  <c r="BA35" i="1"/>
  <c r="BB35" i="1"/>
  <c r="BC35" i="1"/>
  <c r="BD35" i="1"/>
  <c r="BE35" i="1"/>
  <c r="BF35" i="1"/>
  <c r="BH35" i="1"/>
  <c r="BI35" i="1"/>
  <c r="BJ35" i="1"/>
  <c r="BK35" i="1"/>
  <c r="E36" i="1"/>
  <c r="J36" i="1"/>
  <c r="M36" i="1"/>
  <c r="O36" i="1"/>
  <c r="P36" i="1"/>
  <c r="Q36" i="1"/>
  <c r="R36" i="1"/>
  <c r="S36" i="1"/>
  <c r="U36" i="1"/>
  <c r="W36" i="1"/>
  <c r="Y36" i="1"/>
  <c r="AB36" i="1"/>
  <c r="AD36" i="1"/>
  <c r="AF36" i="1"/>
  <c r="AH36" i="1"/>
  <c r="AJ36" i="1"/>
  <c r="AL36" i="1"/>
  <c r="AN36" i="1"/>
  <c r="AP36" i="1"/>
  <c r="AR36" i="1"/>
  <c r="AT36" i="1"/>
  <c r="AU36" i="1"/>
  <c r="AX36" i="1"/>
  <c r="AY36" i="1"/>
  <c r="AZ36" i="1"/>
  <c r="BA36" i="1"/>
  <c r="BB36" i="1"/>
  <c r="BC36" i="1"/>
  <c r="BD36" i="1"/>
  <c r="BE36" i="1"/>
  <c r="BF36" i="1"/>
  <c r="BH36" i="1"/>
  <c r="BI36" i="1"/>
  <c r="BJ36" i="1"/>
  <c r="BK36" i="1"/>
  <c r="E37" i="1"/>
  <c r="J37" i="1"/>
  <c r="M37" i="1"/>
  <c r="O37" i="1"/>
  <c r="P37" i="1"/>
  <c r="Q37" i="1"/>
  <c r="R37" i="1"/>
  <c r="S37" i="1"/>
  <c r="U37" i="1"/>
  <c r="W37" i="1"/>
  <c r="Y37" i="1"/>
  <c r="AB37" i="1"/>
  <c r="AD37" i="1"/>
  <c r="AF37" i="1"/>
  <c r="AH37" i="1"/>
  <c r="AJ37" i="1"/>
  <c r="AL37" i="1"/>
  <c r="AN37" i="1"/>
  <c r="AP37" i="1"/>
  <c r="AR37" i="1"/>
  <c r="AT37" i="1"/>
  <c r="AU37" i="1"/>
  <c r="AX37" i="1"/>
  <c r="AY37" i="1"/>
  <c r="AZ37" i="1"/>
  <c r="BA37" i="1"/>
  <c r="BB37" i="1"/>
  <c r="BC37" i="1"/>
  <c r="BD37" i="1"/>
  <c r="BE37" i="1"/>
  <c r="BF37" i="1"/>
  <c r="BH37" i="1"/>
  <c r="BI37" i="1"/>
  <c r="BJ37" i="1"/>
  <c r="BK37" i="1"/>
  <c r="E38" i="1"/>
  <c r="J38" i="1"/>
  <c r="M38" i="1"/>
  <c r="O38" i="1"/>
  <c r="P38" i="1"/>
  <c r="Q38" i="1"/>
  <c r="R38" i="1"/>
  <c r="S38" i="1"/>
  <c r="U38" i="1"/>
  <c r="W38" i="1"/>
  <c r="Y38" i="1"/>
  <c r="AB38" i="1"/>
  <c r="AD38" i="1"/>
  <c r="AF38" i="1"/>
  <c r="AH38" i="1"/>
  <c r="AJ38" i="1"/>
  <c r="AL38" i="1"/>
  <c r="AN38" i="1"/>
  <c r="AP38" i="1"/>
  <c r="AR38" i="1"/>
  <c r="AT38" i="1"/>
  <c r="AU38" i="1"/>
  <c r="AX38" i="1"/>
  <c r="AY38" i="1"/>
  <c r="AZ38" i="1"/>
  <c r="BA38" i="1"/>
  <c r="BB38" i="1"/>
  <c r="BC38" i="1"/>
  <c r="BD38" i="1"/>
  <c r="BE38" i="1"/>
  <c r="BF38" i="1"/>
  <c r="BH38" i="1"/>
  <c r="BI38" i="1"/>
  <c r="BJ38" i="1"/>
  <c r="BK38" i="1"/>
  <c r="E39" i="1"/>
  <c r="J39" i="1"/>
  <c r="M39" i="1"/>
  <c r="O39" i="1"/>
  <c r="P39" i="1"/>
  <c r="Q39" i="1"/>
  <c r="R39" i="1"/>
  <c r="S39" i="1"/>
  <c r="U39" i="1"/>
  <c r="W39" i="1"/>
  <c r="Y39" i="1"/>
  <c r="AB39" i="1"/>
  <c r="AD39" i="1"/>
  <c r="AF39" i="1"/>
  <c r="AH39" i="1"/>
  <c r="AJ39" i="1"/>
  <c r="AL39" i="1"/>
  <c r="AN39" i="1"/>
  <c r="AP39" i="1"/>
  <c r="AR39" i="1"/>
  <c r="AT39" i="1"/>
  <c r="AU39" i="1"/>
  <c r="AX39" i="1"/>
  <c r="AY39" i="1"/>
  <c r="AZ39" i="1"/>
  <c r="BA39" i="1"/>
  <c r="BB39" i="1"/>
  <c r="BC39" i="1"/>
  <c r="BD39" i="1"/>
  <c r="BE39" i="1"/>
  <c r="BF39" i="1"/>
  <c r="BH39" i="1"/>
  <c r="BI39" i="1"/>
  <c r="BJ39" i="1"/>
  <c r="BK39" i="1"/>
  <c r="E40" i="1"/>
  <c r="J40" i="1"/>
  <c r="M40" i="1"/>
  <c r="O40" i="1"/>
  <c r="P40" i="1"/>
  <c r="Q40" i="1"/>
  <c r="R40" i="1"/>
  <c r="S40" i="1"/>
  <c r="U40" i="1"/>
  <c r="W40" i="1"/>
  <c r="Y40" i="1"/>
  <c r="AB40" i="1"/>
  <c r="AD40" i="1"/>
  <c r="AF40" i="1"/>
  <c r="AH40" i="1"/>
  <c r="AJ40" i="1"/>
  <c r="AL40" i="1"/>
  <c r="AN40" i="1"/>
  <c r="AP40" i="1"/>
  <c r="AR40" i="1"/>
  <c r="AT40" i="1"/>
  <c r="AU40" i="1"/>
  <c r="AX40" i="1"/>
  <c r="AY40" i="1"/>
  <c r="AZ40" i="1"/>
  <c r="BA40" i="1"/>
  <c r="BB40" i="1"/>
  <c r="BC40" i="1"/>
  <c r="BD40" i="1"/>
  <c r="BE40" i="1"/>
  <c r="BF40" i="1"/>
  <c r="BH40" i="1"/>
  <c r="BI40" i="1"/>
  <c r="BJ40" i="1"/>
  <c r="BK40" i="1"/>
  <c r="E41" i="1"/>
  <c r="J41" i="1"/>
  <c r="M41" i="1"/>
  <c r="O41" i="1"/>
  <c r="P41" i="1"/>
  <c r="Q41" i="1"/>
  <c r="R41" i="1"/>
  <c r="S41" i="1"/>
  <c r="U41" i="1"/>
  <c r="W41" i="1"/>
  <c r="Y41" i="1"/>
  <c r="AB41" i="1"/>
  <c r="AD41" i="1"/>
  <c r="AF41" i="1"/>
  <c r="AH41" i="1"/>
  <c r="AJ41" i="1"/>
  <c r="AL41" i="1"/>
  <c r="AN41" i="1"/>
  <c r="AP41" i="1"/>
  <c r="AR41" i="1"/>
  <c r="AT41" i="1"/>
  <c r="AU41" i="1"/>
  <c r="AX41" i="1"/>
  <c r="AY41" i="1"/>
  <c r="AZ41" i="1"/>
  <c r="BA41" i="1"/>
  <c r="BB41" i="1"/>
  <c r="BC41" i="1"/>
  <c r="BD41" i="1"/>
  <c r="BE41" i="1"/>
  <c r="BF41" i="1"/>
  <c r="BH41" i="1"/>
  <c r="BI41" i="1"/>
  <c r="BJ41" i="1"/>
  <c r="BK41" i="1"/>
  <c r="E42" i="1"/>
  <c r="J42" i="1"/>
  <c r="M42" i="1"/>
  <c r="O42" i="1"/>
  <c r="P42" i="1"/>
  <c r="Q42" i="1"/>
  <c r="R42" i="1"/>
  <c r="S42" i="1"/>
  <c r="U42" i="1"/>
  <c r="W42" i="1"/>
  <c r="Y42" i="1"/>
  <c r="AB42" i="1"/>
  <c r="AD42" i="1"/>
  <c r="AF42" i="1"/>
  <c r="AH42" i="1"/>
  <c r="AJ42" i="1"/>
  <c r="AL42" i="1"/>
  <c r="AN42" i="1"/>
  <c r="AP42" i="1"/>
  <c r="AR42" i="1"/>
  <c r="AT42" i="1"/>
  <c r="AU42" i="1"/>
  <c r="AX42" i="1"/>
  <c r="AY42" i="1"/>
  <c r="AZ42" i="1"/>
  <c r="BA42" i="1"/>
  <c r="BB42" i="1"/>
  <c r="BC42" i="1"/>
  <c r="BD42" i="1"/>
  <c r="BE42" i="1"/>
  <c r="BF42" i="1"/>
  <c r="BH42" i="1"/>
  <c r="BI42" i="1"/>
  <c r="BJ42" i="1"/>
  <c r="BK42" i="1"/>
  <c r="E43" i="1"/>
  <c r="J43" i="1"/>
  <c r="M43" i="1"/>
  <c r="O43" i="1"/>
  <c r="P43" i="1"/>
  <c r="Q43" i="1"/>
  <c r="R43" i="1"/>
  <c r="S43" i="1"/>
  <c r="U43" i="1"/>
  <c r="W43" i="1"/>
  <c r="Y43" i="1"/>
  <c r="AB43" i="1"/>
  <c r="AD43" i="1"/>
  <c r="AF43" i="1"/>
  <c r="AH43" i="1"/>
  <c r="AJ43" i="1"/>
  <c r="AL43" i="1"/>
  <c r="AN43" i="1"/>
  <c r="AP43" i="1"/>
  <c r="AR43" i="1"/>
  <c r="AT43" i="1"/>
  <c r="AU43" i="1"/>
  <c r="AX43" i="1"/>
  <c r="AY43" i="1"/>
  <c r="AZ43" i="1"/>
  <c r="BA43" i="1"/>
  <c r="BB43" i="1"/>
  <c r="BC43" i="1"/>
  <c r="BD43" i="1"/>
  <c r="BE43" i="1"/>
  <c r="BF43" i="1"/>
  <c r="BH43" i="1"/>
  <c r="BI43" i="1"/>
  <c r="BJ43" i="1"/>
  <c r="BK43" i="1"/>
  <c r="E44" i="1"/>
  <c r="J44" i="1"/>
  <c r="M44" i="1"/>
  <c r="O44" i="1"/>
  <c r="P44" i="1"/>
  <c r="Q44" i="1"/>
  <c r="R44" i="1"/>
  <c r="S44" i="1"/>
  <c r="U44" i="1"/>
  <c r="W44" i="1"/>
  <c r="Y44" i="1"/>
  <c r="AB44" i="1"/>
  <c r="AD44" i="1"/>
  <c r="AF44" i="1"/>
  <c r="AH44" i="1"/>
  <c r="AJ44" i="1"/>
  <c r="AL44" i="1"/>
  <c r="AN44" i="1"/>
  <c r="AP44" i="1"/>
  <c r="AR44" i="1"/>
  <c r="AT44" i="1"/>
  <c r="AU44" i="1"/>
  <c r="AX44" i="1"/>
  <c r="AY44" i="1"/>
  <c r="AZ44" i="1"/>
  <c r="BA44" i="1"/>
  <c r="BB44" i="1"/>
  <c r="BC44" i="1"/>
  <c r="BD44" i="1"/>
  <c r="BE44" i="1"/>
  <c r="BF44" i="1"/>
  <c r="BH44" i="1"/>
  <c r="BI44" i="1"/>
  <c r="BJ44" i="1"/>
  <c r="BK44" i="1"/>
  <c r="E45" i="1"/>
  <c r="J45" i="1"/>
  <c r="M45" i="1"/>
  <c r="O45" i="1"/>
  <c r="P45" i="1"/>
  <c r="Q45" i="1"/>
  <c r="R45" i="1"/>
  <c r="S45" i="1"/>
  <c r="U45" i="1"/>
  <c r="W45" i="1"/>
  <c r="Y45" i="1"/>
  <c r="AB45" i="1"/>
  <c r="AD45" i="1"/>
  <c r="AF45" i="1"/>
  <c r="AH45" i="1"/>
  <c r="AJ45" i="1"/>
  <c r="AL45" i="1"/>
  <c r="AN45" i="1"/>
  <c r="AP45" i="1"/>
  <c r="AR45" i="1"/>
  <c r="AT45" i="1"/>
  <c r="AU45" i="1"/>
  <c r="AX45" i="1"/>
  <c r="AY45" i="1"/>
  <c r="AZ45" i="1"/>
  <c r="BA45" i="1"/>
  <c r="BB45" i="1"/>
  <c r="BC45" i="1"/>
  <c r="BD45" i="1"/>
  <c r="BE45" i="1"/>
  <c r="BF45" i="1"/>
  <c r="BH45" i="1"/>
  <c r="BI45" i="1"/>
  <c r="BJ45" i="1"/>
  <c r="BK45" i="1"/>
  <c r="E46" i="1"/>
  <c r="J46" i="1"/>
  <c r="M46" i="1"/>
  <c r="O46" i="1"/>
  <c r="P46" i="1"/>
  <c r="Q46" i="1"/>
  <c r="R46" i="1"/>
  <c r="S46" i="1"/>
  <c r="U46" i="1"/>
  <c r="W46" i="1"/>
  <c r="Y46" i="1"/>
  <c r="AB46" i="1"/>
  <c r="AD46" i="1"/>
  <c r="AF46" i="1"/>
  <c r="AH46" i="1"/>
  <c r="AJ46" i="1"/>
  <c r="AL46" i="1"/>
  <c r="AN46" i="1"/>
  <c r="AP46" i="1"/>
  <c r="AR46" i="1"/>
  <c r="AT46" i="1"/>
  <c r="AU46" i="1"/>
  <c r="AX46" i="1"/>
  <c r="AY46" i="1"/>
  <c r="AZ46" i="1"/>
  <c r="BA46" i="1"/>
  <c r="BB46" i="1"/>
  <c r="BC46" i="1"/>
  <c r="BD46" i="1"/>
  <c r="BE46" i="1"/>
  <c r="BF46" i="1"/>
  <c r="BH46" i="1"/>
  <c r="BI46" i="1"/>
  <c r="BJ46" i="1"/>
  <c r="BK46" i="1"/>
  <c r="E47" i="1"/>
  <c r="J47" i="1"/>
  <c r="M47" i="1"/>
  <c r="O47" i="1"/>
  <c r="P47" i="1"/>
  <c r="Q47" i="1"/>
  <c r="R47" i="1"/>
  <c r="S47" i="1"/>
  <c r="U47" i="1"/>
  <c r="W47" i="1"/>
  <c r="Y47" i="1"/>
  <c r="AB47" i="1"/>
  <c r="AD47" i="1"/>
  <c r="AF47" i="1"/>
  <c r="AH47" i="1"/>
  <c r="AJ47" i="1"/>
  <c r="AL47" i="1"/>
  <c r="AN47" i="1"/>
  <c r="AP47" i="1"/>
  <c r="AR47" i="1"/>
  <c r="AT47" i="1"/>
  <c r="AU47" i="1"/>
  <c r="AX47" i="1"/>
  <c r="AY47" i="1"/>
  <c r="AZ47" i="1"/>
  <c r="BA47" i="1"/>
  <c r="BB47" i="1"/>
  <c r="BC47" i="1"/>
  <c r="BD47" i="1"/>
  <c r="BE47" i="1"/>
  <c r="BF47" i="1"/>
  <c r="BH47" i="1"/>
  <c r="BI47" i="1"/>
  <c r="BJ47" i="1"/>
  <c r="BK47" i="1"/>
  <c r="E48" i="1"/>
  <c r="J48" i="1"/>
  <c r="M48" i="1"/>
  <c r="O48" i="1"/>
  <c r="P48" i="1"/>
  <c r="Q48" i="1"/>
  <c r="R48" i="1"/>
  <c r="S48" i="1"/>
  <c r="U48" i="1"/>
  <c r="W48" i="1"/>
  <c r="Y48" i="1"/>
  <c r="AB48" i="1"/>
  <c r="AD48" i="1"/>
  <c r="AF48" i="1"/>
  <c r="AH48" i="1"/>
  <c r="AJ48" i="1"/>
  <c r="AL48" i="1"/>
  <c r="AN48" i="1"/>
  <c r="AP48" i="1"/>
  <c r="AR48" i="1"/>
  <c r="AT48" i="1"/>
  <c r="AU48" i="1"/>
  <c r="AX48" i="1"/>
  <c r="AY48" i="1"/>
  <c r="AZ48" i="1"/>
  <c r="BA48" i="1"/>
  <c r="BB48" i="1"/>
  <c r="BC48" i="1"/>
  <c r="BD48" i="1"/>
  <c r="BE48" i="1"/>
  <c r="BF48" i="1"/>
  <c r="BH48" i="1"/>
  <c r="BI48" i="1"/>
  <c r="BJ48" i="1"/>
  <c r="BK48" i="1"/>
  <c r="E49" i="1"/>
  <c r="J49" i="1"/>
  <c r="M49" i="1"/>
  <c r="O49" i="1"/>
  <c r="P49" i="1"/>
  <c r="Q49" i="1"/>
  <c r="R49" i="1"/>
  <c r="S49" i="1"/>
  <c r="U49" i="1"/>
  <c r="W49" i="1"/>
  <c r="Y49" i="1"/>
  <c r="AB49" i="1"/>
  <c r="AD49" i="1"/>
  <c r="AF49" i="1"/>
  <c r="AH49" i="1"/>
  <c r="AJ49" i="1"/>
  <c r="AL49" i="1"/>
  <c r="AN49" i="1"/>
  <c r="AP49" i="1"/>
  <c r="AR49" i="1"/>
  <c r="AT49" i="1"/>
  <c r="AU49" i="1"/>
  <c r="AX49" i="1"/>
  <c r="AY49" i="1"/>
  <c r="AZ49" i="1"/>
  <c r="BA49" i="1"/>
  <c r="BB49" i="1"/>
  <c r="BC49" i="1"/>
  <c r="BD49" i="1"/>
  <c r="BE49" i="1"/>
  <c r="BF49" i="1"/>
  <c r="BH49" i="1"/>
  <c r="BI49" i="1"/>
  <c r="BJ49" i="1"/>
  <c r="BK49" i="1"/>
  <c r="E50" i="1"/>
  <c r="J50" i="1"/>
  <c r="M50" i="1"/>
  <c r="O50" i="1"/>
  <c r="P50" i="1"/>
  <c r="Q50" i="1"/>
  <c r="R50" i="1"/>
  <c r="S50" i="1"/>
  <c r="U50" i="1"/>
  <c r="W50" i="1"/>
  <c r="Y50" i="1"/>
  <c r="AB50" i="1"/>
  <c r="AD50" i="1"/>
  <c r="AF50" i="1"/>
  <c r="AH50" i="1"/>
  <c r="AJ50" i="1"/>
  <c r="AL50" i="1"/>
  <c r="AN50" i="1"/>
  <c r="AP50" i="1"/>
  <c r="AR50" i="1"/>
  <c r="AT50" i="1"/>
  <c r="AU50" i="1"/>
  <c r="AX50" i="1"/>
  <c r="AY50" i="1"/>
  <c r="AZ50" i="1"/>
  <c r="BA50" i="1"/>
  <c r="BB50" i="1"/>
  <c r="BC50" i="1"/>
  <c r="BD50" i="1"/>
  <c r="BE50" i="1"/>
  <c r="BF50" i="1"/>
  <c r="BH50" i="1"/>
  <c r="BI50" i="1"/>
  <c r="BJ50" i="1"/>
  <c r="BK50" i="1"/>
  <c r="E51" i="1"/>
  <c r="J51" i="1"/>
  <c r="M51" i="1"/>
  <c r="O51" i="1"/>
  <c r="P51" i="1"/>
  <c r="Q51" i="1"/>
  <c r="R51" i="1"/>
  <c r="S51" i="1"/>
  <c r="U51" i="1"/>
  <c r="W51" i="1"/>
  <c r="Y51" i="1"/>
  <c r="AB51" i="1"/>
  <c r="AD51" i="1"/>
  <c r="AF51" i="1"/>
  <c r="AH51" i="1"/>
  <c r="AJ51" i="1"/>
  <c r="AL51" i="1"/>
  <c r="AN51" i="1"/>
  <c r="AP51" i="1"/>
  <c r="AR51" i="1"/>
  <c r="AT51" i="1"/>
  <c r="AU51" i="1"/>
  <c r="AX51" i="1"/>
  <c r="AY51" i="1"/>
  <c r="AZ51" i="1"/>
  <c r="BA51" i="1"/>
  <c r="BB51" i="1"/>
  <c r="BC51" i="1"/>
  <c r="BD51" i="1"/>
  <c r="BE51" i="1"/>
  <c r="BF51" i="1"/>
  <c r="BH51" i="1"/>
  <c r="BI51" i="1"/>
  <c r="BJ51" i="1"/>
  <c r="BK51" i="1"/>
  <c r="E52" i="1"/>
  <c r="J52" i="1"/>
  <c r="M52" i="1"/>
  <c r="O52" i="1"/>
  <c r="P52" i="1"/>
  <c r="Q52" i="1"/>
  <c r="R52" i="1"/>
  <c r="S52" i="1"/>
  <c r="U52" i="1"/>
  <c r="W52" i="1"/>
  <c r="Y52" i="1"/>
  <c r="AB52" i="1"/>
  <c r="AD52" i="1"/>
  <c r="AF52" i="1"/>
  <c r="AH52" i="1"/>
  <c r="AJ52" i="1"/>
  <c r="AL52" i="1"/>
  <c r="AN52" i="1"/>
  <c r="AP52" i="1"/>
  <c r="AR52" i="1"/>
  <c r="AT52" i="1"/>
  <c r="AU52" i="1"/>
  <c r="AX52" i="1"/>
  <c r="AY52" i="1"/>
  <c r="AZ52" i="1"/>
  <c r="BA52" i="1"/>
  <c r="BB52" i="1"/>
  <c r="BC52" i="1"/>
  <c r="BD52" i="1"/>
  <c r="BE52" i="1"/>
  <c r="BF52" i="1"/>
  <c r="BH52" i="1"/>
  <c r="BI52" i="1"/>
  <c r="BJ52" i="1"/>
  <c r="BK52" i="1"/>
  <c r="E53" i="1"/>
  <c r="J53" i="1"/>
  <c r="M53" i="1"/>
  <c r="O53" i="1"/>
  <c r="P53" i="1"/>
  <c r="Q53" i="1"/>
  <c r="R53" i="1"/>
  <c r="S53" i="1"/>
  <c r="U53" i="1"/>
  <c r="W53" i="1"/>
  <c r="Y53" i="1"/>
  <c r="AB53" i="1"/>
  <c r="AD53" i="1"/>
  <c r="AF53" i="1"/>
  <c r="AH53" i="1"/>
  <c r="AJ53" i="1"/>
  <c r="AL53" i="1"/>
  <c r="AN53" i="1"/>
  <c r="AP53" i="1"/>
  <c r="AR53" i="1"/>
  <c r="AT53" i="1"/>
  <c r="AU53" i="1"/>
  <c r="AX53" i="1"/>
  <c r="AY53" i="1"/>
  <c r="AZ53" i="1"/>
  <c r="BA53" i="1"/>
  <c r="BB53" i="1"/>
  <c r="BC53" i="1"/>
  <c r="BD53" i="1"/>
  <c r="BE53" i="1"/>
  <c r="BF53" i="1"/>
  <c r="BH53" i="1"/>
  <c r="BI53" i="1"/>
  <c r="BJ53" i="1"/>
  <c r="BK53" i="1"/>
  <c r="E54" i="1"/>
  <c r="J54" i="1"/>
  <c r="M54" i="1"/>
  <c r="O54" i="1"/>
  <c r="P54" i="1"/>
  <c r="Q54" i="1"/>
  <c r="R54" i="1"/>
  <c r="S54" i="1"/>
  <c r="U54" i="1"/>
  <c r="W54" i="1"/>
  <c r="Y54" i="1"/>
  <c r="AB54" i="1"/>
  <c r="AD54" i="1"/>
  <c r="AF54" i="1"/>
  <c r="AH54" i="1"/>
  <c r="AJ54" i="1"/>
  <c r="AL54" i="1"/>
  <c r="AN54" i="1"/>
  <c r="AP54" i="1"/>
  <c r="AR54" i="1"/>
  <c r="AT54" i="1"/>
  <c r="AU54" i="1"/>
  <c r="AX54" i="1"/>
  <c r="AY54" i="1"/>
  <c r="AZ54" i="1"/>
  <c r="BA54" i="1"/>
  <c r="BB54" i="1"/>
  <c r="BC54" i="1"/>
  <c r="BD54" i="1"/>
  <c r="BE54" i="1"/>
  <c r="BF54" i="1"/>
  <c r="BH54" i="1"/>
  <c r="BI54" i="1"/>
  <c r="BJ54" i="1"/>
  <c r="BK54" i="1"/>
  <c r="E55" i="1"/>
  <c r="J55" i="1"/>
  <c r="M55" i="1"/>
  <c r="O55" i="1"/>
  <c r="P55" i="1"/>
  <c r="Q55" i="1"/>
  <c r="R55" i="1"/>
  <c r="S55" i="1"/>
  <c r="U55" i="1"/>
  <c r="W55" i="1"/>
  <c r="Y55" i="1"/>
  <c r="AB55" i="1"/>
  <c r="AD55" i="1"/>
  <c r="AF55" i="1"/>
  <c r="AH55" i="1"/>
  <c r="AJ55" i="1"/>
  <c r="AL55" i="1"/>
  <c r="AN55" i="1"/>
  <c r="AP55" i="1"/>
  <c r="AR55" i="1"/>
  <c r="AT55" i="1"/>
  <c r="AU55" i="1"/>
  <c r="AX55" i="1"/>
  <c r="AY55" i="1"/>
  <c r="AZ55" i="1"/>
  <c r="BA55" i="1"/>
  <c r="BB55" i="1"/>
  <c r="BC55" i="1"/>
  <c r="BD55" i="1"/>
  <c r="BE55" i="1"/>
  <c r="BF55" i="1"/>
  <c r="BH55" i="1"/>
  <c r="BI55" i="1"/>
  <c r="BJ55" i="1"/>
  <c r="BK55" i="1"/>
  <c r="E56" i="1"/>
  <c r="J56" i="1"/>
  <c r="M56" i="1"/>
  <c r="O56" i="1"/>
  <c r="P56" i="1"/>
  <c r="Q56" i="1"/>
  <c r="R56" i="1"/>
  <c r="S56" i="1"/>
  <c r="U56" i="1"/>
  <c r="W56" i="1"/>
  <c r="Y56" i="1"/>
  <c r="AB56" i="1"/>
  <c r="AD56" i="1"/>
  <c r="AF56" i="1"/>
  <c r="AH56" i="1"/>
  <c r="AJ56" i="1"/>
  <c r="AL56" i="1"/>
  <c r="AN56" i="1"/>
  <c r="AP56" i="1"/>
  <c r="AR56" i="1"/>
  <c r="AT56" i="1"/>
  <c r="AU56" i="1"/>
  <c r="AX56" i="1"/>
  <c r="AY56" i="1"/>
  <c r="AZ56" i="1"/>
  <c r="BA56" i="1"/>
  <c r="BB56" i="1"/>
  <c r="BC56" i="1"/>
  <c r="BD56" i="1"/>
  <c r="BE56" i="1"/>
  <c r="BF56" i="1"/>
  <c r="BH56" i="1"/>
  <c r="BI56" i="1"/>
  <c r="BJ56" i="1"/>
  <c r="BK56" i="1"/>
  <c r="E57" i="1"/>
  <c r="J57" i="1"/>
  <c r="M57" i="1"/>
  <c r="O57" i="1"/>
  <c r="P57" i="1"/>
  <c r="Q57" i="1"/>
  <c r="R57" i="1"/>
  <c r="S57" i="1"/>
  <c r="U57" i="1"/>
  <c r="W57" i="1"/>
  <c r="Y57" i="1"/>
  <c r="AB57" i="1"/>
  <c r="AD57" i="1"/>
  <c r="AF57" i="1"/>
  <c r="AH57" i="1"/>
  <c r="AJ57" i="1"/>
  <c r="AL57" i="1"/>
  <c r="AN57" i="1"/>
  <c r="AP57" i="1"/>
  <c r="AR57" i="1"/>
  <c r="AT57" i="1"/>
  <c r="AU57" i="1"/>
  <c r="AX57" i="1"/>
  <c r="AY57" i="1"/>
  <c r="AZ57" i="1"/>
  <c r="BA57" i="1"/>
  <c r="BB57" i="1"/>
  <c r="BC57" i="1"/>
  <c r="BD57" i="1"/>
  <c r="BE57" i="1"/>
  <c r="BF57" i="1"/>
  <c r="BH57" i="1"/>
  <c r="BI57" i="1"/>
  <c r="BJ57" i="1"/>
  <c r="BK57" i="1"/>
  <c r="E58" i="1"/>
  <c r="J58" i="1"/>
  <c r="M58" i="1"/>
  <c r="O58" i="1"/>
  <c r="P58" i="1"/>
  <c r="Q58" i="1"/>
  <c r="R58" i="1"/>
  <c r="S58" i="1"/>
  <c r="U58" i="1"/>
  <c r="W58" i="1"/>
  <c r="Y58" i="1"/>
  <c r="AB58" i="1"/>
  <c r="AD58" i="1"/>
  <c r="AF58" i="1"/>
  <c r="AH58" i="1"/>
  <c r="AJ58" i="1"/>
  <c r="AL58" i="1"/>
  <c r="AN58" i="1"/>
  <c r="AP58" i="1"/>
  <c r="AR58" i="1"/>
  <c r="AT58" i="1"/>
  <c r="AU58" i="1"/>
  <c r="AX58" i="1"/>
  <c r="AY58" i="1"/>
  <c r="AZ58" i="1"/>
  <c r="BA58" i="1"/>
  <c r="BB58" i="1"/>
  <c r="BC58" i="1"/>
  <c r="BD58" i="1"/>
  <c r="BE58" i="1"/>
  <c r="BF58" i="1"/>
  <c r="BH58" i="1"/>
  <c r="BI58" i="1"/>
  <c r="BJ58" i="1"/>
  <c r="BK58" i="1"/>
  <c r="E59" i="1"/>
  <c r="J59" i="1"/>
  <c r="M59" i="1"/>
  <c r="O59" i="1"/>
  <c r="P59" i="1"/>
  <c r="Q59" i="1"/>
  <c r="R59" i="1"/>
  <c r="S59" i="1"/>
  <c r="U59" i="1"/>
  <c r="W59" i="1"/>
  <c r="Y59" i="1"/>
  <c r="AB59" i="1"/>
  <c r="AD59" i="1"/>
  <c r="AF59" i="1"/>
  <c r="AH59" i="1"/>
  <c r="AJ59" i="1"/>
  <c r="AL59" i="1"/>
  <c r="AN59" i="1"/>
  <c r="AP59" i="1"/>
  <c r="AR59" i="1"/>
  <c r="AT59" i="1"/>
  <c r="AU59" i="1"/>
  <c r="AX59" i="1"/>
  <c r="AY59" i="1"/>
  <c r="AZ59" i="1"/>
  <c r="BA59" i="1"/>
  <c r="BB59" i="1"/>
  <c r="BC59" i="1"/>
  <c r="BD59" i="1"/>
  <c r="BE59" i="1"/>
  <c r="BF59" i="1"/>
  <c r="BH59" i="1"/>
  <c r="BI59" i="1"/>
  <c r="BJ59" i="1"/>
  <c r="BK59" i="1"/>
  <c r="E60" i="1"/>
  <c r="J60" i="1"/>
  <c r="M60" i="1"/>
  <c r="O60" i="1"/>
  <c r="P60" i="1"/>
  <c r="Q60" i="1"/>
  <c r="R60" i="1"/>
  <c r="S60" i="1"/>
  <c r="U60" i="1"/>
  <c r="W60" i="1"/>
  <c r="Y60" i="1"/>
  <c r="AB60" i="1"/>
  <c r="AD60" i="1"/>
  <c r="AF60" i="1"/>
  <c r="AH60" i="1"/>
  <c r="AJ60" i="1"/>
  <c r="AI2" i="1" s="1"/>
  <c r="AL60" i="1"/>
  <c r="AN60" i="1"/>
  <c r="AP60" i="1"/>
  <c r="AR60" i="1"/>
  <c r="AT60" i="1"/>
  <c r="AU60" i="1"/>
  <c r="AX60" i="1"/>
  <c r="AY60" i="1"/>
  <c r="AZ60" i="1"/>
  <c r="BA60" i="1"/>
  <c r="BB60" i="1"/>
  <c r="BC60" i="1"/>
  <c r="BD60" i="1"/>
  <c r="BE60" i="1"/>
  <c r="BF60" i="1"/>
  <c r="BH60" i="1"/>
  <c r="BI60" i="1"/>
  <c r="BJ60" i="1"/>
  <c r="BK60" i="1"/>
  <c r="E61" i="1"/>
  <c r="J61" i="1"/>
  <c r="M61" i="1"/>
  <c r="O61" i="1"/>
  <c r="P61" i="1"/>
  <c r="Q61" i="1"/>
  <c r="R61" i="1"/>
  <c r="S61" i="1"/>
  <c r="U61" i="1"/>
  <c r="W61" i="1"/>
  <c r="Y61" i="1"/>
  <c r="AB61" i="1"/>
  <c r="AD61" i="1"/>
  <c r="AF61" i="1"/>
  <c r="AH61" i="1"/>
  <c r="AJ61" i="1"/>
  <c r="AL61" i="1"/>
  <c r="AN61" i="1"/>
  <c r="AP61" i="1"/>
  <c r="AR61" i="1"/>
  <c r="AT61" i="1"/>
  <c r="AU61" i="1"/>
  <c r="AX61" i="1"/>
  <c r="AY61" i="1"/>
  <c r="AZ61" i="1"/>
  <c r="BA61" i="1"/>
  <c r="BB61" i="1"/>
  <c r="BC61" i="1"/>
  <c r="BD61" i="1"/>
  <c r="BE61" i="1"/>
  <c r="BF61" i="1"/>
  <c r="BH61" i="1"/>
  <c r="BI61" i="1"/>
  <c r="BJ61" i="1"/>
  <c r="BK61" i="1"/>
  <c r="E62" i="1"/>
  <c r="J62" i="1"/>
  <c r="M62" i="1"/>
  <c r="O62" i="1"/>
  <c r="P62" i="1"/>
  <c r="Q62" i="1"/>
  <c r="R62" i="1"/>
  <c r="S62" i="1"/>
  <c r="U62" i="1"/>
  <c r="W62" i="1"/>
  <c r="Y62" i="1"/>
  <c r="AB62" i="1"/>
  <c r="AD62" i="1"/>
  <c r="AF62" i="1"/>
  <c r="AH62" i="1"/>
  <c r="AJ62" i="1"/>
  <c r="AL62" i="1"/>
  <c r="AN62" i="1"/>
  <c r="AP62" i="1"/>
  <c r="AR62" i="1"/>
  <c r="AT62" i="1"/>
  <c r="AU62" i="1"/>
  <c r="AX62" i="1"/>
  <c r="AY62" i="1"/>
  <c r="AZ62" i="1"/>
  <c r="BA62" i="1"/>
  <c r="BB62" i="1"/>
  <c r="BC62" i="1"/>
  <c r="BD62" i="1"/>
  <c r="BE62" i="1"/>
  <c r="BF62" i="1"/>
  <c r="BH62" i="1"/>
  <c r="BI62" i="1"/>
  <c r="BJ62" i="1"/>
  <c r="BK62" i="1"/>
  <c r="E63" i="1"/>
  <c r="J63" i="1"/>
  <c r="M63" i="1"/>
  <c r="O63" i="1"/>
  <c r="P63" i="1"/>
  <c r="Q63" i="1"/>
  <c r="R63" i="1"/>
  <c r="S63" i="1"/>
  <c r="U63" i="1"/>
  <c r="W63" i="1"/>
  <c r="Y63" i="1"/>
  <c r="AB63" i="1"/>
  <c r="AD63" i="1"/>
  <c r="AF63" i="1"/>
  <c r="AH63" i="1"/>
  <c r="AJ63" i="1"/>
  <c r="AL63" i="1"/>
  <c r="AN63" i="1"/>
  <c r="AP63" i="1"/>
  <c r="AR63" i="1"/>
  <c r="AT63" i="1"/>
  <c r="AU63" i="1"/>
  <c r="AX63" i="1"/>
  <c r="AY63" i="1"/>
  <c r="AZ63" i="1"/>
  <c r="BA63" i="1"/>
  <c r="BB63" i="1"/>
  <c r="BC63" i="1"/>
  <c r="BD63" i="1"/>
  <c r="BE63" i="1"/>
  <c r="BF63" i="1"/>
  <c r="BH63" i="1"/>
  <c r="BI63" i="1"/>
  <c r="BJ63" i="1"/>
  <c r="BK63" i="1"/>
  <c r="E64" i="1"/>
  <c r="J64" i="1"/>
  <c r="M64" i="1"/>
  <c r="O64" i="1"/>
  <c r="P64" i="1"/>
  <c r="Q64" i="1"/>
  <c r="R64" i="1"/>
  <c r="S64" i="1"/>
  <c r="U64" i="1"/>
  <c r="W64" i="1"/>
  <c r="Y64" i="1"/>
  <c r="AB64" i="1"/>
  <c r="AD64" i="1"/>
  <c r="AF64" i="1"/>
  <c r="AH64" i="1"/>
  <c r="AJ64" i="1"/>
  <c r="AL64" i="1"/>
  <c r="AN64" i="1"/>
  <c r="AP64" i="1"/>
  <c r="AR64" i="1"/>
  <c r="AT64" i="1"/>
  <c r="AU64" i="1"/>
  <c r="AX64" i="1"/>
  <c r="AY64" i="1"/>
  <c r="AZ64" i="1"/>
  <c r="BA64" i="1"/>
  <c r="BB64" i="1"/>
  <c r="BC64" i="1"/>
  <c r="BD64" i="1"/>
  <c r="BE64" i="1"/>
  <c r="BF64" i="1"/>
  <c r="BH64" i="1"/>
  <c r="BI64" i="1"/>
  <c r="BJ64" i="1"/>
  <c r="BK64" i="1"/>
  <c r="E65" i="1"/>
  <c r="J65" i="1"/>
  <c r="M65" i="1"/>
  <c r="O65" i="1"/>
  <c r="P65" i="1"/>
  <c r="Q65" i="1"/>
  <c r="R65" i="1"/>
  <c r="S65" i="1"/>
  <c r="U65" i="1"/>
  <c r="W65" i="1"/>
  <c r="Y65" i="1"/>
  <c r="AB65" i="1"/>
  <c r="AD65" i="1"/>
  <c r="AF65" i="1"/>
  <c r="AH65" i="1"/>
  <c r="AJ65" i="1"/>
  <c r="AL65" i="1"/>
  <c r="AN65" i="1"/>
  <c r="AP65" i="1"/>
  <c r="AR65" i="1"/>
  <c r="AT65" i="1"/>
  <c r="AU65" i="1"/>
  <c r="AX65" i="1"/>
  <c r="AY65" i="1"/>
  <c r="AZ65" i="1"/>
  <c r="BA65" i="1"/>
  <c r="BB65" i="1"/>
  <c r="BC65" i="1"/>
  <c r="BD65" i="1"/>
  <c r="BE65" i="1"/>
  <c r="BF65" i="1"/>
  <c r="BH65" i="1"/>
  <c r="BI65" i="1"/>
  <c r="BJ65" i="1"/>
  <c r="BK65" i="1"/>
  <c r="E66" i="1"/>
  <c r="J66" i="1"/>
  <c r="M66" i="1"/>
  <c r="O66" i="1"/>
  <c r="P66" i="1"/>
  <c r="Q66" i="1"/>
  <c r="R66" i="1"/>
  <c r="S66" i="1"/>
  <c r="U66" i="1"/>
  <c r="W66" i="1"/>
  <c r="Y66" i="1"/>
  <c r="AB66" i="1"/>
  <c r="AD66" i="1"/>
  <c r="AF66" i="1"/>
  <c r="AH66" i="1"/>
  <c r="AJ66" i="1"/>
  <c r="AL66" i="1"/>
  <c r="AN66" i="1"/>
  <c r="AP66" i="1"/>
  <c r="AR66" i="1"/>
  <c r="AT66" i="1"/>
  <c r="AU66" i="1"/>
  <c r="AX66" i="1"/>
  <c r="AY66" i="1"/>
  <c r="AZ66" i="1"/>
  <c r="BA66" i="1"/>
  <c r="BB66" i="1"/>
  <c r="BC66" i="1"/>
  <c r="BD66" i="1"/>
  <c r="BE66" i="1"/>
  <c r="BF66" i="1"/>
  <c r="BH66" i="1"/>
  <c r="BI66" i="1"/>
  <c r="BJ66" i="1"/>
  <c r="BK66" i="1"/>
  <c r="E67" i="1"/>
  <c r="J67" i="1"/>
  <c r="M67" i="1"/>
  <c r="O67" i="1"/>
  <c r="P67" i="1"/>
  <c r="Q67" i="1"/>
  <c r="R67" i="1"/>
  <c r="S67" i="1"/>
  <c r="U67" i="1"/>
  <c r="W67" i="1"/>
  <c r="Y67" i="1"/>
  <c r="AB67" i="1"/>
  <c r="AD67" i="1"/>
  <c r="AF67" i="1"/>
  <c r="AH67" i="1"/>
  <c r="AJ67" i="1"/>
  <c r="AL67" i="1"/>
  <c r="AN67" i="1"/>
  <c r="AP67" i="1"/>
  <c r="AR67" i="1"/>
  <c r="AT67" i="1"/>
  <c r="AU67" i="1"/>
  <c r="AX67" i="1"/>
  <c r="AY67" i="1"/>
  <c r="AZ67" i="1"/>
  <c r="BA67" i="1"/>
  <c r="BB67" i="1"/>
  <c r="BC67" i="1"/>
  <c r="BD67" i="1"/>
  <c r="BE67" i="1"/>
  <c r="BF67" i="1"/>
  <c r="BH67" i="1"/>
  <c r="BI67" i="1"/>
  <c r="BJ67" i="1"/>
  <c r="BK67" i="1"/>
  <c r="E68" i="1"/>
  <c r="J68" i="1"/>
  <c r="M68" i="1"/>
  <c r="O68" i="1"/>
  <c r="P68" i="1"/>
  <c r="Q68" i="1"/>
  <c r="R68" i="1"/>
  <c r="S68" i="1"/>
  <c r="U68" i="1"/>
  <c r="W68" i="1"/>
  <c r="Y68" i="1"/>
  <c r="AB68" i="1"/>
  <c r="AD68" i="1"/>
  <c r="AF68" i="1"/>
  <c r="AH68" i="1"/>
  <c r="AJ68" i="1"/>
  <c r="AL68" i="1"/>
  <c r="AN68" i="1"/>
  <c r="AP68" i="1"/>
  <c r="AR68" i="1"/>
  <c r="AT68" i="1"/>
  <c r="AU68" i="1"/>
  <c r="AX68" i="1"/>
  <c r="AY68" i="1"/>
  <c r="AZ68" i="1"/>
  <c r="BA68" i="1"/>
  <c r="BB68" i="1"/>
  <c r="BC68" i="1"/>
  <c r="BD68" i="1"/>
  <c r="BE68" i="1"/>
  <c r="BF68" i="1"/>
  <c r="BH68" i="1"/>
  <c r="BI68" i="1"/>
  <c r="BJ68" i="1"/>
  <c r="BK68" i="1"/>
  <c r="E69" i="1"/>
  <c r="J69" i="1"/>
  <c r="M69" i="1"/>
  <c r="O69" i="1"/>
  <c r="P69" i="1"/>
  <c r="Q69" i="1"/>
  <c r="R69" i="1"/>
  <c r="S69" i="1"/>
  <c r="U69" i="1"/>
  <c r="W69" i="1"/>
  <c r="Y69" i="1"/>
  <c r="AB69" i="1"/>
  <c r="AD69" i="1"/>
  <c r="AF69" i="1"/>
  <c r="AH69" i="1"/>
  <c r="AJ69" i="1"/>
  <c r="AL69" i="1"/>
  <c r="AN69" i="1"/>
  <c r="AP69" i="1"/>
  <c r="AR69" i="1"/>
  <c r="AT69" i="1"/>
  <c r="AU69" i="1"/>
  <c r="AX69" i="1"/>
  <c r="AY69" i="1"/>
  <c r="AZ69" i="1"/>
  <c r="BA69" i="1"/>
  <c r="BB69" i="1"/>
  <c r="BC69" i="1"/>
  <c r="BD69" i="1"/>
  <c r="BE69" i="1"/>
  <c r="BF69" i="1"/>
  <c r="BH69" i="1"/>
  <c r="BI69" i="1"/>
  <c r="BJ69" i="1"/>
  <c r="BK69" i="1"/>
  <c r="E70" i="1"/>
  <c r="J70" i="1"/>
  <c r="M70" i="1"/>
  <c r="O70" i="1"/>
  <c r="P70" i="1"/>
  <c r="Q70" i="1"/>
  <c r="R70" i="1"/>
  <c r="S70" i="1"/>
  <c r="U70" i="1"/>
  <c r="W70" i="1"/>
  <c r="Y70" i="1"/>
  <c r="AB70" i="1"/>
  <c r="AD70" i="1"/>
  <c r="AF70" i="1"/>
  <c r="AH70" i="1"/>
  <c r="AJ70" i="1"/>
  <c r="AL70" i="1"/>
  <c r="AN70" i="1"/>
  <c r="AP70" i="1"/>
  <c r="AR70" i="1"/>
  <c r="AT70" i="1"/>
  <c r="AU70" i="1"/>
  <c r="AX70" i="1"/>
  <c r="AY70" i="1"/>
  <c r="AZ70" i="1"/>
  <c r="BA70" i="1"/>
  <c r="BB70" i="1"/>
  <c r="BC70" i="1"/>
  <c r="BD70" i="1"/>
  <c r="BE70" i="1"/>
  <c r="BF70" i="1"/>
  <c r="BH70" i="1"/>
  <c r="BI70" i="1"/>
  <c r="BJ70" i="1"/>
  <c r="BK70" i="1"/>
  <c r="E71" i="1"/>
  <c r="J71" i="1"/>
  <c r="M71" i="1"/>
  <c r="O71" i="1"/>
  <c r="P71" i="1"/>
  <c r="Q71" i="1"/>
  <c r="R71" i="1"/>
  <c r="S71" i="1"/>
  <c r="U71" i="1"/>
  <c r="W71" i="1"/>
  <c r="Y71" i="1"/>
  <c r="AB71" i="1"/>
  <c r="AD71" i="1"/>
  <c r="AF71" i="1"/>
  <c r="AH71" i="1"/>
  <c r="AJ71" i="1"/>
  <c r="AL71" i="1"/>
  <c r="AN71" i="1"/>
  <c r="AP71" i="1"/>
  <c r="AR71" i="1"/>
  <c r="AT71" i="1"/>
  <c r="AU71" i="1"/>
  <c r="AX71" i="1"/>
  <c r="AY71" i="1"/>
  <c r="AZ71" i="1"/>
  <c r="BA71" i="1"/>
  <c r="BB71" i="1"/>
  <c r="BC71" i="1"/>
  <c r="BD71" i="1"/>
  <c r="BE71" i="1"/>
  <c r="BF71" i="1"/>
  <c r="BH71" i="1"/>
  <c r="BI71" i="1"/>
  <c r="BJ71" i="1"/>
  <c r="BK71" i="1"/>
  <c r="E72" i="1"/>
  <c r="J72" i="1"/>
  <c r="M72" i="1"/>
  <c r="O72" i="1"/>
  <c r="P72" i="1"/>
  <c r="Q72" i="1"/>
  <c r="R72" i="1"/>
  <c r="S72" i="1"/>
  <c r="U72" i="1"/>
  <c r="W72" i="1"/>
  <c r="Y72" i="1"/>
  <c r="AB72" i="1"/>
  <c r="AD72" i="1"/>
  <c r="AF72" i="1"/>
  <c r="AH72" i="1"/>
  <c r="AJ72" i="1"/>
  <c r="AL72" i="1"/>
  <c r="AN72" i="1"/>
  <c r="AP72" i="1"/>
  <c r="AR72" i="1"/>
  <c r="AT72" i="1"/>
  <c r="AU72" i="1"/>
  <c r="AX72" i="1"/>
  <c r="AY72" i="1"/>
  <c r="AZ72" i="1"/>
  <c r="BA72" i="1"/>
  <c r="BB72" i="1"/>
  <c r="BC72" i="1"/>
  <c r="BD72" i="1"/>
  <c r="BE72" i="1"/>
  <c r="BF72" i="1"/>
  <c r="BH72" i="1"/>
  <c r="BI72" i="1"/>
  <c r="BJ72" i="1"/>
  <c r="BK72" i="1"/>
  <c r="E73" i="1"/>
  <c r="J73" i="1"/>
  <c r="M73" i="1"/>
  <c r="O73" i="1"/>
  <c r="P73" i="1"/>
  <c r="Q73" i="1"/>
  <c r="R73" i="1"/>
  <c r="S73" i="1"/>
  <c r="U73" i="1"/>
  <c r="W73" i="1"/>
  <c r="Y73" i="1"/>
  <c r="AB73" i="1"/>
  <c r="AD73" i="1"/>
  <c r="AF73" i="1"/>
  <c r="AH73" i="1"/>
  <c r="AJ73" i="1"/>
  <c r="AL73" i="1"/>
  <c r="AN73" i="1"/>
  <c r="AP73" i="1"/>
  <c r="AR73" i="1"/>
  <c r="AT73" i="1"/>
  <c r="AU73" i="1"/>
  <c r="AX73" i="1"/>
  <c r="AY73" i="1"/>
  <c r="AZ73" i="1"/>
  <c r="BA73" i="1"/>
  <c r="BB73" i="1"/>
  <c r="BC73" i="1"/>
  <c r="BD73" i="1"/>
  <c r="BE73" i="1"/>
  <c r="BF73" i="1"/>
  <c r="BH73" i="1"/>
  <c r="BI73" i="1"/>
  <c r="BJ73" i="1"/>
  <c r="BK73" i="1"/>
  <c r="E74" i="1"/>
  <c r="J74" i="1"/>
  <c r="M74" i="1"/>
  <c r="O74" i="1"/>
  <c r="P74" i="1"/>
  <c r="Q74" i="1"/>
  <c r="R74" i="1"/>
  <c r="S74" i="1"/>
  <c r="U74" i="1"/>
  <c r="W74" i="1"/>
  <c r="Y74" i="1"/>
  <c r="AB74" i="1"/>
  <c r="AD74" i="1"/>
  <c r="AF74" i="1"/>
  <c r="AH74" i="1"/>
  <c r="AJ74" i="1"/>
  <c r="AL74" i="1"/>
  <c r="AN74" i="1"/>
  <c r="AP74" i="1"/>
  <c r="AR74" i="1"/>
  <c r="AT74" i="1"/>
  <c r="AU74" i="1"/>
  <c r="AX74" i="1"/>
  <c r="AY74" i="1"/>
  <c r="AZ74" i="1"/>
  <c r="BA74" i="1"/>
  <c r="BB74" i="1"/>
  <c r="BC74" i="1"/>
  <c r="BD74" i="1"/>
  <c r="BE74" i="1"/>
  <c r="BF74" i="1"/>
  <c r="BH74" i="1"/>
  <c r="BI74" i="1"/>
  <c r="BJ74" i="1"/>
  <c r="BK74" i="1"/>
  <c r="E75" i="1"/>
  <c r="J75" i="1"/>
  <c r="M75" i="1"/>
  <c r="O75" i="1"/>
  <c r="P75" i="1"/>
  <c r="Q75" i="1"/>
  <c r="R75" i="1"/>
  <c r="S75" i="1"/>
  <c r="U75" i="1"/>
  <c r="W75" i="1"/>
  <c r="Y75" i="1"/>
  <c r="AB75" i="1"/>
  <c r="AD75" i="1"/>
  <c r="AF75" i="1"/>
  <c r="AH75" i="1"/>
  <c r="AJ75" i="1"/>
  <c r="AL75" i="1"/>
  <c r="AN75" i="1"/>
  <c r="AP75" i="1"/>
  <c r="AR75" i="1"/>
  <c r="AT75" i="1"/>
  <c r="AU75" i="1"/>
  <c r="AX75" i="1"/>
  <c r="AY75" i="1"/>
  <c r="AZ75" i="1"/>
  <c r="BA75" i="1"/>
  <c r="BB75" i="1"/>
  <c r="BC75" i="1"/>
  <c r="BD75" i="1"/>
  <c r="BE75" i="1"/>
  <c r="BF75" i="1"/>
  <c r="BH75" i="1"/>
  <c r="BI75" i="1"/>
  <c r="BJ75" i="1"/>
  <c r="BK75" i="1"/>
  <c r="E76" i="1"/>
  <c r="J76" i="1"/>
  <c r="M76" i="1"/>
  <c r="O76" i="1"/>
  <c r="P76" i="1"/>
  <c r="Q76" i="1"/>
  <c r="R76" i="1"/>
  <c r="S76" i="1"/>
  <c r="U76" i="1"/>
  <c r="W76" i="1"/>
  <c r="Y76" i="1"/>
  <c r="AB76" i="1"/>
  <c r="AD76" i="1"/>
  <c r="AF76" i="1"/>
  <c r="AH76" i="1"/>
  <c r="AJ76" i="1"/>
  <c r="AL76" i="1"/>
  <c r="AN76" i="1"/>
  <c r="AP76" i="1"/>
  <c r="AR76" i="1"/>
  <c r="AT76" i="1"/>
  <c r="AU76" i="1"/>
  <c r="AX76" i="1"/>
  <c r="AY76" i="1"/>
  <c r="AZ76" i="1"/>
  <c r="BA76" i="1"/>
  <c r="BB76" i="1"/>
  <c r="BC76" i="1"/>
  <c r="BD76" i="1"/>
  <c r="BE76" i="1"/>
  <c r="BF76" i="1"/>
  <c r="BH76" i="1"/>
  <c r="BI76" i="1"/>
  <c r="BJ76" i="1"/>
  <c r="BK76" i="1"/>
  <c r="E77" i="1"/>
  <c r="J77" i="1"/>
  <c r="M77" i="1"/>
  <c r="O77" i="1"/>
  <c r="P77" i="1"/>
  <c r="Q77" i="1"/>
  <c r="R77" i="1"/>
  <c r="S77" i="1"/>
  <c r="U77" i="1"/>
  <c r="W77" i="1"/>
  <c r="Y77" i="1"/>
  <c r="AB77" i="1"/>
  <c r="AD77" i="1"/>
  <c r="AF77" i="1"/>
  <c r="AH77" i="1"/>
  <c r="AJ77" i="1"/>
  <c r="AL77" i="1"/>
  <c r="AN77" i="1"/>
  <c r="AP77" i="1"/>
  <c r="AR77" i="1"/>
  <c r="AT77" i="1"/>
  <c r="AU77" i="1"/>
  <c r="AX77" i="1"/>
  <c r="AY77" i="1"/>
  <c r="AZ77" i="1"/>
  <c r="BA77" i="1"/>
  <c r="BB77" i="1"/>
  <c r="BC77" i="1"/>
  <c r="BD77" i="1"/>
  <c r="BE77" i="1"/>
  <c r="BF77" i="1"/>
  <c r="BH77" i="1"/>
  <c r="BI77" i="1"/>
  <c r="BJ77" i="1"/>
  <c r="BK77" i="1"/>
  <c r="E78" i="1"/>
  <c r="J78" i="1"/>
  <c r="M78" i="1"/>
  <c r="O78" i="1"/>
  <c r="P78" i="1"/>
  <c r="Q78" i="1"/>
  <c r="R78" i="1"/>
  <c r="S78" i="1"/>
  <c r="U78" i="1"/>
  <c r="W78" i="1"/>
  <c r="Y78" i="1"/>
  <c r="AB78" i="1"/>
  <c r="AD78" i="1"/>
  <c r="AF78" i="1"/>
  <c r="AH78" i="1"/>
  <c r="AJ78" i="1"/>
  <c r="AL78" i="1"/>
  <c r="AN78" i="1"/>
  <c r="AP78" i="1"/>
  <c r="AR78" i="1"/>
  <c r="AT78" i="1"/>
  <c r="AU78" i="1"/>
  <c r="AX78" i="1"/>
  <c r="AY78" i="1"/>
  <c r="AZ78" i="1"/>
  <c r="BA78" i="1"/>
  <c r="BB78" i="1"/>
  <c r="BC78" i="1"/>
  <c r="BD78" i="1"/>
  <c r="BE78" i="1"/>
  <c r="BF78" i="1"/>
  <c r="BH78" i="1"/>
  <c r="BI78" i="1"/>
  <c r="BJ78" i="1"/>
  <c r="BK78" i="1"/>
  <c r="E79" i="1"/>
  <c r="J79" i="1"/>
  <c r="M79" i="1"/>
  <c r="O79" i="1"/>
  <c r="P79" i="1"/>
  <c r="Q79" i="1"/>
  <c r="R79" i="1"/>
  <c r="S79" i="1"/>
  <c r="U79" i="1"/>
  <c r="W79" i="1"/>
  <c r="Y79" i="1"/>
  <c r="AB79" i="1"/>
  <c r="AD79" i="1"/>
  <c r="AF79" i="1"/>
  <c r="AH79" i="1"/>
  <c r="AJ79" i="1"/>
  <c r="AL79" i="1"/>
  <c r="AN79" i="1"/>
  <c r="AP79" i="1"/>
  <c r="AR79" i="1"/>
  <c r="AT79" i="1"/>
  <c r="AU79" i="1"/>
  <c r="AX79" i="1"/>
  <c r="AY79" i="1"/>
  <c r="AZ79" i="1"/>
  <c r="BA79" i="1"/>
  <c r="BB79" i="1"/>
  <c r="BC79" i="1"/>
  <c r="BD79" i="1"/>
  <c r="BE79" i="1"/>
  <c r="BF79" i="1"/>
  <c r="BH79" i="1"/>
  <c r="BI79" i="1"/>
  <c r="BJ79" i="1"/>
  <c r="BK79" i="1"/>
  <c r="E80" i="1"/>
  <c r="J80" i="1"/>
  <c r="M80" i="1"/>
  <c r="O80" i="1"/>
  <c r="P80" i="1"/>
  <c r="Q80" i="1"/>
  <c r="R80" i="1"/>
  <c r="S80" i="1"/>
  <c r="U80" i="1"/>
  <c r="W80" i="1"/>
  <c r="Y80" i="1"/>
  <c r="AB80" i="1"/>
  <c r="AD80" i="1"/>
  <c r="AF80" i="1"/>
  <c r="AH80" i="1"/>
  <c r="AJ80" i="1"/>
  <c r="AL80" i="1"/>
  <c r="AN80" i="1"/>
  <c r="AP80" i="1"/>
  <c r="AR80" i="1"/>
  <c r="AT80" i="1"/>
  <c r="AU80" i="1"/>
  <c r="AX80" i="1"/>
  <c r="AY80" i="1"/>
  <c r="AZ80" i="1"/>
  <c r="BA80" i="1"/>
  <c r="BB80" i="1"/>
  <c r="BC80" i="1"/>
  <c r="BD80" i="1"/>
  <c r="BE80" i="1"/>
  <c r="BF80" i="1"/>
  <c r="BH80" i="1"/>
  <c r="BI80" i="1"/>
  <c r="BJ80" i="1"/>
  <c r="BK80" i="1"/>
  <c r="E81" i="1"/>
  <c r="J81" i="1"/>
  <c r="M81" i="1"/>
  <c r="O81" i="1"/>
  <c r="P81" i="1"/>
  <c r="Q81" i="1"/>
  <c r="R81" i="1"/>
  <c r="S81" i="1"/>
  <c r="U81" i="1"/>
  <c r="W81" i="1"/>
  <c r="Y81" i="1"/>
  <c r="AB81" i="1"/>
  <c r="AD81" i="1"/>
  <c r="AF81" i="1"/>
  <c r="AH81" i="1"/>
  <c r="AJ81" i="1"/>
  <c r="AL81" i="1"/>
  <c r="AN81" i="1"/>
  <c r="AP81" i="1"/>
  <c r="AR81" i="1"/>
  <c r="AT81" i="1"/>
  <c r="AU81" i="1"/>
  <c r="AX81" i="1"/>
  <c r="AY81" i="1"/>
  <c r="AZ81" i="1"/>
  <c r="BA81" i="1"/>
  <c r="BB81" i="1"/>
  <c r="BC81" i="1"/>
  <c r="BD81" i="1"/>
  <c r="BE81" i="1"/>
  <c r="BF81" i="1"/>
  <c r="BH81" i="1"/>
  <c r="BI81" i="1"/>
  <c r="BJ81" i="1"/>
  <c r="BK81" i="1"/>
  <c r="E82" i="1"/>
  <c r="J82" i="1"/>
  <c r="M82" i="1"/>
  <c r="O82" i="1"/>
  <c r="P82" i="1"/>
  <c r="Q82" i="1"/>
  <c r="R82" i="1"/>
  <c r="S82" i="1"/>
  <c r="U82" i="1"/>
  <c r="W82" i="1"/>
  <c r="Y82" i="1"/>
  <c r="AB82" i="1"/>
  <c r="AD82" i="1"/>
  <c r="AF82" i="1"/>
  <c r="AH82" i="1"/>
  <c r="AJ82" i="1"/>
  <c r="AL82" i="1"/>
  <c r="AN82" i="1"/>
  <c r="AP82" i="1"/>
  <c r="AR82" i="1"/>
  <c r="AT82" i="1"/>
  <c r="AU82" i="1"/>
  <c r="AX82" i="1"/>
  <c r="AY82" i="1"/>
  <c r="AZ82" i="1"/>
  <c r="BA82" i="1"/>
  <c r="BB82" i="1"/>
  <c r="BC82" i="1"/>
  <c r="BD82" i="1"/>
  <c r="BE82" i="1"/>
  <c r="BF82" i="1"/>
  <c r="BH82" i="1"/>
  <c r="BI82" i="1"/>
  <c r="BJ82" i="1"/>
  <c r="BK82" i="1"/>
  <c r="E83" i="1"/>
  <c r="J83" i="1"/>
  <c r="M83" i="1"/>
  <c r="O83" i="1"/>
  <c r="P83" i="1"/>
  <c r="Q83" i="1"/>
  <c r="R83" i="1"/>
  <c r="S83" i="1"/>
  <c r="U83" i="1"/>
  <c r="W83" i="1"/>
  <c r="Y83" i="1"/>
  <c r="AB83" i="1"/>
  <c r="AD83" i="1"/>
  <c r="AF83" i="1"/>
  <c r="AH83" i="1"/>
  <c r="AJ83" i="1"/>
  <c r="AL83" i="1"/>
  <c r="AN83" i="1"/>
  <c r="AP83" i="1"/>
  <c r="AR83" i="1"/>
  <c r="AT83" i="1"/>
  <c r="AU83" i="1"/>
  <c r="AX83" i="1"/>
  <c r="AY83" i="1"/>
  <c r="AZ83" i="1"/>
  <c r="BA83" i="1"/>
  <c r="BB83" i="1"/>
  <c r="BC83" i="1"/>
  <c r="BD83" i="1"/>
  <c r="BE83" i="1"/>
  <c r="BF83" i="1"/>
  <c r="BH83" i="1"/>
  <c r="BI83" i="1"/>
  <c r="BJ83" i="1"/>
  <c r="BK83" i="1"/>
  <c r="E84" i="1"/>
  <c r="J84" i="1"/>
  <c r="M84" i="1"/>
  <c r="O84" i="1"/>
  <c r="P84" i="1"/>
  <c r="Q84" i="1"/>
  <c r="R84" i="1"/>
  <c r="S84" i="1"/>
  <c r="U84" i="1"/>
  <c r="W84" i="1"/>
  <c r="Y84" i="1"/>
  <c r="AB84" i="1"/>
  <c r="AD84" i="1"/>
  <c r="AF84" i="1"/>
  <c r="AH84" i="1"/>
  <c r="AJ84" i="1"/>
  <c r="AL84" i="1"/>
  <c r="AN84" i="1"/>
  <c r="AP84" i="1"/>
  <c r="AR84" i="1"/>
  <c r="AT84" i="1"/>
  <c r="AU84" i="1"/>
  <c r="AX84" i="1"/>
  <c r="AY84" i="1"/>
  <c r="AZ84" i="1"/>
  <c r="BA84" i="1"/>
  <c r="BB84" i="1"/>
  <c r="BC84" i="1"/>
  <c r="BD84" i="1"/>
  <c r="BE84" i="1"/>
  <c r="BF84" i="1"/>
  <c r="BH84" i="1"/>
  <c r="BI84" i="1"/>
  <c r="BJ84" i="1"/>
  <c r="BK84" i="1"/>
  <c r="E85" i="1"/>
  <c r="J85" i="1"/>
  <c r="M85" i="1"/>
  <c r="O85" i="1"/>
  <c r="P85" i="1"/>
  <c r="Q85" i="1"/>
  <c r="R85" i="1"/>
  <c r="S85" i="1"/>
  <c r="U85" i="1"/>
  <c r="W85" i="1"/>
  <c r="Y85" i="1"/>
  <c r="AB85" i="1"/>
  <c r="AD85" i="1"/>
  <c r="AF85" i="1"/>
  <c r="AH85" i="1"/>
  <c r="AJ85" i="1"/>
  <c r="AL85" i="1"/>
  <c r="AN85" i="1"/>
  <c r="AP85" i="1"/>
  <c r="AR85" i="1"/>
  <c r="AT85" i="1"/>
  <c r="AU85" i="1"/>
  <c r="AX85" i="1"/>
  <c r="AY85" i="1"/>
  <c r="AZ85" i="1"/>
  <c r="BA85" i="1"/>
  <c r="BB85" i="1"/>
  <c r="BC85" i="1"/>
  <c r="BD85" i="1"/>
  <c r="BE85" i="1"/>
  <c r="BF85" i="1"/>
  <c r="BH85" i="1"/>
  <c r="BI85" i="1"/>
  <c r="BJ85" i="1"/>
  <c r="BK85" i="1"/>
  <c r="E86" i="1"/>
  <c r="J86" i="1"/>
  <c r="M86" i="1"/>
  <c r="O86" i="1"/>
  <c r="P86" i="1"/>
  <c r="Q86" i="1"/>
  <c r="R86" i="1"/>
  <c r="S86" i="1"/>
  <c r="U86" i="1"/>
  <c r="W86" i="1"/>
  <c r="Y86" i="1"/>
  <c r="AB86" i="1"/>
  <c r="AD86" i="1"/>
  <c r="AF86" i="1"/>
  <c r="AH86" i="1"/>
  <c r="AJ86" i="1"/>
  <c r="AL86" i="1"/>
  <c r="AN86" i="1"/>
  <c r="AP86" i="1"/>
  <c r="AR86" i="1"/>
  <c r="AT86" i="1"/>
  <c r="AU86" i="1"/>
  <c r="AX86" i="1"/>
  <c r="AY86" i="1"/>
  <c r="AZ86" i="1"/>
  <c r="BA86" i="1"/>
  <c r="BB86" i="1"/>
  <c r="BC86" i="1"/>
  <c r="BD86" i="1"/>
  <c r="BE86" i="1"/>
  <c r="BF86" i="1"/>
  <c r="BH86" i="1"/>
  <c r="BI86" i="1"/>
  <c r="BJ86" i="1"/>
  <c r="BK86" i="1"/>
  <c r="E87" i="1"/>
  <c r="J87" i="1"/>
  <c r="M87" i="1"/>
  <c r="O87" i="1"/>
  <c r="P87" i="1"/>
  <c r="Q87" i="1"/>
  <c r="R87" i="1"/>
  <c r="S87" i="1"/>
  <c r="U87" i="1"/>
  <c r="W87" i="1"/>
  <c r="Y87" i="1"/>
  <c r="AB87" i="1"/>
  <c r="AD87" i="1"/>
  <c r="AF87" i="1"/>
  <c r="AH87" i="1"/>
  <c r="AJ87" i="1"/>
  <c r="AL87" i="1"/>
  <c r="AN87" i="1"/>
  <c r="AP87" i="1"/>
  <c r="AR87" i="1"/>
  <c r="AT87" i="1"/>
  <c r="AU87" i="1"/>
  <c r="AX87" i="1"/>
  <c r="AY87" i="1"/>
  <c r="AZ87" i="1"/>
  <c r="BA87" i="1"/>
  <c r="BB87" i="1"/>
  <c r="BC87" i="1"/>
  <c r="BD87" i="1"/>
  <c r="BE87" i="1"/>
  <c r="BF87" i="1"/>
  <c r="BH87" i="1"/>
  <c r="BI87" i="1"/>
  <c r="BJ87" i="1"/>
  <c r="BK87" i="1"/>
  <c r="E88" i="1"/>
  <c r="J88" i="1"/>
  <c r="M88" i="1"/>
  <c r="O88" i="1"/>
  <c r="P88" i="1"/>
  <c r="Q88" i="1"/>
  <c r="R88" i="1"/>
  <c r="S88" i="1"/>
  <c r="U88" i="1"/>
  <c r="W88" i="1"/>
  <c r="Y88" i="1"/>
  <c r="AB88" i="1"/>
  <c r="AD88" i="1"/>
  <c r="AF88" i="1"/>
  <c r="AH88" i="1"/>
  <c r="AJ88" i="1"/>
  <c r="AL88" i="1"/>
  <c r="AN88" i="1"/>
  <c r="AP88" i="1"/>
  <c r="AR88" i="1"/>
  <c r="AT88" i="1"/>
  <c r="AU88" i="1"/>
  <c r="AX88" i="1"/>
  <c r="AY88" i="1"/>
  <c r="AZ88" i="1"/>
  <c r="BA88" i="1"/>
  <c r="BB88" i="1"/>
  <c r="BC88" i="1"/>
  <c r="BD88" i="1"/>
  <c r="BE88" i="1"/>
  <c r="BF88" i="1"/>
  <c r="BH88" i="1"/>
  <c r="BI88" i="1"/>
  <c r="BJ88" i="1"/>
  <c r="BK88" i="1"/>
  <c r="E89" i="1"/>
  <c r="J89" i="1"/>
  <c r="M89" i="1"/>
  <c r="O89" i="1"/>
  <c r="P89" i="1"/>
  <c r="Q89" i="1"/>
  <c r="R89" i="1"/>
  <c r="S89" i="1"/>
  <c r="U89" i="1"/>
  <c r="W89" i="1"/>
  <c r="Y89" i="1"/>
  <c r="AB89" i="1"/>
  <c r="AD89" i="1"/>
  <c r="AF89" i="1"/>
  <c r="AH89" i="1"/>
  <c r="AJ89" i="1"/>
  <c r="AL89" i="1"/>
  <c r="AN89" i="1"/>
  <c r="AP89" i="1"/>
  <c r="AR89" i="1"/>
  <c r="AT89" i="1"/>
  <c r="AU89" i="1"/>
  <c r="AX89" i="1"/>
  <c r="AY89" i="1"/>
  <c r="AZ89" i="1"/>
  <c r="BA89" i="1"/>
  <c r="BB89" i="1"/>
  <c r="BC89" i="1"/>
  <c r="BD89" i="1"/>
  <c r="BE89" i="1"/>
  <c r="BF89" i="1"/>
  <c r="BH89" i="1"/>
  <c r="BI89" i="1"/>
  <c r="BJ89" i="1"/>
  <c r="BK89" i="1"/>
  <c r="E90" i="1"/>
  <c r="J90" i="1"/>
  <c r="M90" i="1"/>
  <c r="O90" i="1"/>
  <c r="P90" i="1"/>
  <c r="Q90" i="1"/>
  <c r="R90" i="1"/>
  <c r="S90" i="1"/>
  <c r="U90" i="1"/>
  <c r="W90" i="1"/>
  <c r="Y90" i="1"/>
  <c r="AB90" i="1"/>
  <c r="AD90" i="1"/>
  <c r="AF90" i="1"/>
  <c r="AH90" i="1"/>
  <c r="AJ90" i="1"/>
  <c r="AL90" i="1"/>
  <c r="AN90" i="1"/>
  <c r="AP90" i="1"/>
  <c r="AR90" i="1"/>
  <c r="AT90" i="1"/>
  <c r="AU90" i="1"/>
  <c r="AX90" i="1"/>
  <c r="AY90" i="1"/>
  <c r="AZ90" i="1"/>
  <c r="BA90" i="1"/>
  <c r="BB90" i="1"/>
  <c r="BC90" i="1"/>
  <c r="BD90" i="1"/>
  <c r="BE90" i="1"/>
  <c r="BF90" i="1"/>
  <c r="BH90" i="1"/>
  <c r="BI90" i="1"/>
  <c r="BJ90" i="1"/>
  <c r="BK90" i="1"/>
  <c r="E91" i="1"/>
  <c r="J91" i="1"/>
  <c r="M91" i="1"/>
  <c r="O91" i="1"/>
  <c r="P91" i="1"/>
  <c r="Q91" i="1"/>
  <c r="R91" i="1"/>
  <c r="S91" i="1"/>
  <c r="U91" i="1"/>
  <c r="W91" i="1"/>
  <c r="Y91" i="1"/>
  <c r="AB91" i="1"/>
  <c r="AD91" i="1"/>
  <c r="AF91" i="1"/>
  <c r="AH91" i="1"/>
  <c r="AJ91" i="1"/>
  <c r="AL91" i="1"/>
  <c r="AN91" i="1"/>
  <c r="AP91" i="1"/>
  <c r="AR91" i="1"/>
  <c r="AT91" i="1"/>
  <c r="AU91" i="1"/>
  <c r="AX91" i="1"/>
  <c r="AY91" i="1"/>
  <c r="AZ91" i="1"/>
  <c r="BA91" i="1"/>
  <c r="BB91" i="1"/>
  <c r="BC91" i="1"/>
  <c r="BD91" i="1"/>
  <c r="BE91" i="1"/>
  <c r="BF91" i="1"/>
  <c r="BH91" i="1"/>
  <c r="BI91" i="1"/>
  <c r="BJ91" i="1"/>
  <c r="BK91" i="1"/>
  <c r="E92" i="1"/>
  <c r="J92" i="1"/>
  <c r="M92" i="1"/>
  <c r="O92" i="1"/>
  <c r="P92" i="1"/>
  <c r="Q92" i="1"/>
  <c r="R92" i="1"/>
  <c r="S92" i="1"/>
  <c r="U92" i="1"/>
  <c r="W92" i="1"/>
  <c r="Y92" i="1"/>
  <c r="AB92" i="1"/>
  <c r="AD92" i="1"/>
  <c r="AF92" i="1"/>
  <c r="AH92" i="1"/>
  <c r="AJ92" i="1"/>
  <c r="AL92" i="1"/>
  <c r="AN92" i="1"/>
  <c r="AP92" i="1"/>
  <c r="AR92" i="1"/>
  <c r="AT92" i="1"/>
  <c r="AU92" i="1"/>
  <c r="AX92" i="1"/>
  <c r="AY92" i="1"/>
  <c r="AZ92" i="1"/>
  <c r="BA92" i="1"/>
  <c r="BB92" i="1"/>
  <c r="BC92" i="1"/>
  <c r="BD92" i="1"/>
  <c r="BE92" i="1"/>
  <c r="BF92" i="1"/>
  <c r="BH92" i="1"/>
  <c r="BI92" i="1"/>
  <c r="BJ92" i="1"/>
  <c r="BK92" i="1"/>
  <c r="E93" i="1"/>
  <c r="J93" i="1"/>
  <c r="M93" i="1"/>
  <c r="O93" i="1"/>
  <c r="P93" i="1"/>
  <c r="Q93" i="1"/>
  <c r="R93" i="1"/>
  <c r="S93" i="1"/>
  <c r="U93" i="1"/>
  <c r="W93" i="1"/>
  <c r="Y93" i="1"/>
  <c r="AB93" i="1"/>
  <c r="AD93" i="1"/>
  <c r="AF93" i="1"/>
  <c r="AH93" i="1"/>
  <c r="AJ93" i="1"/>
  <c r="AL93" i="1"/>
  <c r="AN93" i="1"/>
  <c r="AP93" i="1"/>
  <c r="AR93" i="1"/>
  <c r="AT93" i="1"/>
  <c r="AU93" i="1"/>
  <c r="AX93" i="1"/>
  <c r="AY93" i="1"/>
  <c r="AZ93" i="1"/>
  <c r="BA93" i="1"/>
  <c r="BB93" i="1"/>
  <c r="BC93" i="1"/>
  <c r="BD93" i="1"/>
  <c r="BE93" i="1"/>
  <c r="BF93" i="1"/>
  <c r="BH93" i="1"/>
  <c r="BI93" i="1"/>
  <c r="BJ93" i="1"/>
  <c r="BK93" i="1"/>
  <c r="E94" i="1"/>
  <c r="J94" i="1"/>
  <c r="M94" i="1"/>
  <c r="O94" i="1"/>
  <c r="P94" i="1"/>
  <c r="Q94" i="1"/>
  <c r="R94" i="1"/>
  <c r="S94" i="1"/>
  <c r="U94" i="1"/>
  <c r="W94" i="1"/>
  <c r="Y94" i="1"/>
  <c r="AB94" i="1"/>
  <c r="AD94" i="1"/>
  <c r="AF94" i="1"/>
  <c r="AH94" i="1"/>
  <c r="AJ94" i="1"/>
  <c r="AL94" i="1"/>
  <c r="AN94" i="1"/>
  <c r="AP94" i="1"/>
  <c r="AR94" i="1"/>
  <c r="AT94" i="1"/>
  <c r="AU94" i="1"/>
  <c r="AX94" i="1"/>
  <c r="AY94" i="1"/>
  <c r="AZ94" i="1"/>
  <c r="BA94" i="1"/>
  <c r="BB94" i="1"/>
  <c r="BC94" i="1"/>
  <c r="BD94" i="1"/>
  <c r="BE94" i="1"/>
  <c r="BF94" i="1"/>
  <c r="BH94" i="1"/>
  <c r="BI94" i="1"/>
  <c r="BJ94" i="1"/>
  <c r="BK94" i="1"/>
  <c r="E95" i="1"/>
  <c r="J95" i="1"/>
  <c r="M95" i="1"/>
  <c r="O95" i="1"/>
  <c r="P95" i="1"/>
  <c r="Q95" i="1"/>
  <c r="R95" i="1"/>
  <c r="S95" i="1"/>
  <c r="U95" i="1"/>
  <c r="W95" i="1"/>
  <c r="Y95" i="1"/>
  <c r="AB95" i="1"/>
  <c r="AD95" i="1"/>
  <c r="AF95" i="1"/>
  <c r="AH95" i="1"/>
  <c r="AJ95" i="1"/>
  <c r="AL95" i="1"/>
  <c r="AN95" i="1"/>
  <c r="AP95" i="1"/>
  <c r="AR95" i="1"/>
  <c r="AT95" i="1"/>
  <c r="AU95" i="1"/>
  <c r="AX95" i="1"/>
  <c r="AY95" i="1"/>
  <c r="AZ95" i="1"/>
  <c r="BA95" i="1"/>
  <c r="BB95" i="1"/>
  <c r="BC95" i="1"/>
  <c r="BD95" i="1"/>
  <c r="BE95" i="1"/>
  <c r="BF95" i="1"/>
  <c r="BH95" i="1"/>
  <c r="BI95" i="1"/>
  <c r="BJ95" i="1"/>
  <c r="BK95" i="1"/>
  <c r="E96" i="1"/>
  <c r="J96" i="1"/>
  <c r="M96" i="1"/>
  <c r="O96" i="1"/>
  <c r="P96" i="1"/>
  <c r="Q96" i="1"/>
  <c r="R96" i="1"/>
  <c r="S96" i="1"/>
  <c r="U96" i="1"/>
  <c r="W96" i="1"/>
  <c r="Y96" i="1"/>
  <c r="AB96" i="1"/>
  <c r="AD96" i="1"/>
  <c r="AF96" i="1"/>
  <c r="AH96" i="1"/>
  <c r="AJ96" i="1"/>
  <c r="AL96" i="1"/>
  <c r="AN96" i="1"/>
  <c r="AP96" i="1"/>
  <c r="AR96" i="1"/>
  <c r="AT96" i="1"/>
  <c r="AU96" i="1"/>
  <c r="AX96" i="1"/>
  <c r="AY96" i="1"/>
  <c r="AZ96" i="1"/>
  <c r="BA96" i="1"/>
  <c r="BB96" i="1"/>
  <c r="BC96" i="1"/>
  <c r="BD96" i="1"/>
  <c r="BE96" i="1"/>
  <c r="BF96" i="1"/>
  <c r="BH96" i="1"/>
  <c r="BI96" i="1"/>
  <c r="BJ96" i="1"/>
  <c r="BK96" i="1"/>
  <c r="E97" i="1"/>
  <c r="J97" i="1"/>
  <c r="M97" i="1"/>
  <c r="O97" i="1"/>
  <c r="P97" i="1"/>
  <c r="Q97" i="1"/>
  <c r="R97" i="1"/>
  <c r="S97" i="1"/>
  <c r="U97" i="1"/>
  <c r="W97" i="1"/>
  <c r="Y97" i="1"/>
  <c r="AB97" i="1"/>
  <c r="AD97" i="1"/>
  <c r="AF97" i="1"/>
  <c r="AH97" i="1"/>
  <c r="AJ97" i="1"/>
  <c r="AL97" i="1"/>
  <c r="AN97" i="1"/>
  <c r="AP97" i="1"/>
  <c r="AR97" i="1"/>
  <c r="AT97" i="1"/>
  <c r="AU97" i="1"/>
  <c r="AX97" i="1"/>
  <c r="AY97" i="1"/>
  <c r="AZ97" i="1"/>
  <c r="BA97" i="1"/>
  <c r="BB97" i="1"/>
  <c r="BC97" i="1"/>
  <c r="BD97" i="1"/>
  <c r="BE97" i="1"/>
  <c r="BF97" i="1"/>
  <c r="BH97" i="1"/>
  <c r="BI97" i="1"/>
  <c r="BJ97" i="1"/>
  <c r="BK97" i="1"/>
  <c r="E98" i="1"/>
  <c r="J98" i="1"/>
  <c r="M98" i="1"/>
  <c r="O98" i="1"/>
  <c r="P98" i="1"/>
  <c r="Q98" i="1"/>
  <c r="R98" i="1"/>
  <c r="S98" i="1"/>
  <c r="U98" i="1"/>
  <c r="W98" i="1"/>
  <c r="Y98" i="1"/>
  <c r="AB98" i="1"/>
  <c r="AD98" i="1"/>
  <c r="AF98" i="1"/>
  <c r="AH98" i="1"/>
  <c r="AJ98" i="1"/>
  <c r="AL98" i="1"/>
  <c r="AN98" i="1"/>
  <c r="AP98" i="1"/>
  <c r="AR98" i="1"/>
  <c r="AT98" i="1"/>
  <c r="AU98" i="1"/>
  <c r="AX98" i="1"/>
  <c r="AY98" i="1"/>
  <c r="AZ98" i="1"/>
  <c r="BA98" i="1"/>
  <c r="BB98" i="1"/>
  <c r="BC98" i="1"/>
  <c r="BD98" i="1"/>
  <c r="BE98" i="1"/>
  <c r="BF98" i="1"/>
  <c r="BH98" i="1"/>
  <c r="BI98" i="1"/>
  <c r="BJ98" i="1"/>
  <c r="BK98" i="1"/>
  <c r="E99" i="1"/>
  <c r="J99" i="1"/>
  <c r="M99" i="1"/>
  <c r="O99" i="1"/>
  <c r="P99" i="1"/>
  <c r="Q99" i="1"/>
  <c r="R99" i="1"/>
  <c r="S99" i="1"/>
  <c r="U99" i="1"/>
  <c r="W99" i="1"/>
  <c r="Y99" i="1"/>
  <c r="AB99" i="1"/>
  <c r="AD99" i="1"/>
  <c r="AF99" i="1"/>
  <c r="AH99" i="1"/>
  <c r="AJ99" i="1"/>
  <c r="AL99" i="1"/>
  <c r="AN99" i="1"/>
  <c r="AP99" i="1"/>
  <c r="AR99" i="1"/>
  <c r="AT99" i="1"/>
  <c r="AU99" i="1"/>
  <c r="AX99" i="1"/>
  <c r="AY99" i="1"/>
  <c r="AZ99" i="1"/>
  <c r="BA99" i="1"/>
  <c r="BB99" i="1"/>
  <c r="BC99" i="1"/>
  <c r="BD99" i="1"/>
  <c r="BE99" i="1"/>
  <c r="BF99" i="1"/>
  <c r="BH99" i="1"/>
  <c r="BI99" i="1"/>
  <c r="BJ99" i="1"/>
  <c r="BK99" i="1"/>
  <c r="E100" i="1"/>
  <c r="J100" i="1"/>
  <c r="M100" i="1"/>
  <c r="O100" i="1"/>
  <c r="P100" i="1"/>
  <c r="Q100" i="1"/>
  <c r="R100" i="1"/>
  <c r="S100" i="1"/>
  <c r="U100" i="1"/>
  <c r="W100" i="1"/>
  <c r="Y100" i="1"/>
  <c r="AB100" i="1"/>
  <c r="AD100" i="1"/>
  <c r="AF100" i="1"/>
  <c r="AH100" i="1"/>
  <c r="AJ100" i="1"/>
  <c r="AL100" i="1"/>
  <c r="AN100" i="1"/>
  <c r="AP100" i="1"/>
  <c r="AR100" i="1"/>
  <c r="AT100" i="1"/>
  <c r="AU100" i="1"/>
  <c r="AX100" i="1"/>
  <c r="AY100" i="1"/>
  <c r="AZ100" i="1"/>
  <c r="BA100" i="1"/>
  <c r="BB100" i="1"/>
  <c r="BC100" i="1"/>
  <c r="BD100" i="1"/>
  <c r="BE100" i="1"/>
  <c r="BF100" i="1"/>
  <c r="BH100" i="1"/>
  <c r="BI100" i="1"/>
  <c r="BJ100" i="1"/>
  <c r="BK100" i="1"/>
  <c r="AA10" i="3"/>
  <c r="S10" i="1"/>
  <c r="R10" i="1"/>
  <c r="Q10" i="1"/>
  <c r="P10" i="1"/>
  <c r="AB10" i="1"/>
  <c r="AW10" i="7"/>
  <c r="AY10" i="7"/>
  <c r="AX10" i="7"/>
  <c r="AS10" i="7"/>
  <c r="AR10" i="7"/>
  <c r="AJ10" i="7"/>
  <c r="AI10" i="7"/>
  <c r="AQ10" i="7"/>
  <c r="AP10" i="7"/>
  <c r="AO10" i="7"/>
  <c r="AN10" i="7"/>
  <c r="AU10" i="7"/>
  <c r="AT10" i="7"/>
  <c r="EB2" i="7"/>
  <c r="EA2" i="7"/>
  <c r="DZ2" i="7"/>
  <c r="DY2" i="7"/>
  <c r="DX2" i="7"/>
  <c r="DW2" i="7"/>
  <c r="DV2" i="7"/>
  <c r="DU2" i="7"/>
  <c r="DT2" i="7"/>
  <c r="DS2" i="7"/>
  <c r="DR2" i="7"/>
  <c r="DQ2" i="7"/>
  <c r="DP2" i="7"/>
  <c r="DO2" i="7"/>
  <c r="DN2" i="7"/>
  <c r="DM2" i="7"/>
  <c r="DL2" i="7"/>
  <c r="DK2" i="7"/>
  <c r="DJ2" i="7"/>
  <c r="DI2" i="7"/>
  <c r="DH2" i="7"/>
  <c r="DG2" i="7"/>
  <c r="DF2" i="7"/>
  <c r="DE2" i="7"/>
  <c r="DD2" i="7"/>
  <c r="DC2" i="7"/>
  <c r="DB2" i="7"/>
  <c r="DA2" i="7"/>
  <c r="CZ2" i="7"/>
  <c r="CY2" i="7"/>
  <c r="CX2" i="7"/>
  <c r="CW2" i="7"/>
  <c r="CV2" i="7"/>
  <c r="CU2" i="7"/>
  <c r="CT2" i="7"/>
  <c r="CS2" i="7"/>
  <c r="CR2" i="7"/>
  <c r="CQ2" i="7"/>
  <c r="CP2" i="7"/>
  <c r="CO2" i="7"/>
  <c r="CN2" i="7"/>
  <c r="CM2" i="7"/>
  <c r="CL2" i="7"/>
  <c r="CK2" i="7"/>
  <c r="CJ2" i="7"/>
  <c r="CI2" i="7"/>
  <c r="CH2" i="7"/>
  <c r="CG2" i="7"/>
  <c r="CF2" i="7"/>
  <c r="CE2" i="7"/>
  <c r="CD2" i="7"/>
  <c r="CC2" i="7"/>
  <c r="CB2" i="7"/>
  <c r="CA2" i="7"/>
  <c r="BZ2" i="7"/>
  <c r="BY2" i="7"/>
  <c r="BX2" i="7"/>
  <c r="BW2" i="7"/>
  <c r="BV2" i="7"/>
  <c r="BU2" i="7"/>
  <c r="BT2" i="7"/>
  <c r="BS2" i="7"/>
  <c r="BR2" i="7"/>
  <c r="BQ2" i="7"/>
  <c r="BP2" i="7"/>
  <c r="BO2" i="7"/>
  <c r="BN2" i="7"/>
  <c r="BM2" i="7"/>
  <c r="BL2" i="7"/>
  <c r="BK2" i="7"/>
  <c r="BJ2" i="7"/>
  <c r="BI2" i="7"/>
  <c r="BH2" i="7"/>
  <c r="BG2" i="7"/>
  <c r="BF2" i="7"/>
  <c r="BE2" i="7"/>
  <c r="BD2" i="7"/>
  <c r="AM10" i="6"/>
  <c r="AO10" i="6"/>
  <c r="AN10" i="6"/>
  <c r="AI10" i="6"/>
  <c r="AH10" i="6"/>
  <c r="Z10" i="6"/>
  <c r="Y10" i="6"/>
  <c r="AG10" i="6"/>
  <c r="AF10" i="6"/>
  <c r="AE10" i="6"/>
  <c r="AD10" i="6"/>
  <c r="AK10" i="6"/>
  <c r="AJ10" i="6"/>
  <c r="EB2" i="6"/>
  <c r="EA2" i="6"/>
  <c r="DZ2" i="6"/>
  <c r="DY2" i="6"/>
  <c r="DX2" i="6"/>
  <c r="DW2" i="6"/>
  <c r="DV2" i="6"/>
  <c r="DU2" i="6"/>
  <c r="DT2" i="6"/>
  <c r="DS2" i="6"/>
  <c r="DR2" i="6"/>
  <c r="DQ2" i="6"/>
  <c r="DP2" i="6"/>
  <c r="DO2" i="6"/>
  <c r="DN2" i="6"/>
  <c r="DM2" i="6"/>
  <c r="DL2" i="6"/>
  <c r="DK2" i="6"/>
  <c r="DJ2" i="6"/>
  <c r="DI2" i="6"/>
  <c r="DH2" i="6"/>
  <c r="DG2" i="6"/>
  <c r="DF2" i="6"/>
  <c r="DE2" i="6"/>
  <c r="DD2" i="6"/>
  <c r="DC2" i="6"/>
  <c r="DB2" i="6"/>
  <c r="DA2" i="6"/>
  <c r="CZ2" i="6"/>
  <c r="CY2" i="6"/>
  <c r="CX2" i="6"/>
  <c r="CW2" i="6"/>
  <c r="CV2" i="6"/>
  <c r="CU2" i="6"/>
  <c r="CT2" i="6"/>
  <c r="CS2" i="6"/>
  <c r="CR2" i="6"/>
  <c r="CQ2" i="6"/>
  <c r="CP2" i="6"/>
  <c r="CO2" i="6"/>
  <c r="CN2" i="6"/>
  <c r="CM2" i="6"/>
  <c r="CL2" i="6"/>
  <c r="CK2" i="6"/>
  <c r="CJ2" i="6"/>
  <c r="CI2" i="6"/>
  <c r="CH2" i="6"/>
  <c r="CG2" i="6"/>
  <c r="CF2" i="6"/>
  <c r="CE2" i="6"/>
  <c r="CD2" i="6"/>
  <c r="CC2" i="6"/>
  <c r="CB2" i="6"/>
  <c r="CA2" i="6"/>
  <c r="BZ2" i="6"/>
  <c r="BY2" i="6"/>
  <c r="BX2" i="6"/>
  <c r="BW2" i="6"/>
  <c r="BV2" i="6"/>
  <c r="BU2" i="6"/>
  <c r="BT2" i="6"/>
  <c r="BS2" i="6"/>
  <c r="BR2" i="6"/>
  <c r="BQ2" i="6"/>
  <c r="BP2" i="6"/>
  <c r="BO2" i="6"/>
  <c r="BN2" i="6"/>
  <c r="BM2" i="6"/>
  <c r="BL2" i="6"/>
  <c r="BK2" i="6"/>
  <c r="BJ2" i="6"/>
  <c r="BI2" i="6"/>
  <c r="BH2" i="6"/>
  <c r="BG2" i="6"/>
  <c r="BF2" i="6"/>
  <c r="BE2" i="6"/>
  <c r="BD2" i="6"/>
  <c r="BC2" i="6"/>
  <c r="BB2" i="6"/>
  <c r="BA2" i="6"/>
  <c r="AZ2" i="6"/>
  <c r="AY2" i="6"/>
  <c r="AX2" i="6"/>
  <c r="AW2" i="6"/>
  <c r="AV2" i="6"/>
  <c r="AU2" i="6"/>
  <c r="AT2" i="6"/>
  <c r="AS10" i="5"/>
  <c r="AU10" i="5"/>
  <c r="AT10" i="5"/>
  <c r="AO10" i="5"/>
  <c r="AN10" i="5"/>
  <c r="AF10" i="5"/>
  <c r="AE2" i="5" s="1"/>
  <c r="AE10" i="5"/>
  <c r="AM10" i="5"/>
  <c r="AL2" i="5" s="1"/>
  <c r="AL10" i="5"/>
  <c r="AK10" i="5"/>
  <c r="AJ2" i="5" s="1"/>
  <c r="AJ10" i="5"/>
  <c r="AQ10" i="5"/>
  <c r="AP10" i="5"/>
  <c r="EB2" i="5"/>
  <c r="EA2" i="5"/>
  <c r="DZ2" i="5"/>
  <c r="DY2" i="5"/>
  <c r="DX2" i="5"/>
  <c r="DW2" i="5"/>
  <c r="DV2" i="5"/>
  <c r="DU2" i="5"/>
  <c r="DT2" i="5"/>
  <c r="DS2" i="5"/>
  <c r="DR2" i="5"/>
  <c r="DQ2" i="5"/>
  <c r="DP2" i="5"/>
  <c r="DO2" i="5"/>
  <c r="DN2" i="5"/>
  <c r="DM2" i="5"/>
  <c r="DL2" i="5"/>
  <c r="DK2" i="5"/>
  <c r="DJ2" i="5"/>
  <c r="DI2" i="5"/>
  <c r="DH2" i="5"/>
  <c r="DG2" i="5"/>
  <c r="DF2" i="5"/>
  <c r="DE2" i="5"/>
  <c r="DD2" i="5"/>
  <c r="DC2" i="5"/>
  <c r="DB2" i="5"/>
  <c r="DA2" i="5"/>
  <c r="CZ2" i="5"/>
  <c r="CY2" i="5"/>
  <c r="CX2" i="5"/>
  <c r="CW2" i="5"/>
  <c r="CV2" i="5"/>
  <c r="CU2" i="5"/>
  <c r="CT2" i="5"/>
  <c r="CS2" i="5"/>
  <c r="CR2" i="5"/>
  <c r="CQ2" i="5"/>
  <c r="CP2" i="5"/>
  <c r="CO2" i="5"/>
  <c r="CN2" i="5"/>
  <c r="CM2" i="5"/>
  <c r="CL2" i="5"/>
  <c r="CK2" i="5"/>
  <c r="CJ2" i="5"/>
  <c r="CI2" i="5"/>
  <c r="CH2" i="5"/>
  <c r="CG2" i="5"/>
  <c r="CF2" i="5"/>
  <c r="CE2" i="5"/>
  <c r="CD2" i="5"/>
  <c r="CC2" i="5"/>
  <c r="CB2" i="5"/>
  <c r="CA2" i="5"/>
  <c r="BZ2" i="5"/>
  <c r="BY2" i="5"/>
  <c r="BX2" i="5"/>
  <c r="BW2" i="5"/>
  <c r="BV2" i="5"/>
  <c r="BU2" i="5"/>
  <c r="BT2" i="5"/>
  <c r="BS2" i="5"/>
  <c r="BR2" i="5"/>
  <c r="BQ2" i="5"/>
  <c r="BP2" i="5"/>
  <c r="BO2" i="5"/>
  <c r="BN2" i="5"/>
  <c r="BM2" i="5"/>
  <c r="BL2" i="5"/>
  <c r="BK2" i="5"/>
  <c r="BJ2" i="5"/>
  <c r="BI2" i="5"/>
  <c r="BH2" i="5"/>
  <c r="BG2" i="5"/>
  <c r="BF2" i="5"/>
  <c r="BE2" i="5"/>
  <c r="BD2" i="5"/>
  <c r="BC2" i="5"/>
  <c r="BB2" i="5"/>
  <c r="BA2" i="5"/>
  <c r="AZ2" i="5"/>
  <c r="BD10" i="4"/>
  <c r="BF10" i="4"/>
  <c r="BE10" i="4"/>
  <c r="AZ10" i="4"/>
  <c r="AY10" i="4"/>
  <c r="AQ10" i="4"/>
  <c r="AP10" i="4"/>
  <c r="AX10" i="4"/>
  <c r="AW10" i="4"/>
  <c r="AV10" i="4"/>
  <c r="AU2" i="4" s="1"/>
  <c r="AU10" i="4"/>
  <c r="BB10" i="4"/>
  <c r="BA2" i="4" s="1"/>
  <c r="BA10" i="4"/>
  <c r="EB2" i="4"/>
  <c r="EA2" i="4"/>
  <c r="DZ2" i="4"/>
  <c r="DY2" i="4"/>
  <c r="DX2" i="4"/>
  <c r="DW2" i="4"/>
  <c r="DV2" i="4"/>
  <c r="DU2" i="4"/>
  <c r="DT2" i="4"/>
  <c r="DS2" i="4"/>
  <c r="DR2" i="4"/>
  <c r="DQ2" i="4"/>
  <c r="DP2" i="4"/>
  <c r="DO2" i="4"/>
  <c r="DN2" i="4"/>
  <c r="DM2" i="4"/>
  <c r="DL2" i="4"/>
  <c r="DK2" i="4"/>
  <c r="DJ2" i="4"/>
  <c r="DI2" i="4"/>
  <c r="DH2" i="4"/>
  <c r="DG2" i="4"/>
  <c r="DF2" i="4"/>
  <c r="DE2" i="4"/>
  <c r="DD2" i="4"/>
  <c r="DC2" i="4"/>
  <c r="DB2" i="4"/>
  <c r="DA2" i="4"/>
  <c r="CZ2" i="4"/>
  <c r="CY2" i="4"/>
  <c r="CX2" i="4"/>
  <c r="CW2" i="4"/>
  <c r="CV2" i="4"/>
  <c r="CU2" i="4"/>
  <c r="CT2" i="4"/>
  <c r="CS2" i="4"/>
  <c r="CR2" i="4"/>
  <c r="CQ2" i="4"/>
  <c r="CP2" i="4"/>
  <c r="CO2" i="4"/>
  <c r="CN2" i="4"/>
  <c r="CM2" i="4"/>
  <c r="CL2" i="4"/>
  <c r="CK2" i="4"/>
  <c r="CJ2" i="4"/>
  <c r="CI2" i="4"/>
  <c r="CH2" i="4"/>
  <c r="CG2" i="4"/>
  <c r="CF2" i="4"/>
  <c r="CE2" i="4"/>
  <c r="CD2" i="4"/>
  <c r="CC2" i="4"/>
  <c r="CB2" i="4"/>
  <c r="CA2" i="4"/>
  <c r="BZ2" i="4"/>
  <c r="BY2" i="4"/>
  <c r="BX2" i="4"/>
  <c r="BW2" i="4"/>
  <c r="BV2" i="4"/>
  <c r="BU2" i="4"/>
  <c r="BT2" i="4"/>
  <c r="BS2" i="4"/>
  <c r="BR2" i="4"/>
  <c r="BQ2" i="4"/>
  <c r="BP2" i="4"/>
  <c r="BO2" i="4"/>
  <c r="BN2" i="4"/>
  <c r="BM2" i="4"/>
  <c r="BL2" i="4"/>
  <c r="BK2" i="4"/>
  <c r="BJ2" i="4"/>
  <c r="BS10" i="3"/>
  <c r="BU10" i="3"/>
  <c r="BT10" i="3"/>
  <c r="BO10" i="3"/>
  <c r="BN10" i="3"/>
  <c r="BF10" i="3"/>
  <c r="BE10" i="3"/>
  <c r="BM10" i="3"/>
  <c r="BL10" i="3"/>
  <c r="BK10" i="3"/>
  <c r="BJ10" i="3"/>
  <c r="BQ10" i="3"/>
  <c r="BP10" i="3"/>
  <c r="EB2" i="3"/>
  <c r="EA2" i="3"/>
  <c r="DZ2" i="3"/>
  <c r="DY2" i="3"/>
  <c r="DX2" i="3"/>
  <c r="DW2" i="3"/>
  <c r="DV2" i="3"/>
  <c r="DU2" i="3"/>
  <c r="DT2" i="3"/>
  <c r="DS2" i="3"/>
  <c r="DR2" i="3"/>
  <c r="DQ2" i="3"/>
  <c r="DP2" i="3"/>
  <c r="DO2" i="3"/>
  <c r="DN2" i="3"/>
  <c r="DM2" i="3"/>
  <c r="DL2" i="3"/>
  <c r="DK2" i="3"/>
  <c r="DJ2" i="3"/>
  <c r="DI2" i="3"/>
  <c r="DH2" i="3"/>
  <c r="DG2" i="3"/>
  <c r="DF2" i="3"/>
  <c r="DE2" i="3"/>
  <c r="DD2" i="3"/>
  <c r="DC2" i="3"/>
  <c r="DB2" i="3"/>
  <c r="DA2" i="3"/>
  <c r="CZ2" i="3"/>
  <c r="CY2" i="3"/>
  <c r="CX2" i="3"/>
  <c r="CW2" i="3"/>
  <c r="CV2" i="3"/>
  <c r="CU2" i="3"/>
  <c r="CT2" i="3"/>
  <c r="CS2" i="3"/>
  <c r="CR2" i="3"/>
  <c r="CQ2" i="3"/>
  <c r="CP2" i="3"/>
  <c r="CO2" i="3"/>
  <c r="CN2" i="3"/>
  <c r="CM2" i="3"/>
  <c r="CL2" i="3"/>
  <c r="CK2" i="3"/>
  <c r="CJ2" i="3"/>
  <c r="CI2" i="3"/>
  <c r="CH2" i="3"/>
  <c r="CG2" i="3"/>
  <c r="CF2" i="3"/>
  <c r="CE2" i="3"/>
  <c r="CD2" i="3"/>
  <c r="CC2" i="3"/>
  <c r="CB2" i="3"/>
  <c r="CA2" i="3"/>
  <c r="BZ2" i="3"/>
  <c r="AF2" i="3"/>
  <c r="BP10" i="2"/>
  <c r="BR10" i="2"/>
  <c r="BQ10" i="2"/>
  <c r="BL10" i="2"/>
  <c r="BK10" i="2"/>
  <c r="BC10" i="2"/>
  <c r="BB10" i="2"/>
  <c r="BJ10" i="2"/>
  <c r="BI10" i="2"/>
  <c r="BH10" i="2"/>
  <c r="BG10" i="2"/>
  <c r="BN10" i="2"/>
  <c r="BM10" i="2"/>
  <c r="EB2" i="2"/>
  <c r="EA2" i="2"/>
  <c r="DZ2" i="2"/>
  <c r="DY2" i="2"/>
  <c r="DX2" i="2"/>
  <c r="DW2" i="2"/>
  <c r="DV2" i="2"/>
  <c r="DU2" i="2"/>
  <c r="DT2" i="2"/>
  <c r="DS2" i="2"/>
  <c r="DR2" i="2"/>
  <c r="DQ2" i="2"/>
  <c r="DP2" i="2"/>
  <c r="DO2" i="2"/>
  <c r="DN2" i="2"/>
  <c r="DM2" i="2"/>
  <c r="DL2" i="2"/>
  <c r="DK2" i="2"/>
  <c r="DJ2" i="2"/>
  <c r="DI2" i="2"/>
  <c r="DH2" i="2"/>
  <c r="DG2" i="2"/>
  <c r="DF2" i="2"/>
  <c r="DE2" i="2"/>
  <c r="DD2" i="2"/>
  <c r="DC2" i="2"/>
  <c r="DB2" i="2"/>
  <c r="DA2" i="2"/>
  <c r="CZ2" i="2"/>
  <c r="CY2" i="2"/>
  <c r="CX2" i="2"/>
  <c r="CW2" i="2"/>
  <c r="CV2" i="2"/>
  <c r="CU2" i="2"/>
  <c r="CT2" i="2"/>
  <c r="CS2" i="2"/>
  <c r="CR2" i="2"/>
  <c r="CQ2" i="2"/>
  <c r="CP2" i="2"/>
  <c r="CO2" i="2"/>
  <c r="CN2" i="2"/>
  <c r="CM2" i="2"/>
  <c r="CL2" i="2"/>
  <c r="CK2" i="2"/>
  <c r="CJ2" i="2"/>
  <c r="CI2" i="2"/>
  <c r="CH2" i="2"/>
  <c r="CG2" i="2"/>
  <c r="CF2" i="2"/>
  <c r="CE2" i="2"/>
  <c r="CD2" i="2"/>
  <c r="CC2" i="2"/>
  <c r="CB2" i="2"/>
  <c r="CA2" i="2"/>
  <c r="BZ2" i="2"/>
  <c r="BY2" i="2"/>
  <c r="BX2" i="2"/>
  <c r="BW2" i="2"/>
  <c r="AD2" i="2"/>
  <c r="BH10" i="1"/>
  <c r="BJ10" i="1"/>
  <c r="BI10" i="1"/>
  <c r="BD10" i="1"/>
  <c r="BC10" i="1"/>
  <c r="AU10" i="1"/>
  <c r="AT10" i="1"/>
  <c r="BB10" i="1"/>
  <c r="BA10" i="1"/>
  <c r="AZ10" i="1"/>
  <c r="AY10" i="1"/>
  <c r="BF10" i="1"/>
  <c r="BE10" i="1"/>
  <c r="EB2" i="1"/>
  <c r="EA2" i="1"/>
  <c r="DZ2" i="1"/>
  <c r="DY2" i="1"/>
  <c r="DX2" i="1"/>
  <c r="DW2" i="1"/>
  <c r="DV2" i="1"/>
  <c r="DU2" i="1"/>
  <c r="DT2" i="1"/>
  <c r="DS2" i="1"/>
  <c r="DR2" i="1"/>
  <c r="DQ2" i="1"/>
  <c r="DP2" i="1"/>
  <c r="DO2" i="1"/>
  <c r="DN2" i="1"/>
  <c r="DM2" i="1"/>
  <c r="DL2" i="1"/>
  <c r="DK2" i="1"/>
  <c r="DJ2" i="1"/>
  <c r="DI2" i="1"/>
  <c r="DH2" i="1"/>
  <c r="DG2" i="1"/>
  <c r="DF2" i="1"/>
  <c r="DE2" i="1"/>
  <c r="DD2" i="1"/>
  <c r="DC2" i="1"/>
  <c r="DB2" i="1"/>
  <c r="DA2" i="1"/>
  <c r="CZ2" i="1"/>
  <c r="CY2" i="1"/>
  <c r="CX2" i="1"/>
  <c r="CW2" i="1"/>
  <c r="CV2" i="1"/>
  <c r="CU2" i="1"/>
  <c r="CT2" i="1"/>
  <c r="CS2" i="1"/>
  <c r="CR2" i="1"/>
  <c r="CQ2" i="1"/>
  <c r="CP2" i="1"/>
  <c r="CO2" i="1"/>
  <c r="CN2" i="1"/>
  <c r="CM2" i="1"/>
  <c r="CL2" i="1"/>
  <c r="CK2" i="1"/>
  <c r="CJ2" i="1"/>
  <c r="CI2" i="1"/>
  <c r="CH2" i="1"/>
  <c r="CG2" i="1"/>
  <c r="CF2" i="1"/>
  <c r="CE2" i="1"/>
  <c r="CD2" i="1"/>
  <c r="CC2" i="1"/>
  <c r="CB2" i="1"/>
  <c r="CA2" i="1"/>
  <c r="BZ2" i="1"/>
  <c r="BY2" i="1"/>
  <c r="BX2" i="1"/>
  <c r="BW2" i="1"/>
  <c r="BV2" i="1"/>
  <c r="BU2" i="1"/>
  <c r="BT2" i="1"/>
  <c r="BS2" i="1"/>
  <c r="BR2" i="1"/>
  <c r="BQ2" i="1"/>
  <c r="BP2" i="1"/>
  <c r="BO2" i="1"/>
  <c r="AG10" i="7"/>
  <c r="AZ10" i="7"/>
  <c r="U10" i="7"/>
  <c r="S10" i="7"/>
  <c r="O10" i="7"/>
  <c r="AT2" i="7"/>
  <c r="AM10" i="7"/>
  <c r="Y10" i="7"/>
  <c r="W10" i="7"/>
  <c r="R10" i="7"/>
  <c r="L10" i="7"/>
  <c r="D10" i="7"/>
  <c r="W10" i="6"/>
  <c r="AP10" i="6"/>
  <c r="Q10" i="6"/>
  <c r="O10" i="6"/>
  <c r="K10" i="6"/>
  <c r="AC10" i="6"/>
  <c r="U10" i="6"/>
  <c r="S10" i="6"/>
  <c r="N10" i="6"/>
  <c r="D10" i="6"/>
  <c r="AC10" i="5"/>
  <c r="AV10" i="5"/>
  <c r="P10" i="5"/>
  <c r="AI10" i="5"/>
  <c r="W10" i="5"/>
  <c r="V2" i="5" s="1"/>
  <c r="U10" i="5"/>
  <c r="S10" i="5"/>
  <c r="N10" i="5"/>
  <c r="L10" i="5"/>
  <c r="D10" i="5"/>
  <c r="AN10" i="4"/>
  <c r="BG10" i="4"/>
  <c r="M10" i="4"/>
  <c r="AF10" i="4"/>
  <c r="V10" i="4"/>
  <c r="AT10" i="4"/>
  <c r="AD10" i="4"/>
  <c r="AB10" i="4"/>
  <c r="X10" i="4"/>
  <c r="T10" i="4"/>
  <c r="R10" i="4"/>
  <c r="P10" i="4"/>
  <c r="L10" i="4"/>
  <c r="D10" i="4"/>
  <c r="BC10" i="3"/>
  <c r="BV10" i="3"/>
  <c r="AR10" i="3"/>
  <c r="AK10" i="3"/>
  <c r="AI10" i="3"/>
  <c r="BI10" i="3"/>
  <c r="AY10" i="3"/>
  <c r="AW10" i="3"/>
  <c r="AO10" i="3"/>
  <c r="AM10" i="3"/>
  <c r="AG10" i="3"/>
  <c r="Z10" i="3"/>
  <c r="Y2" i="3" s="1"/>
  <c r="W10" i="3"/>
  <c r="V2" i="3" s="1"/>
  <c r="U10" i="3"/>
  <c r="T2" i="3" s="1"/>
  <c r="S10" i="3"/>
  <c r="Q10" i="3"/>
  <c r="L10" i="3"/>
  <c r="G10" i="3"/>
  <c r="D10" i="3"/>
  <c r="AZ10" i="2"/>
  <c r="BS10" i="2"/>
  <c r="AL10" i="2"/>
  <c r="W10" i="2"/>
  <c r="BI2" i="2"/>
  <c r="BF10" i="2"/>
  <c r="AX10" i="2"/>
  <c r="AV10" i="2"/>
  <c r="AT10" i="2"/>
  <c r="AS2" i="2" s="1"/>
  <c r="AR10" i="2"/>
  <c r="AP10" i="2"/>
  <c r="AO2" i="2" s="1"/>
  <c r="AN10" i="2"/>
  <c r="AI10" i="2"/>
  <c r="AH2" i="2" s="1"/>
  <c r="AE10" i="2"/>
  <c r="Y10" i="2"/>
  <c r="X2" i="2" s="1"/>
  <c r="S10" i="2"/>
  <c r="U10" i="2" s="1"/>
  <c r="L10" i="2"/>
  <c r="G10" i="2"/>
  <c r="D10" i="2"/>
  <c r="AR10" i="1"/>
  <c r="BK10" i="1"/>
  <c r="AF10" i="1"/>
  <c r="AX10" i="1"/>
  <c r="AP10" i="1"/>
  <c r="AN10" i="1"/>
  <c r="AL10" i="1"/>
  <c r="AJ10" i="1"/>
  <c r="AH10" i="1"/>
  <c r="AG2" i="1" s="1"/>
  <c r="AD10" i="1"/>
  <c r="Y10" i="1"/>
  <c r="X2" i="1" s="1"/>
  <c r="W10" i="1"/>
  <c r="V2" i="1" s="1"/>
  <c r="U10" i="1"/>
  <c r="T2" i="1" s="1"/>
  <c r="O10" i="1"/>
  <c r="M10" i="1"/>
  <c r="J10" i="1"/>
  <c r="E10" i="1"/>
  <c r="AE5" i="7"/>
  <c r="F5" i="4"/>
  <c r="E5" i="4"/>
  <c r="AK5" i="4"/>
  <c r="AJ5" i="4"/>
  <c r="AI5" i="4"/>
  <c r="AH5" i="4"/>
  <c r="AC5" i="3"/>
  <c r="AA5" i="3"/>
  <c r="AB5" i="3"/>
  <c r="AX5" i="3"/>
  <c r="AZ5" i="3"/>
  <c r="AD5" i="3"/>
  <c r="AJ5" i="3"/>
  <c r="AH5" i="3"/>
  <c r="AF5" i="3"/>
  <c r="Y5" i="3"/>
  <c r="E5" i="2"/>
  <c r="C5" i="2"/>
  <c r="AK5" i="2"/>
  <c r="AJ5" i="2"/>
  <c r="AD5" i="2"/>
  <c r="X5" i="2"/>
  <c r="AC5" i="2"/>
  <c r="AA5" i="2"/>
  <c r="V5" i="2"/>
  <c r="T5" i="2"/>
  <c r="R5" i="2"/>
  <c r="X5" i="1"/>
  <c r="Q5" i="7"/>
  <c r="M5" i="6"/>
  <c r="R5" i="5"/>
  <c r="O5" i="4"/>
  <c r="C2" i="6" l="1"/>
  <c r="F2" i="3"/>
  <c r="C2" i="5"/>
  <c r="C2" i="7"/>
  <c r="C2" i="4"/>
  <c r="F2" i="2"/>
  <c r="D2" i="1"/>
  <c r="N2" i="1"/>
  <c r="P2" i="1"/>
  <c r="BE2" i="1"/>
  <c r="BP2" i="3"/>
  <c r="AJ2" i="6"/>
  <c r="AP2" i="5"/>
  <c r="L2" i="1"/>
  <c r="P2" i="3"/>
  <c r="AE2" i="1"/>
  <c r="AC2" i="1"/>
  <c r="K2" i="2"/>
  <c r="K2" i="3"/>
  <c r="K2" i="7"/>
  <c r="K2" i="5"/>
  <c r="I2" i="1"/>
  <c r="K2" i="4"/>
  <c r="AK2" i="1"/>
  <c r="AM2" i="1"/>
  <c r="AO2" i="1"/>
  <c r="BL2" i="3"/>
  <c r="AF2" i="6"/>
  <c r="AN2" i="7"/>
  <c r="AY2" i="1"/>
  <c r="BG2" i="2"/>
  <c r="AW2" i="4"/>
  <c r="AP2" i="7"/>
  <c r="BJ2" i="3"/>
  <c r="BN2" i="3"/>
  <c r="AR2" i="7"/>
  <c r="AY2" i="4"/>
  <c r="BC2" i="1"/>
  <c r="BK2" i="2"/>
  <c r="AI2" i="7"/>
  <c r="AT2" i="1"/>
  <c r="BB2" i="2"/>
  <c r="AP2" i="4"/>
  <c r="AL2" i="7"/>
  <c r="BH2" i="3"/>
  <c r="AB2" i="6"/>
  <c r="BE2" i="2"/>
  <c r="AS2" i="4"/>
  <c r="AW2" i="1"/>
  <c r="C2" i="2"/>
  <c r="C2" i="3"/>
  <c r="R2" i="2"/>
  <c r="AH2" i="3"/>
  <c r="T2" i="2"/>
  <c r="AW2" i="2"/>
  <c r="AU2" i="2"/>
  <c r="R2" i="3"/>
  <c r="AL2" i="3"/>
  <c r="AN2" i="3"/>
  <c r="AV2" i="3"/>
  <c r="AX2" i="3"/>
  <c r="S2" i="4"/>
  <c r="U2" i="4"/>
  <c r="W2" i="4"/>
  <c r="AA2" i="4"/>
  <c r="AC2" i="4"/>
  <c r="AE2" i="4"/>
  <c r="M2" i="6"/>
  <c r="R2" i="5"/>
  <c r="O2" i="4"/>
  <c r="Q2" i="7"/>
  <c r="T2" i="5"/>
  <c r="M2" i="5"/>
  <c r="R2" i="6"/>
  <c r="V2" i="7"/>
  <c r="X2" i="7"/>
  <c r="T2" i="6"/>
  <c r="V2" i="2"/>
  <c r="AJ2" i="3"/>
  <c r="BT2" i="3"/>
  <c r="AT2" i="5"/>
  <c r="BE2" i="4"/>
  <c r="BQ2" i="2"/>
  <c r="AX2" i="7"/>
  <c r="BI2" i="1"/>
  <c r="AQ2" i="2"/>
  <c r="Q2" i="4"/>
  <c r="AN2" i="6"/>
  <c r="Y2" i="6"/>
  <c r="AH2" i="6"/>
  <c r="AN2" i="5"/>
  <c r="BE2" i="3"/>
  <c r="R2" i="1"/>
  <c r="B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C76905ED-AC39-4980-8B52-96944B5A7235}">
      <text>
        <r>
          <rPr>
            <sz val="9"/>
            <color indexed="81"/>
            <rFont val="Tahoma"/>
            <family val="2"/>
          </rPr>
          <t>prompt</t>
        </r>
      </text>
    </comment>
    <comment ref="B3" authorId="0" shapeId="0" xr:uid="{4D82ACFF-2B29-458D-9863-A40A1A3555C6}">
      <text>
        <r>
          <rPr>
            <sz val="9"/>
            <color indexed="81"/>
            <rFont val="Tahoma"/>
            <family val="2"/>
          </rPr>
          <t>Every Custom Asset requires a uniqe identifier so that it is distinguishable from all other Assets</t>
        </r>
      </text>
    </comment>
    <comment ref="C3" authorId="0" shapeId="0" xr:uid="{1F00CF76-F5DC-4A92-ABCA-48967B4B717E}">
      <text>
        <r>
          <rPr>
            <sz val="9"/>
            <color indexed="81"/>
            <rFont val="Tahoma"/>
            <family val="2"/>
          </rPr>
          <t>Link Reference used to identify the Parent / Child relationship of assets during data import eg Pole the Luminaire is attached to.</t>
        </r>
      </text>
    </comment>
    <comment ref="D3" authorId="0" shapeId="0" xr:uid="{81CA4379-9957-4B77-88F0-9FACA096FB19}">
      <text>
        <r>
          <rPr>
            <sz val="9"/>
            <color indexed="81"/>
            <rFont val="Tahoma"/>
            <family val="2"/>
          </rPr>
          <t>All standard RAMM items and almost all user-defined items are located on a Road. Most RAMM functions are Road-centric.</t>
        </r>
      </text>
    </comment>
    <comment ref="F3" authorId="0" shapeId="0" xr:uid="{CE3B9FA2-505D-48FF-BCEC-174BAC3F1432}">
      <text>
        <r>
          <rPr>
            <sz val="9"/>
            <color indexed="81"/>
            <rFont val="Tahoma"/>
            <family val="2"/>
          </rPr>
          <t>NZTM2000 Easting</t>
        </r>
      </text>
    </comment>
    <comment ref="G3" authorId="0" shapeId="0" xr:uid="{DB60F3BD-46D4-43D5-BD5E-122F587B437B}">
      <text>
        <r>
          <rPr>
            <sz val="9"/>
            <color indexed="81"/>
            <rFont val="Tahoma"/>
            <family val="2"/>
          </rPr>
          <t>NZTM2000 Northing</t>
        </r>
      </text>
    </comment>
    <comment ref="H3" authorId="0" shapeId="0" xr:uid="{AAE851D6-536B-4F5A-88FA-E8F381BA626A}">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I3" authorId="0" shapeId="0" xr:uid="{E4076B27-368D-454B-AFD9-4C3D1A617BFB}">
      <text>
        <r>
          <rPr>
            <sz val="9"/>
            <color indexed="81"/>
            <rFont val="Tahoma"/>
            <family val="2"/>
          </rPr>
          <t>L=Left hand side, R=Right hand side, B=Both, C=Centre</t>
        </r>
      </text>
    </comment>
    <comment ref="K3" authorId="0" shapeId="0" xr:uid="{502E6188-DEE6-4933-B228-840FD405A871}">
      <text>
        <r>
          <rPr>
            <sz val="9"/>
            <color indexed="81"/>
            <rFont val="Tahoma"/>
            <family val="2"/>
          </rPr>
          <t>Point assets can be located on the RAMM Map by a combination of Road and displacement. Displacement is the distance along a Road measured from the start of the first Carriageway Section of the Road. It is stated in metres.</t>
        </r>
      </text>
    </comment>
    <comment ref="L3" authorId="0" shapeId="0" xr:uid="{74B78FB0-73BE-4C55-BDDD-DED65F74D0F3}">
      <text>
        <r>
          <rPr>
            <sz val="9"/>
            <color indexed="81"/>
            <rFont val="Tahoma"/>
            <family val="2"/>
          </rPr>
          <t>What is the asset inside of or on/attached to? e.g. attached to a pole or located inside pavement.</t>
        </r>
      </text>
    </comment>
    <comment ref="N3" authorId="0" shapeId="0" xr:uid="{5E4CB894-F571-4BD7-87A1-2027659DA23A}">
      <text>
        <r>
          <rPr>
            <sz val="9"/>
            <color indexed="81"/>
            <rFont val="Tahoma"/>
            <family val="2"/>
          </rPr>
          <t>Primary function of the Pole.</t>
        </r>
      </text>
    </comment>
    <comment ref="P3" authorId="0" shapeId="0" xr:uid="{53A09FDE-3001-43B7-B8CE-2B5F96C058B2}">
      <text>
        <r>
          <rPr>
            <sz val="9"/>
            <color indexed="81"/>
            <rFont val="Tahoma"/>
            <family val="2"/>
          </rPr>
          <t>Type of Pole</t>
        </r>
      </text>
    </comment>
    <comment ref="R3" authorId="0" shapeId="0" xr:uid="{26E9A3D5-1796-49B4-9D5D-AA5456071D08}">
      <text>
        <r>
          <rPr>
            <sz val="9"/>
            <color indexed="81"/>
            <rFont val="Tahoma"/>
            <family val="2"/>
          </rPr>
          <t>Material used to make Pole.</t>
        </r>
      </text>
    </comment>
    <comment ref="T3" authorId="0" shapeId="0" xr:uid="{06DEA5DC-900B-4E01-BD4E-31411B4E8C6E}">
      <text>
        <r>
          <rPr>
            <sz val="9"/>
            <color indexed="81"/>
            <rFont val="Tahoma"/>
            <family val="2"/>
          </rPr>
          <t>The Coating on the material used for Pole.</t>
        </r>
      </text>
    </comment>
    <comment ref="V3" authorId="0" shapeId="0" xr:uid="{2D3371F5-7924-43E1-AAD7-199BC35E79B8}">
      <text>
        <r>
          <rPr>
            <sz val="9"/>
            <color indexed="81"/>
            <rFont val="Tahoma"/>
            <family val="2"/>
          </rPr>
          <t>Type of foundation used</t>
        </r>
      </text>
    </comment>
    <comment ref="X3" authorId="0" shapeId="0" xr:uid="{DB9BCF27-3936-4C5D-8A0C-3A6A34DDA154}">
      <text>
        <r>
          <rPr>
            <sz val="9"/>
            <color indexed="81"/>
            <rFont val="Tahoma"/>
            <family val="2"/>
          </rPr>
          <t>Base connection used</t>
        </r>
      </text>
    </comment>
    <comment ref="Z3" authorId="0" shapeId="0" xr:uid="{3C5511CB-E723-4F2C-8436-1C7C8C6C5B49}">
      <text>
        <r>
          <rPr>
            <sz val="9"/>
            <color indexed="81"/>
            <rFont val="Tahoma"/>
            <family val="2"/>
          </rPr>
          <t>Height (from the ground) of the highest point for mounting devices such as lights or signs etc. In metres to one decimal point).</t>
        </r>
      </text>
    </comment>
    <comment ref="AA3" authorId="0" shapeId="0" xr:uid="{50CDE805-7666-4809-9DB5-940ACEA4E1AD}">
      <text>
        <r>
          <rPr>
            <sz val="9"/>
            <color indexed="81"/>
            <rFont val="Tahoma"/>
            <family val="2"/>
          </rPr>
          <t>Height (from the ground) to the top of the pole structure from the ground (in metres to one decimal point).</t>
        </r>
      </text>
    </comment>
    <comment ref="AB3" authorId="0" shapeId="0" xr:uid="{500DA00C-228F-4D9E-BDB5-9ECDE88DFF48}">
      <text>
        <r>
          <rPr>
            <sz val="9"/>
            <color indexed="81"/>
            <rFont val="Tahoma"/>
            <family val="2"/>
          </rPr>
          <t>Does it require structural inspection?</t>
        </r>
      </text>
    </comment>
    <comment ref="AC3" authorId="0" shapeId="0" xr:uid="{435C7FDE-4B7B-4453-BCA5-1D58C9BA1223}">
      <text>
        <r>
          <rPr>
            <sz val="9"/>
            <color indexed="81"/>
            <rFont val="Tahoma"/>
            <family val="2"/>
          </rPr>
          <t>Pole Make</t>
        </r>
      </text>
    </comment>
    <comment ref="AE3" authorId="0" shapeId="0" xr:uid="{038C03F7-D4D2-4183-9088-29BEB05DF7CF}">
      <text>
        <r>
          <rPr>
            <sz val="9"/>
            <color indexed="81"/>
            <rFont val="Tahoma"/>
            <family val="2"/>
          </rPr>
          <t>Pole Model</t>
        </r>
      </text>
    </comment>
    <comment ref="AG3" authorId="0" shapeId="0" xr:uid="{029A16A0-B08F-4C27-9E87-621EB0F1EC2F}">
      <text>
        <r>
          <rPr>
            <sz val="9"/>
            <color indexed="81"/>
            <rFont val="Tahoma"/>
            <family val="2"/>
          </rPr>
          <t>The pole shape code.</t>
        </r>
      </text>
    </comment>
    <comment ref="AI3" authorId="0" shapeId="0" xr:uid="{D1047D4A-794A-40CE-9CD2-C867487AD63C}">
      <text>
        <r>
          <rPr>
            <sz val="9"/>
            <color indexed="81"/>
            <rFont val="Tahoma"/>
            <family val="2"/>
          </rPr>
          <t>The brackets used to attach this post to the Pole, Building etc</t>
        </r>
      </text>
    </comment>
    <comment ref="AK3" authorId="0" shapeId="0" xr:uid="{43E0BB68-BCDA-48FD-8E53-DB284AF95CA9}">
      <text>
        <r>
          <rPr>
            <sz val="9"/>
            <color indexed="81"/>
            <rFont val="Tahoma"/>
            <family val="2"/>
          </rPr>
          <t>Plant type if ground planted</t>
        </r>
      </text>
    </comment>
    <comment ref="AM3" authorId="0" shapeId="0" xr:uid="{ADD44802-EA12-4F20-8B1A-17DAF46244F0}">
      <text>
        <r>
          <rPr>
            <sz val="9"/>
            <color indexed="81"/>
            <rFont val="Tahoma"/>
            <family val="2"/>
          </rPr>
          <t>The location of a ground planted post</t>
        </r>
      </text>
    </comment>
    <comment ref="AO3" authorId="0" shapeId="0" xr:uid="{AC8B09C5-EF4B-4EA1-A940-63578BAF66BC}">
      <text>
        <r>
          <rPr>
            <sz val="9"/>
            <color indexed="81"/>
            <rFont val="Tahoma"/>
            <family val="2"/>
          </rPr>
          <t>The type of frangible joint used in the post</t>
        </r>
      </text>
    </comment>
    <comment ref="AQ3" authorId="0" shapeId="0" xr:uid="{32090AD8-3963-41C2-8753-D41D2E55ED33}">
      <text>
        <r>
          <rPr>
            <sz val="9"/>
            <color indexed="81"/>
            <rFont val="Tahoma"/>
            <family val="2"/>
          </rPr>
          <t>The date the asset was installed</t>
        </r>
      </text>
    </comment>
    <comment ref="AR3" authorId="0" shapeId="0" xr:uid="{90095A16-3FB0-4468-B3FD-9A060B4F6207}">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AS3" authorId="0" shapeId="0" xr:uid="{66DA57C8-471B-4474-9A40-5398DFEAFBE5}">
      <text>
        <r>
          <rPr>
            <sz val="9"/>
            <color indexed="81"/>
            <rFont val="Tahoma"/>
            <family val="2"/>
          </rPr>
          <t xml:space="preserve">Expected life of surface at the time of design and is site specific. </t>
        </r>
      </text>
    </comment>
    <comment ref="AT3" authorId="0" shapeId="0" xr:uid="{025099F1-7CCB-4405-801E-7DBD5D20F55E}">
      <text>
        <r>
          <rPr>
            <sz val="9"/>
            <color indexed="81"/>
            <rFont val="Tahoma"/>
            <family val="2"/>
          </rPr>
          <t>Lifecycle Status of the Asset</t>
        </r>
      </text>
    </comment>
    <comment ref="AV3" authorId="0" shapeId="0" xr:uid="{E1C5C97A-AC72-4112-801C-20EAE382288E}">
      <text>
        <r>
          <rPr>
            <sz val="9"/>
            <color indexed="81"/>
            <rFont val="Tahoma"/>
            <family val="2"/>
          </rPr>
          <t>Removal Date specifies the date when an Asset/Component was removed. They are used for statistical, financial and warranty reporting purposes.</t>
        </r>
      </text>
    </comment>
    <comment ref="AW3" authorId="0" shapeId="0" xr:uid="{8399E286-AA92-455C-BA5A-812B59F8F7F1}">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AY3" authorId="0" shapeId="0" xr:uid="{6F569667-E9E9-49C4-9B7C-4BCA053B6FD3}">
      <text>
        <r>
          <rPr>
            <sz val="9"/>
            <color indexed="81"/>
            <rFont val="Tahoma"/>
            <family val="2"/>
          </rPr>
          <t>The entity that owns the asset</t>
        </r>
      </text>
    </comment>
    <comment ref="BA3" authorId="0" shapeId="0" xr:uid="{1780B24E-0D46-40FF-A2E7-67061A5D95F9}">
      <text>
        <r>
          <rPr>
            <sz val="9"/>
            <color indexed="81"/>
            <rFont val="Tahoma"/>
            <family val="2"/>
          </rPr>
          <t>The entity that manages the asset, on behalf of the owner</t>
        </r>
      </text>
    </comment>
    <comment ref="BC3" authorId="0" shapeId="0" xr:uid="{121014B0-443F-4198-82D3-7E308436348F}">
      <text>
        <r>
          <rPr>
            <sz val="9"/>
            <color indexed="81"/>
            <rFont val="Tahoma"/>
            <family val="2"/>
          </rPr>
          <t>What department or group within the road controlling authority owns the asset? E.g. Parks and Recreation, Property, Housing.</t>
        </r>
      </text>
    </comment>
    <comment ref="BE3" authorId="0" shapeId="0" xr:uid="{EE0A059C-260B-4B45-B2C0-10B7F9CD408D}">
      <text>
        <r>
          <rPr>
            <sz val="9"/>
            <color indexed="81"/>
            <rFont val="Tahoma"/>
            <family val="2"/>
          </rPr>
          <t>A combination of activity class and work category</t>
        </r>
      </text>
    </comment>
    <comment ref="BG3" authorId="0" shapeId="0" xr:uid="{12EFC055-602B-4BC9-A6F2-A2FD3E2454E7}">
      <text>
        <r>
          <rPr>
            <sz val="9"/>
            <color indexed="81"/>
            <rFont val="Tahoma"/>
            <family val="2"/>
          </rPr>
          <t>Original cost of installing or constructing this asset</t>
        </r>
      </text>
    </comment>
    <comment ref="BH3" authorId="0" shapeId="0" xr:uid="{CE1535CC-49EB-42C2-AAA2-58CBEF93BB19}">
      <text>
        <r>
          <rPr>
            <sz val="9"/>
            <color indexed="81"/>
            <rFont val="Tahoma"/>
            <family val="2"/>
          </rPr>
          <t>Is the maintenance of this asset at least partly funded by the National Land Transport Programme (NLTP) administered by Waka Kotahi?</t>
        </r>
      </text>
    </comment>
    <comment ref="BI3" authorId="0" shapeId="0" xr:uid="{ACA027D6-34E3-43A0-A022-E47B24EAFB1C}">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BK3" authorId="0" shapeId="0" xr:uid="{885AB4C6-B1C2-4DB0-BBEE-83A1EF1E3A02}">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BL3" authorId="0" shapeId="0" xr:uid="{38A6D0C6-D4F6-4C7E-8105-D1562FCECAB7}">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BM3" authorId="0" shapeId="0" xr:uid="{30487F00-B066-4DFE-9D27-2397A807C761}">
      <text>
        <r>
          <rPr>
            <sz val="9"/>
            <color indexed="81"/>
            <rFont val="Tahoma"/>
            <family val="2"/>
          </rPr>
          <t>NZVD2016 Vertical Position</t>
        </r>
      </text>
    </comment>
    <comment ref="BN3" authorId="0" shapeId="0" xr:uid="{ADBEFB3C-2C18-49D1-AF3B-E383EDFA84FA}">
      <text>
        <r>
          <rPr>
            <sz val="9"/>
            <color indexed="81"/>
            <rFont val="Tahoma"/>
            <family val="2"/>
          </rPr>
          <t>Well-known Text (WKT) geometry in NZTM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89642718-2BFC-4E59-AAE5-3684B265CE5F}">
      <text>
        <r>
          <rPr>
            <sz val="9"/>
            <color indexed="81"/>
            <rFont val="Tahoma"/>
            <family val="2"/>
          </rPr>
          <t>prompt</t>
        </r>
      </text>
    </comment>
    <comment ref="B3" authorId="0" shapeId="0" xr:uid="{D589E859-BEA1-43AD-99E8-676518D693D9}">
      <text>
        <r>
          <rPr>
            <sz val="9"/>
            <color indexed="81"/>
            <rFont val="Tahoma"/>
            <family val="2"/>
          </rPr>
          <t>Every Custom Asset requires a uniqe identifier so that it is distinguishable from all other Assets</t>
        </r>
      </text>
    </comment>
    <comment ref="C3" authorId="0" shapeId="0" xr:uid="{ACB344D2-1193-46B7-8A6F-F20CEF94D810}">
      <text>
        <r>
          <rPr>
            <sz val="9"/>
            <color indexed="81"/>
            <rFont val="Tahoma"/>
            <family val="2"/>
          </rPr>
          <t>Parent Table / Tab the parent asset is in. Only use on child assets</t>
        </r>
      </text>
    </comment>
    <comment ref="E3" authorId="0" shapeId="0" xr:uid="{1B40195A-D62A-470B-AE86-10C764593BD1}">
      <text>
        <r>
          <rPr>
            <sz val="9"/>
            <color indexed="81"/>
            <rFont val="Tahoma"/>
            <family val="2"/>
          </rPr>
          <t>Link Reference used to identify the Parent / Child relationship of assets during data import eg Pole the Luminaire is attached to.</t>
        </r>
      </text>
    </comment>
    <comment ref="F3" authorId="0" shapeId="0" xr:uid="{99F32A46-7C0E-4802-8038-FEA97E1F5A65}">
      <text>
        <r>
          <rPr>
            <sz val="9"/>
            <color indexed="81"/>
            <rFont val="Tahoma"/>
            <family val="2"/>
          </rPr>
          <t>All standard RAMM items and almost all user-defined items are located on a Road. Most RAMM functions are Road-centric.</t>
        </r>
      </text>
    </comment>
    <comment ref="H3" authorId="0" shapeId="0" xr:uid="{BED59CBC-B486-4DDE-BBA2-4DEB70C30B9A}">
      <text>
        <r>
          <rPr>
            <sz val="9"/>
            <color indexed="81"/>
            <rFont val="Tahoma"/>
            <family val="2"/>
          </rPr>
          <t>NZTM2000 Easting</t>
        </r>
      </text>
    </comment>
    <comment ref="I3" authorId="0" shapeId="0" xr:uid="{EF65FE1D-6B0D-48E5-ABCC-C0F683A43587}">
      <text>
        <r>
          <rPr>
            <sz val="9"/>
            <color indexed="81"/>
            <rFont val="Tahoma"/>
            <family val="2"/>
          </rPr>
          <t>NZTM2000 Northing</t>
        </r>
      </text>
    </comment>
    <comment ref="J3" authorId="0" shapeId="0" xr:uid="{469AD49E-56BD-48D9-9A70-E9389DBBFE5F}">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K3" authorId="0" shapeId="0" xr:uid="{17FF519D-A0A1-41BB-8EAC-B11AEAE50BFE}">
      <text>
        <r>
          <rPr>
            <sz val="9"/>
            <color indexed="81"/>
            <rFont val="Tahoma"/>
            <family val="2"/>
          </rPr>
          <t>L=Left hand side, R=Right hand side, B=Both, C=Centre</t>
        </r>
      </text>
    </comment>
    <comment ref="M3" authorId="0" shapeId="0" xr:uid="{250B13C6-96B8-4CA0-B941-956A0C08A977}">
      <text>
        <r>
          <rPr>
            <sz val="9"/>
            <color indexed="81"/>
            <rFont val="Tahoma"/>
            <family val="2"/>
          </rPr>
          <t>Point assets can be located on the RAMM Map by a combination of Road and displacement. Displacement is the distance along a Road measured from the start of the first Carriageway Section of the Road. It is stated in metres.</t>
        </r>
      </text>
    </comment>
    <comment ref="N3" authorId="0" shapeId="0" xr:uid="{C6C5BC61-FD4D-40B9-995C-884915CF5C10}">
      <text>
        <r>
          <rPr>
            <sz val="9"/>
            <color indexed="81"/>
            <rFont val="Tahoma"/>
            <family val="2"/>
          </rPr>
          <t>The overall width of the sign, in millimetres.</t>
        </r>
      </text>
    </comment>
    <comment ref="O3" authorId="0" shapeId="0" xr:uid="{117E15E0-11B7-4D4F-9238-CCA8F54CF3FD}">
      <text>
        <r>
          <rPr>
            <sz val="9"/>
            <color indexed="81"/>
            <rFont val="Tahoma"/>
            <family val="2"/>
          </rPr>
          <t>The overall height of the sign, in millimetres.</t>
        </r>
      </text>
    </comment>
    <comment ref="P3" authorId="0" shapeId="0" xr:uid="{DC2D626B-F4D8-45B5-97A7-C420EB9FF074}">
      <text>
        <r>
          <rPr>
            <sz val="9"/>
            <color indexed="81"/>
            <rFont val="Tahoma"/>
            <family val="2"/>
          </rPr>
          <t>Feature</t>
        </r>
      </text>
    </comment>
    <comment ref="Q3" authorId="0" shapeId="0" xr:uid="{96A5644C-0629-4791-B302-46E5D1F2E48B}">
      <text>
        <r>
          <rPr>
            <sz val="9"/>
            <color indexed="81"/>
            <rFont val="Tahoma"/>
            <family val="2"/>
          </rPr>
          <t>i.e. is this sign regulated under the Traffic Control Devices regulations?</t>
        </r>
      </text>
    </comment>
    <comment ref="R3" authorId="0" shapeId="0" xr:uid="{EC81F397-88F6-41FC-AFC7-313C2A0E4DE1}">
      <text>
        <r>
          <rPr>
            <sz val="9"/>
            <color indexed="81"/>
            <rFont val="Tahoma"/>
            <family val="2"/>
          </rPr>
          <t>The TCD Sign Class that relates to this sign.</t>
        </r>
      </text>
    </comment>
    <comment ref="T3" authorId="0" shapeId="0" xr:uid="{F6329BB6-6316-41E7-A69F-C3814946DF85}">
      <text>
        <r>
          <rPr>
            <sz val="9"/>
            <color indexed="81"/>
            <rFont val="Tahoma"/>
            <family val="2"/>
          </rPr>
          <t>The TCD Sign Subclass that relates to this sign.</t>
        </r>
      </text>
    </comment>
    <comment ref="V3" authorId="0" shapeId="0" xr:uid="{5E8A422F-6E5D-4731-83F9-8B08C72EB0FA}">
      <text>
        <r>
          <rPr>
            <sz val="9"/>
            <color indexed="81"/>
            <rFont val="Tahoma"/>
            <family val="2"/>
          </rPr>
          <t>The TCD Sign Type that relates to this sign.</t>
        </r>
      </text>
    </comment>
    <comment ref="X3" authorId="0" shapeId="0" xr:uid="{B156BAE3-6959-49CC-9570-7379307F89F1}">
      <text>
        <r>
          <rPr>
            <sz val="9"/>
            <color indexed="81"/>
            <rFont val="Tahoma"/>
            <family val="2"/>
          </rPr>
          <t>Each RCA will specify the reference data values they want. This value list will not be managed under the AMDS standard.</t>
        </r>
      </text>
    </comment>
    <comment ref="Z3" authorId="0" shapeId="0" xr:uid="{967B35A7-BAF1-40A9-87DC-C6C9499A610C}">
      <text>
        <r>
          <rPr>
            <sz val="9"/>
            <color indexed="81"/>
            <rFont val="Tahoma"/>
            <family val="2"/>
          </rPr>
          <t>Sign Legend Description Required?</t>
        </r>
      </text>
    </comment>
    <comment ref="AA3" authorId="0" shapeId="0" xr:uid="{AE8129CA-D852-41C9-96AD-7D77BC8DC3D7}">
      <text>
        <r>
          <rPr>
            <sz val="9"/>
            <color indexed="81"/>
            <rFont val="Tahoma"/>
            <family val="2"/>
          </rPr>
          <t>Sign legend (written text) facing the oncoming traffic.</t>
        </r>
      </text>
    </comment>
    <comment ref="AB3" authorId="0" shapeId="0" xr:uid="{250C2F54-5B77-4B3F-80CD-6FDAD2321A0E}">
      <text>
        <r>
          <rPr>
            <sz val="9"/>
            <color indexed="81"/>
            <rFont val="Tahoma"/>
            <family val="2"/>
          </rPr>
          <t>Does this sign have a legend (written text) on the reverse of the sign?</t>
        </r>
      </text>
    </comment>
    <comment ref="AC3" authorId="0" shapeId="0" xr:uid="{2EF6107D-5470-480F-83E2-4DFC6C70575C}">
      <text>
        <r>
          <rPr>
            <sz val="9"/>
            <color indexed="81"/>
            <rFont val="Tahoma"/>
            <family val="2"/>
          </rPr>
          <t>Legend on reverse of sign</t>
        </r>
      </text>
    </comment>
    <comment ref="AD3" authorId="0" shapeId="0" xr:uid="{F1298F33-B5D2-495E-93E9-D53F2B9B6FB3}">
      <text>
        <r>
          <rPr>
            <sz val="9"/>
            <color indexed="81"/>
            <rFont val="Tahoma"/>
            <family val="2"/>
          </rPr>
          <t>The colour of the background of the sign.</t>
        </r>
      </text>
    </comment>
    <comment ref="AF3" authorId="0" shapeId="0" xr:uid="{03FBF79A-D75D-4EF0-A1DD-705DE0C9D7D0}">
      <text>
        <r>
          <rPr>
            <sz val="9"/>
            <color indexed="81"/>
            <rFont val="Tahoma"/>
            <family val="2"/>
          </rPr>
          <t>The height from the ground to the bottom of the sign plate, in metres. Only needs to be recorded where there is a critical clearance requirement, e.g. for vehicles under a gantry-mounted sign, or for pedestrian clearance.</t>
        </r>
      </text>
    </comment>
    <comment ref="AG3" authorId="0" shapeId="0" xr:uid="{8444E63C-BDBF-4795-8910-A0B4826412A5}">
      <text>
        <r>
          <rPr>
            <sz val="9"/>
            <color indexed="81"/>
            <rFont val="Tahoma"/>
            <family val="2"/>
          </rPr>
          <t>Is there a critical clearance identified?</t>
        </r>
      </text>
    </comment>
    <comment ref="AH3" authorId="0" shapeId="0" xr:uid="{61CADFDE-4B3A-4C1C-A5A2-FDE9E38FB703}">
      <text>
        <r>
          <rPr>
            <sz val="9"/>
            <color indexed="81"/>
            <rFont val="Tahoma"/>
            <family val="2"/>
          </rPr>
          <t>How is the sign connected to other posts / assets or other entities? Post count should be used when a sign and post have been supplied together as a sign system (and the post is not captured as a separate asset)</t>
        </r>
      </text>
    </comment>
    <comment ref="AJ3" authorId="0" shapeId="0" xr:uid="{3EBB250D-1099-42D7-B092-8EF49547B9B8}">
      <text>
        <r>
          <rPr>
            <sz val="9"/>
            <color indexed="81"/>
            <rFont val="Tahoma"/>
            <family val="2"/>
          </rPr>
          <t>This count should be used when a sign and post have been supplied together as a sign system (and the post is not captured as a separate asset)If a post has multiple signs attached record the post count to only one sign. For consistency make this the</t>
        </r>
      </text>
    </comment>
    <comment ref="AK3" authorId="0" shapeId="0" xr:uid="{C493D1F1-0163-4CB5-88E6-A00BD3849F08}">
      <text>
        <r>
          <rPr>
            <sz val="9"/>
            <color indexed="81"/>
            <rFont val="Tahoma"/>
            <family val="2"/>
          </rPr>
          <t>Description of what the sign is attached to, e.g. name of building.</t>
        </r>
      </text>
    </comment>
    <comment ref="AL3" authorId="0" shapeId="0" xr:uid="{5B7A6315-F44A-47EE-8ACD-DE1D9C3CCC98}">
      <text>
        <r>
          <rPr>
            <sz val="9"/>
            <color indexed="81"/>
            <rFont val="Tahoma"/>
            <family val="2"/>
          </rPr>
          <t>Large signs have a sign face area 2.025m2 or greater</t>
        </r>
      </text>
    </comment>
    <comment ref="AM3" authorId="0" shapeId="0" xr:uid="{AD10F3F2-5811-40D8-8CB0-AF56C461DAEE}">
      <text>
        <r>
          <rPr>
            <sz val="9"/>
            <color indexed="81"/>
            <rFont val="Tahoma"/>
            <family val="2"/>
          </rPr>
          <t>The direction this sign is indicating. Left, Right or N/a</t>
        </r>
      </text>
    </comment>
    <comment ref="AO3" authorId="0" shapeId="0" xr:uid="{4EE7BCD4-D07F-4329-A6BB-72972F14FAD2}">
      <text>
        <r>
          <rPr>
            <sz val="9"/>
            <color indexed="81"/>
            <rFont val="Tahoma"/>
            <family val="2"/>
          </rPr>
          <t>The sign substrate material</t>
        </r>
      </text>
    </comment>
    <comment ref="AQ3" authorId="0" shapeId="0" xr:uid="{7E1560B0-A24D-48AA-B6FA-FA77F67DEA3B}">
      <text>
        <r>
          <rPr>
            <sz val="9"/>
            <color indexed="81"/>
            <rFont val="Tahoma"/>
            <family val="2"/>
          </rPr>
          <t>Is the sign Framed, Not framed or Unknown</t>
        </r>
      </text>
    </comment>
    <comment ref="AS3" authorId="0" shapeId="0" xr:uid="{F441037C-22C6-4515-B7B3-854030702992}">
      <text>
        <r>
          <rPr>
            <sz val="9"/>
            <color indexed="81"/>
            <rFont val="Tahoma"/>
            <family val="2"/>
          </rPr>
          <t>The type of material used for the legend</t>
        </r>
      </text>
    </comment>
    <comment ref="AU3" authorId="0" shapeId="0" xr:uid="{11D7C4FC-FE73-4F5A-B9FC-065A7291F270}">
      <text>
        <r>
          <rPr>
            <sz val="9"/>
            <color indexed="81"/>
            <rFont val="Tahoma"/>
            <family val="2"/>
          </rPr>
          <t>The colour of the legend</t>
        </r>
      </text>
    </comment>
    <comment ref="AW3" authorId="0" shapeId="0" xr:uid="{023E5D8C-983F-4E76-BA5C-3BB57371D4BF}">
      <text>
        <r>
          <rPr>
            <sz val="9"/>
            <color indexed="81"/>
            <rFont val="Tahoma"/>
            <family val="2"/>
          </rPr>
          <t>The type of material used for the background</t>
        </r>
      </text>
    </comment>
    <comment ref="AY3" authorId="0" shapeId="0" xr:uid="{66733AC9-41AA-40A4-9F20-DE2A24948ACF}">
      <text>
        <r>
          <rPr>
            <sz val="9"/>
            <color indexed="81"/>
            <rFont val="Tahoma"/>
            <family val="2"/>
          </rPr>
          <t>Installation Date is used with most RAMM Assets but especially for assets such as Street Lights where Installation and Replacement data is critical. Installation Date is also required if there is a manufacturer's warranty for the Asset.</t>
        </r>
      </text>
    </comment>
    <comment ref="AZ3" authorId="0" shapeId="0" xr:uid="{7FBF4290-68D1-41EF-9EFB-0D313C41909E}">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BA3" authorId="0" shapeId="0" xr:uid="{7B776145-FDCD-47E1-93E3-8259FBD3FE4F}">
      <text>
        <r>
          <rPr>
            <sz val="9"/>
            <color indexed="81"/>
            <rFont val="Tahoma"/>
            <family val="2"/>
          </rPr>
          <t>Expected life of asset</t>
        </r>
      </text>
    </comment>
    <comment ref="BB3" authorId="0" shapeId="0" xr:uid="{6575AEF0-61BF-40A3-9EC8-AF710F0DD9BE}">
      <text>
        <r>
          <rPr>
            <sz val="9"/>
            <color indexed="81"/>
            <rFont val="Tahoma"/>
            <family val="2"/>
          </rPr>
          <t>Lifecycle Status of the Asset</t>
        </r>
      </text>
    </comment>
    <comment ref="BD3" authorId="0" shapeId="0" xr:uid="{26D6F271-EA4F-4597-A1D5-32ABA2972C23}">
      <text>
        <r>
          <rPr>
            <sz val="9"/>
            <color indexed="81"/>
            <rFont val="Tahoma"/>
            <family val="2"/>
          </rPr>
          <t>Removal Date specifies the date when an Asset/Component was removed. They are used for statistical, financial and warranty reporting purposes.</t>
        </r>
      </text>
    </comment>
    <comment ref="BE3" authorId="0" shapeId="0" xr:uid="{26B2A587-EB5E-4F62-B744-A6E691CAB0F8}">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BG3" authorId="0" shapeId="0" xr:uid="{08030829-81B6-4A1B-9A32-FAF458170267}">
      <text>
        <r>
          <rPr>
            <sz val="9"/>
            <color indexed="81"/>
            <rFont val="Tahoma"/>
            <family val="2"/>
          </rPr>
          <t>The entity that owns the asset</t>
        </r>
      </text>
    </comment>
    <comment ref="BI3" authorId="0" shapeId="0" xr:uid="{9115EC63-58EE-47FB-B83D-65147DF6A2FE}">
      <text>
        <r>
          <rPr>
            <sz val="9"/>
            <color indexed="81"/>
            <rFont val="Tahoma"/>
            <family val="2"/>
          </rPr>
          <t>The entity that manages the asset, on behalf of the owner</t>
        </r>
      </text>
    </comment>
    <comment ref="BK3" authorId="0" shapeId="0" xr:uid="{F50BD874-545D-4614-BBB4-13BFCA2C24DD}">
      <text>
        <r>
          <rPr>
            <sz val="9"/>
            <color indexed="81"/>
            <rFont val="Tahoma"/>
            <family val="2"/>
          </rPr>
          <t>What department or group within the road controlling authority owns the asset? E.g. Parks and Recreation, Property, Housing.</t>
        </r>
      </text>
    </comment>
    <comment ref="BM3" authorId="0" shapeId="0" xr:uid="{B27CEB2A-D422-4F68-935B-DB5A3065D572}">
      <text>
        <r>
          <rPr>
            <sz val="9"/>
            <color indexed="81"/>
            <rFont val="Tahoma"/>
            <family val="2"/>
          </rPr>
          <t>A combination of activity class and work category</t>
        </r>
      </text>
    </comment>
    <comment ref="BO3" authorId="0" shapeId="0" xr:uid="{291E734E-6F04-4F32-A536-58CEAFBF5E24}">
      <text>
        <r>
          <rPr>
            <sz val="9"/>
            <color indexed="81"/>
            <rFont val="Tahoma"/>
            <family val="2"/>
          </rPr>
          <t>Original cost of installing or constructing this asset</t>
        </r>
      </text>
    </comment>
    <comment ref="BP3" authorId="0" shapeId="0" xr:uid="{42742F97-1855-46A8-B474-09702F50407C}">
      <text>
        <r>
          <rPr>
            <sz val="9"/>
            <color indexed="81"/>
            <rFont val="Tahoma"/>
            <family val="2"/>
          </rPr>
          <t>Is the maintenance of this asset at least partly funded by the National Land Transport Programme (NLTP) administered by Waka Kotahi?</t>
        </r>
      </text>
    </comment>
    <comment ref="BQ3" authorId="0" shapeId="0" xr:uid="{52821722-3B6B-40BE-BFD3-567975A765A4}">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BS3" authorId="0" shapeId="0" xr:uid="{01742536-A692-4858-A141-49D2BC79EF75}">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BT3" authorId="0" shapeId="0" xr:uid="{BA3C4756-97D9-4F50-8575-6A3207497B53}">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BU3" authorId="0" shapeId="0" xr:uid="{EE8ABEA7-3E31-45DF-8F0C-DBC51D600B3F}">
      <text>
        <r>
          <rPr>
            <sz val="9"/>
            <color indexed="81"/>
            <rFont val="Tahoma"/>
            <family val="2"/>
          </rPr>
          <t>NZVD2016 Vertical Position</t>
        </r>
      </text>
    </comment>
    <comment ref="BV3" authorId="0" shapeId="0" xr:uid="{6FD69BDC-2DB1-42D2-8E1D-75994BBFD3D5}">
      <text>
        <r>
          <rPr>
            <sz val="9"/>
            <color indexed="81"/>
            <rFont val="Tahoma"/>
            <family val="2"/>
          </rPr>
          <t>Well-known Text (WKT) geometry in NZTM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020BF19D-F5E1-413B-BACD-9CAD2D573F78}">
      <text>
        <r>
          <rPr>
            <sz val="9"/>
            <color indexed="81"/>
            <rFont val="Tahoma"/>
            <family val="2"/>
          </rPr>
          <t>prompt</t>
        </r>
      </text>
    </comment>
    <comment ref="B3" authorId="0" shapeId="0" xr:uid="{78BB0297-F77C-4BF0-8530-0917CCF0376E}">
      <text>
        <r>
          <rPr>
            <sz val="9"/>
            <color indexed="81"/>
            <rFont val="Tahoma"/>
            <family val="2"/>
          </rPr>
          <t>Every Custom Asset requires a uniqe identifier so that it is distinguishable from all other Assets</t>
        </r>
      </text>
    </comment>
    <comment ref="C3" authorId="0" shapeId="0" xr:uid="{24D08CAC-726E-47F8-AC1B-49D7E06E440C}">
      <text>
        <r>
          <rPr>
            <sz val="9"/>
            <color indexed="81"/>
            <rFont val="Tahoma"/>
            <family val="2"/>
          </rPr>
          <t>Parent Table / Tab the parent asset is in. Only use on child assets</t>
        </r>
      </text>
    </comment>
    <comment ref="E3" authorId="0" shapeId="0" xr:uid="{FE45418B-8EE6-4FDE-AE86-D9DADE687B26}">
      <text>
        <r>
          <rPr>
            <sz val="9"/>
            <color indexed="81"/>
            <rFont val="Tahoma"/>
            <family val="2"/>
          </rPr>
          <t>Link Reference used to identify the Parent / Child relationship of assets during data import eg Pole the Luminaire is attached to.</t>
        </r>
      </text>
    </comment>
    <comment ref="F3" authorId="0" shapeId="0" xr:uid="{98B1EA37-4A9A-440E-BE27-C092B9EF1346}">
      <text>
        <r>
          <rPr>
            <sz val="9"/>
            <color indexed="81"/>
            <rFont val="Tahoma"/>
            <family val="2"/>
          </rPr>
          <t>All standard RAMM items and almost all user-defined items are located on a Road. Most RAMM functions are Road-centric.</t>
        </r>
      </text>
    </comment>
    <comment ref="H3" authorId="0" shapeId="0" xr:uid="{DAC9BBC1-18BF-453A-9FB4-4683C2266554}">
      <text>
        <r>
          <rPr>
            <sz val="9"/>
            <color indexed="81"/>
            <rFont val="Tahoma"/>
            <family val="2"/>
          </rPr>
          <t>NZTM2000 Easting</t>
        </r>
      </text>
    </comment>
    <comment ref="I3" authorId="0" shapeId="0" xr:uid="{93921017-D52E-468A-94C7-9932F81A6FEB}">
      <text>
        <r>
          <rPr>
            <sz val="9"/>
            <color indexed="81"/>
            <rFont val="Tahoma"/>
            <family val="2"/>
          </rPr>
          <t>NZTM2000 Northing</t>
        </r>
      </text>
    </comment>
    <comment ref="J3" authorId="0" shapeId="0" xr:uid="{913AD04B-B9A5-4A02-B164-BE495DA14BE6}">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K3" authorId="0" shapeId="0" xr:uid="{70067EA0-6E0A-4247-B47C-BC7670F4DD5C}">
      <text>
        <r>
          <rPr>
            <sz val="9"/>
            <color indexed="81"/>
            <rFont val="Tahoma"/>
            <family val="2"/>
          </rPr>
          <t>L=Left hand side, R=Right hand side, B=Both, C=Centre</t>
        </r>
      </text>
    </comment>
    <comment ref="M3" authorId="0" shapeId="0" xr:uid="{55ABA9EE-82D5-4055-A774-4557D2DF5BE9}">
      <text>
        <r>
          <rPr>
            <sz val="9"/>
            <color indexed="81"/>
            <rFont val="Tahoma"/>
            <family val="2"/>
          </rPr>
          <t>Point assets can be located on the RAMM Map by a combination of Road and displacement. Displacement is the distance along a Road measured from the start of the first Carriageway Section of the Road. It is stated in metres.</t>
        </r>
      </text>
    </comment>
    <comment ref="N3" authorId="0" shapeId="0" xr:uid="{4DB2B2C5-FA85-4A8D-95D0-6A776165FFA7}">
      <text>
        <r>
          <rPr>
            <sz val="9"/>
            <color indexed="81"/>
            <rFont val="Tahoma"/>
            <family val="2"/>
          </rPr>
          <t>The overall width of the sign, in millimetres.</t>
        </r>
      </text>
    </comment>
    <comment ref="O3" authorId="0" shapeId="0" xr:uid="{8A28F3E6-CC69-4D4E-B39C-E66D18A6251A}">
      <text>
        <r>
          <rPr>
            <sz val="9"/>
            <color indexed="81"/>
            <rFont val="Tahoma"/>
            <family val="2"/>
          </rPr>
          <t>The overall height of the sign, in millimetres.</t>
        </r>
      </text>
    </comment>
    <comment ref="P3" authorId="0" shapeId="0" xr:uid="{05F5752F-45E8-4956-B33D-B6ADD75B4703}">
      <text>
        <r>
          <rPr>
            <sz val="9"/>
            <color indexed="81"/>
            <rFont val="Tahoma"/>
            <family val="2"/>
          </rPr>
          <t>What is the asset inside of or on/attached to? e.g. attached to a pole or located inside pavement.</t>
        </r>
      </text>
    </comment>
    <comment ref="R3" authorId="0" shapeId="0" xr:uid="{A6675E0C-4201-4525-B32A-BE4E6FF1311E}">
      <text>
        <r>
          <rPr>
            <sz val="9"/>
            <color indexed="81"/>
            <rFont val="Tahoma"/>
            <family val="2"/>
          </rPr>
          <t>The type of site that this asset supports the function of, e.g. an electronic sign might support the function of a tunnel but actually be located outside of it.</t>
        </r>
      </text>
    </comment>
    <comment ref="T3" authorId="0" shapeId="0" xr:uid="{8074FD9F-5E37-44A9-9DD1-664FF5CC9057}">
      <text>
        <r>
          <rPr>
            <sz val="9"/>
            <color indexed="81"/>
            <rFont val="Tahoma"/>
            <family val="2"/>
          </rPr>
          <t>The type of mechanical or electrical plant.</t>
        </r>
      </text>
    </comment>
    <comment ref="V3" authorId="0" shapeId="0" xr:uid="{BCB21A65-96C1-4E58-9456-19ED22ED8E6F}">
      <text>
        <r>
          <rPr>
            <sz val="9"/>
            <color indexed="81"/>
            <rFont val="Tahoma"/>
            <family val="2"/>
          </rPr>
          <t>The primary system of multiple assets that operate together to supply a service, e.g. a battery, sensor, solar panel and electronic sign all working together to operate an Active warning system/service.</t>
        </r>
      </text>
    </comment>
    <comment ref="X3" authorId="0" shapeId="0" xr:uid="{5D2492AA-8B31-43D4-87FB-D94934BD535C}">
      <text>
        <r>
          <rPr>
            <sz val="9"/>
            <color indexed="81"/>
            <rFont val="Tahoma"/>
            <family val="2"/>
          </rPr>
          <t>Does this asset support the operation of multiple systems or services?</t>
        </r>
      </text>
    </comment>
    <comment ref="Y3" authorId="0" shapeId="0" xr:uid="{7B7854B9-A4E9-4358-BA1F-0EEDC67F4C3E}">
      <text>
        <r>
          <rPr>
            <sz val="9"/>
            <color indexed="81"/>
            <rFont val="Tahoma"/>
            <family val="2"/>
          </rPr>
          <t>When multiple assets operate together to supply a service, e.g. a battery, sensor, solar panel and electronic sign all working together to operate an Active warning system/service.</t>
        </r>
      </text>
    </comment>
    <comment ref="AA3" authorId="0" shapeId="0" xr:uid="{C932277D-E594-444F-A44B-F69D8367CA40}">
      <text>
        <r>
          <rPr>
            <sz val="9"/>
            <color indexed="81"/>
            <rFont val="Tahoma"/>
            <family val="2"/>
          </rPr>
          <t>Legend Description Required?</t>
        </r>
      </text>
    </comment>
    <comment ref="AB3" authorId="0" shapeId="0" xr:uid="{3E4E5130-C034-4291-AF4F-167539189317}">
      <text>
        <r>
          <rPr>
            <sz val="9"/>
            <color indexed="81"/>
            <rFont val="Tahoma"/>
            <family val="2"/>
          </rPr>
          <t>Sign legend (written text) and/ or meaning of symbols on sign facing the oncoming traffic,</t>
        </r>
      </text>
    </comment>
    <comment ref="AC3" authorId="0" shapeId="0" xr:uid="{FBE261EC-35C6-4643-B406-ED9D3F69A660}">
      <text>
        <r>
          <rPr>
            <sz val="9"/>
            <color indexed="81"/>
            <rFont val="Tahoma"/>
            <family val="2"/>
          </rPr>
          <t>Has Reverse Legend?</t>
        </r>
      </text>
    </comment>
    <comment ref="AD3" authorId="0" shapeId="0" xr:uid="{6578E4B1-09B8-4EAD-8839-5EF97AA1693F}">
      <text>
        <r>
          <rPr>
            <sz val="9"/>
            <color indexed="81"/>
            <rFont val="Tahoma"/>
            <family val="2"/>
          </rPr>
          <t>Legend on reverse of sign</t>
        </r>
      </text>
    </comment>
    <comment ref="AE3" authorId="0" shapeId="0" xr:uid="{3364EE8B-5155-4492-AFA8-4088DD8617D8}">
      <text>
        <r>
          <rPr>
            <sz val="9"/>
            <color indexed="81"/>
            <rFont val="Tahoma"/>
            <family val="2"/>
          </rPr>
          <t>Is this an identified TCD sign as regulated under the Traffic Control Devices regulations?</t>
        </r>
      </text>
    </comment>
    <comment ref="AF3" authorId="0" shapeId="0" xr:uid="{C1E3D6AC-967A-428B-AD2C-ABCBC116FDAD}">
      <text>
        <r>
          <rPr>
            <sz val="9"/>
            <color indexed="81"/>
            <rFont val="Tahoma"/>
            <family val="2"/>
          </rPr>
          <t>The TCD Sign Class that relates to this sign.</t>
        </r>
      </text>
    </comment>
    <comment ref="AH3" authorId="0" shapeId="0" xr:uid="{78858A73-1120-4ADD-971E-145824475F1F}">
      <text>
        <r>
          <rPr>
            <sz val="9"/>
            <color indexed="81"/>
            <rFont val="Tahoma"/>
            <family val="2"/>
          </rPr>
          <t>TCD Sign Subclass</t>
        </r>
      </text>
    </comment>
    <comment ref="AJ3" authorId="0" shapeId="0" xr:uid="{B7A31724-5B75-43D8-A8BB-97DEB2362ECC}">
      <text>
        <r>
          <rPr>
            <sz val="9"/>
            <color indexed="81"/>
            <rFont val="Tahoma"/>
            <family val="2"/>
          </rPr>
          <t>The TCD Sign Type that relates to this sign.</t>
        </r>
      </text>
    </comment>
    <comment ref="AL3" authorId="0" shapeId="0" xr:uid="{C6FF3028-3FE0-493D-A4A7-887654C74E7A}">
      <text>
        <r>
          <rPr>
            <sz val="9"/>
            <color indexed="81"/>
            <rFont val="Tahoma"/>
            <family val="2"/>
          </rPr>
          <t>Describes how the asset is powered.</t>
        </r>
      </text>
    </comment>
    <comment ref="AN3" authorId="0" shapeId="0" xr:uid="{D5D076B6-22C3-4E91-B947-CB5BB3D0C227}">
      <text>
        <r>
          <rPr>
            <sz val="9"/>
            <color indexed="81"/>
            <rFont val="Tahoma"/>
            <family val="2"/>
          </rPr>
          <t>Identifies the type for display i.e. LCD or LED.</t>
        </r>
      </text>
    </comment>
    <comment ref="AP3" authorId="0" shapeId="0" xr:uid="{B587423F-38D9-47CF-BFCA-AEEC4870095B}">
      <text>
        <r>
          <rPr>
            <sz val="9"/>
            <color indexed="81"/>
            <rFont val="Tahoma"/>
            <family val="2"/>
          </rPr>
          <t>The normal operating voltage of the asset as reported by the manufacturer. Power supplied over ethernet or from wind or solar are anticipated to supply voltages lower than the 1 ph 230v from standard electrical connecitons.</t>
        </r>
      </text>
    </comment>
    <comment ref="AQ3" authorId="0" shapeId="0" xr:uid="{B61A2DAD-3C93-4AFA-BB10-385FDBA0495B}">
      <text>
        <r>
          <rPr>
            <sz val="9"/>
            <color indexed="81"/>
            <rFont val="Tahoma"/>
            <family val="2"/>
          </rPr>
          <t>The normal operating voltage of the asset as reported by the manufacturer. Power supplied over ethernet or from wind or solar are anticipated to supply voltages lower than the 1 ph 230v from standard electrical connecitons.</t>
        </r>
      </text>
    </comment>
    <comment ref="AR3" authorId="0" shapeId="0" xr:uid="{819918CF-77A9-4030-816F-E0A58C41D889}">
      <text>
        <r>
          <rPr>
            <sz val="9"/>
            <color indexed="81"/>
            <rFont val="Tahoma"/>
            <family val="2"/>
          </rPr>
          <t>Large signs have a sign face area 2.025m2 or greater</t>
        </r>
      </text>
    </comment>
    <comment ref="AS3" authorId="0" shapeId="0" xr:uid="{66AB70DF-4E56-457F-BEA0-1AA24C4702EE}">
      <text>
        <r>
          <rPr>
            <sz val="9"/>
            <color indexed="81"/>
            <rFont val="Tahoma"/>
            <family val="2"/>
          </rPr>
          <t>Critical Clearance Requirement</t>
        </r>
      </text>
    </comment>
    <comment ref="AT3" authorId="0" shapeId="0" xr:uid="{ADD815E2-4F40-4010-94E1-CE7D293F555E}">
      <text>
        <r>
          <rPr>
            <sz val="9"/>
            <color indexed="81"/>
            <rFont val="Tahoma"/>
            <family val="2"/>
          </rPr>
          <t>The height from the ground to the bottom of the sign plate, in metres. Only needs to be recorded where there is a critical clearance requirement, e.g. for vehicles under a gantry-mounted sign, or for pedestrian clearance.</t>
        </r>
      </text>
    </comment>
    <comment ref="AU3" authorId="0" shapeId="0" xr:uid="{2DD052E7-6D24-46E3-A436-AB7121EB8DA3}">
      <text>
        <r>
          <rPr>
            <sz val="9"/>
            <color indexed="81"/>
            <rFont val="Tahoma"/>
            <family val="2"/>
          </rPr>
          <t>Is the asset on a metered power supply?</t>
        </r>
      </text>
    </comment>
    <comment ref="AV3" authorId="0" shapeId="0" xr:uid="{D7757745-DA43-4257-9820-190A2B9D3357}">
      <text>
        <r>
          <rPr>
            <sz val="9"/>
            <color indexed="81"/>
            <rFont val="Tahoma"/>
            <family val="2"/>
          </rPr>
          <t>Is the ICP Number for a group or standalone/individual connection?</t>
        </r>
      </text>
    </comment>
    <comment ref="AX3" authorId="0" shapeId="0" xr:uid="{993C9C89-B379-495A-83D6-1CC42A3AC2D5}">
      <text>
        <r>
          <rPr>
            <sz val="9"/>
            <color indexed="81"/>
            <rFont val="Tahoma"/>
            <family val="2"/>
          </rPr>
          <t>Unique Installation Control Point (ICP) number for power connection that is shared by multiple assets.</t>
        </r>
      </text>
    </comment>
    <comment ref="AZ3" authorId="0" shapeId="0" xr:uid="{7009082E-DF4A-48EE-A56A-828BD41E23D3}">
      <text>
        <r>
          <rPr>
            <sz val="9"/>
            <color indexed="81"/>
            <rFont val="Tahoma"/>
            <family val="2"/>
          </rPr>
          <t>Unique Installation Control Point (ICP) number that identifies it as an individual power connection. A valid ICP is a 15 character string, comprised of 10 digits, 2 characters, and 3 hexadecimal characters.</t>
        </r>
      </text>
    </comment>
    <comment ref="BA3" authorId="0" shapeId="0" xr:uid="{8C4A3F6C-81CA-4ABD-B5BA-833D6BAD9BCA}">
      <text>
        <r>
          <rPr>
            <sz val="9"/>
            <color indexed="81"/>
            <rFont val="Tahoma"/>
            <family val="2"/>
          </rPr>
          <t>Identification number showing the position of a printed or manufactured item in a series.</t>
        </r>
      </text>
    </comment>
    <comment ref="BB3" authorId="0" shapeId="0" xr:uid="{6A1612BF-2A55-4731-9AB6-5A617302EBBD}">
      <text>
        <r>
          <rPr>
            <sz val="9"/>
            <color indexed="81"/>
            <rFont val="Tahoma"/>
            <family val="2"/>
          </rPr>
          <t>Installation Date is used with most RAMM Assets but especially for assets such as Street Lights where Installation and Replacement data is critical. Installation Date is also required if there is a manufacturer's warranty for the Asset.</t>
        </r>
      </text>
    </comment>
    <comment ref="BC3" authorId="0" shapeId="0" xr:uid="{07FD7D41-579A-402A-AAB8-13664144C65E}">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BD3" authorId="0" shapeId="0" xr:uid="{63527596-88C8-430E-9951-C935EDF789A9}">
      <text>
        <r>
          <rPr>
            <sz val="9"/>
            <color indexed="81"/>
            <rFont val="Tahoma"/>
            <family val="2"/>
          </rPr>
          <t>Expected life of asset at the time of design</t>
        </r>
      </text>
    </comment>
    <comment ref="BE3" authorId="0" shapeId="0" xr:uid="{AFBB97F9-DC02-45A1-8BAD-3FA5BED7B0E8}">
      <text>
        <r>
          <rPr>
            <sz val="9"/>
            <color indexed="81"/>
            <rFont val="Tahoma"/>
            <family val="2"/>
          </rPr>
          <t>Lifecycle Status of the Asset</t>
        </r>
      </text>
    </comment>
    <comment ref="BG3" authorId="0" shapeId="0" xr:uid="{7D2C87F9-C5AF-49A6-8593-76333BB7043E}">
      <text>
        <r>
          <rPr>
            <sz val="9"/>
            <color indexed="81"/>
            <rFont val="Tahoma"/>
            <family val="2"/>
          </rPr>
          <t>Removal Date specifies the date when an Asset/Component was removed. They are used for statistical, financial and warranty reporting purposes.</t>
        </r>
      </text>
    </comment>
    <comment ref="BH3" authorId="0" shapeId="0" xr:uid="{F59BDACF-17D7-40C3-8950-8D2F8CB20D5E}">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BJ3" authorId="0" shapeId="0" xr:uid="{33B8F7D9-C016-4C66-B761-B10AC9BDBA92}">
      <text>
        <r>
          <rPr>
            <sz val="9"/>
            <color indexed="81"/>
            <rFont val="Tahoma"/>
            <family val="2"/>
          </rPr>
          <t>The organisation that owns the asset.</t>
        </r>
      </text>
    </comment>
    <comment ref="BL3" authorId="0" shapeId="0" xr:uid="{81507589-F56A-4636-AB9B-1FC78C3C56D6}">
      <text>
        <r>
          <rPr>
            <sz val="9"/>
            <color indexed="81"/>
            <rFont val="Tahoma"/>
            <family val="2"/>
          </rPr>
          <t>The entity that manages the asset, on behalf of the owner</t>
        </r>
      </text>
    </comment>
    <comment ref="BN3" authorId="0" shapeId="0" xr:uid="{BCEDF078-7BCC-48ED-8CD9-C0BE1AA18FC6}">
      <text>
        <r>
          <rPr>
            <sz val="9"/>
            <color indexed="81"/>
            <rFont val="Tahoma"/>
            <family val="2"/>
          </rPr>
          <t>What department or group within the road controlling authority owns the asset? E.g. Parks and Recreation, Property, Housing.</t>
        </r>
      </text>
    </comment>
    <comment ref="BP3" authorId="0" shapeId="0" xr:uid="{011D1625-C973-4C6F-AF62-70FF93968B02}">
      <text>
        <r>
          <rPr>
            <sz val="9"/>
            <color indexed="81"/>
            <rFont val="Tahoma"/>
            <family val="2"/>
          </rPr>
          <t>A combination of activity class and work category</t>
        </r>
      </text>
    </comment>
    <comment ref="BR3" authorId="0" shapeId="0" xr:uid="{03CEEDC9-FAD2-4CE2-BB5D-819B2DD47C96}">
      <text>
        <r>
          <rPr>
            <sz val="9"/>
            <color indexed="81"/>
            <rFont val="Tahoma"/>
            <family val="2"/>
          </rPr>
          <t>Original cost of installing or constructing this asset</t>
        </r>
      </text>
    </comment>
    <comment ref="BS3" authorId="0" shapeId="0" xr:uid="{44E9A6C6-2C76-4695-A25C-B4C8FA8DE89D}">
      <text>
        <r>
          <rPr>
            <sz val="9"/>
            <color indexed="81"/>
            <rFont val="Tahoma"/>
            <family val="2"/>
          </rPr>
          <t>Is the maintenance of this asset at least partly funded by the National Land Transport Programme (NLTP) administered by Waka Kotahi?</t>
        </r>
      </text>
    </comment>
    <comment ref="BT3" authorId="0" shapeId="0" xr:uid="{9B25E5A1-BEF1-429C-8E8D-B1709F5D38C6}">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BV3" authorId="0" shapeId="0" xr:uid="{7344CDCC-EAB2-4E22-950D-85D189615E0F}">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BW3" authorId="0" shapeId="0" xr:uid="{A9785E78-06A2-4960-B5E7-8B66E4A4D8C3}">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BX3" authorId="0" shapeId="0" xr:uid="{91BE7480-581E-4066-A5A0-98985915CEA4}">
      <text>
        <r>
          <rPr>
            <sz val="9"/>
            <color indexed="81"/>
            <rFont val="Tahoma"/>
            <family val="2"/>
          </rPr>
          <t>NZVD2016 Vertical Position</t>
        </r>
      </text>
    </comment>
    <comment ref="BY3" authorId="0" shapeId="0" xr:uid="{A824BACD-8238-4E43-AF5F-A36F730628AC}">
      <text>
        <r>
          <rPr>
            <sz val="9"/>
            <color indexed="81"/>
            <rFont val="Tahoma"/>
            <family val="2"/>
          </rPr>
          <t>Well-known Text (WKT) geometry in NZTM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02B56D15-50AB-46A1-A9B3-EFAFC2F992D5}">
      <text>
        <r>
          <rPr>
            <sz val="9"/>
            <color indexed="81"/>
            <rFont val="Tahoma"/>
            <family val="2"/>
          </rPr>
          <t>prompt</t>
        </r>
      </text>
    </comment>
    <comment ref="B3" authorId="0" shapeId="0" xr:uid="{BF4ABD51-79FB-4FF2-A702-673AF7BED1F1}">
      <text>
        <r>
          <rPr>
            <sz val="9"/>
            <color indexed="81"/>
            <rFont val="Tahoma"/>
            <family val="2"/>
          </rPr>
          <t>Every Custom Asset requires a uniqe identifier so that it is distinguishable from all other Assets</t>
        </r>
      </text>
    </comment>
    <comment ref="C3" authorId="0" shapeId="0" xr:uid="{696C180F-D738-4A3A-B2E1-C0613CBBB627}">
      <text>
        <r>
          <rPr>
            <sz val="9"/>
            <color indexed="81"/>
            <rFont val="Tahoma"/>
            <family val="2"/>
          </rPr>
          <t>All standard RAMM items and almost all user-defined items are located on a Road. Most RAMM functions are Road-centric.</t>
        </r>
      </text>
    </comment>
    <comment ref="E3" authorId="0" shapeId="0" xr:uid="{B43447BA-D871-4480-8816-D6C72CAFF16A}">
      <text>
        <r>
          <rPr>
            <sz val="9"/>
            <color indexed="81"/>
            <rFont val="Tahoma"/>
            <family val="2"/>
          </rPr>
          <t>NZTM2000 Easting</t>
        </r>
      </text>
    </comment>
    <comment ref="F3" authorId="0" shapeId="0" xr:uid="{D22673B5-3F00-4450-A8C4-67445510361E}">
      <text>
        <r>
          <rPr>
            <sz val="9"/>
            <color indexed="81"/>
            <rFont val="Tahoma"/>
            <family val="2"/>
          </rPr>
          <t>NZTM2000 Northing</t>
        </r>
      </text>
    </comment>
    <comment ref="G3" authorId="0" shapeId="0" xr:uid="{81A883EC-035C-4AEE-92A3-94D844C910CC}">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H3" authorId="0" shapeId="0" xr:uid="{7B372793-D99A-4B90-8360-349BD38F7953}">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I3" authorId="0" shapeId="0" xr:uid="{945A08A7-0417-419A-8C68-11464B8CDBB5}">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J3" authorId="0" shapeId="0" xr:uid="{E68E019B-D6B0-426D-B1A9-59D961F12D34}">
      <text>
        <r>
          <rPr>
            <sz val="9"/>
            <color indexed="81"/>
            <rFont val="Tahoma"/>
            <family val="2"/>
          </rPr>
          <t>Length and Area Assets are positioned by defining how far their Start and End are offset from the centre line of the carriageway. The Start measurement is just called the Offset. The End measurement is called the End Offset.</t>
        </r>
      </text>
    </comment>
    <comment ref="K3" authorId="0" shapeId="0" xr:uid="{730705EE-BC9C-4B07-A6C1-DBA02DC321D4}">
      <text>
        <r>
          <rPr>
            <sz val="9"/>
            <color indexed="81"/>
            <rFont val="Tahoma"/>
            <family val="2"/>
          </rPr>
          <t>L=Left hand side, R=Right hand side, B=Both, C=Centre</t>
        </r>
      </text>
    </comment>
    <comment ref="M3" authorId="0" shapeId="0" xr:uid="{7972921A-1FF0-41C9-9C12-EB74E3ACCA85}">
      <text>
        <r>
          <rPr>
            <sz val="9"/>
            <color indexed="81"/>
            <rFont val="Tahoma"/>
            <family val="2"/>
          </rPr>
          <t>Length in RAMM is calculated from the difference in the Start and End displacements</t>
        </r>
      </text>
    </comment>
    <comment ref="N3" authorId="0" shapeId="0" xr:uid="{BE48FBBC-3336-4C6C-9448-455F7BFE3AB8}">
      <text>
        <r>
          <rPr>
            <sz val="9"/>
            <color indexed="81"/>
            <rFont val="Tahoma"/>
            <family val="2"/>
          </rPr>
          <t>Where the standard Length calculation does not accurately represent the real-world Length of an item, the user can specify the difference in m.</t>
        </r>
      </text>
    </comment>
    <comment ref="O3" authorId="0" shapeId="0" xr:uid="{E502D3C7-1EB7-48AE-9BD8-87D9BB1C872D}">
      <text>
        <r>
          <rPr>
            <sz val="9"/>
            <color indexed="81"/>
            <rFont val="Tahoma"/>
            <family val="2"/>
          </rPr>
          <t>This is an opportunity for a user to clarify why the standard RAMM Length calculation does not accurately show the Length of an item. For instance, a curved item will be longer than a straight one for the same Start and End displacements.</t>
        </r>
      </text>
    </comment>
    <comment ref="Q3" authorId="0" shapeId="0" xr:uid="{B148317F-0278-429E-BC66-CBE1BC3FF931}">
      <text>
        <r>
          <rPr>
            <sz val="9"/>
            <color indexed="81"/>
            <rFont val="Tahoma"/>
            <family val="2"/>
          </rPr>
          <t>Geometry Type</t>
        </r>
      </text>
    </comment>
    <comment ref="S3" authorId="0" shapeId="0" xr:uid="{B25FAD95-FC7D-4E80-A991-23F1F502B6B0}">
      <text>
        <r>
          <rPr>
            <sz val="9"/>
            <color indexed="81"/>
            <rFont val="Tahoma"/>
            <family val="2"/>
          </rPr>
          <t>The marking groups each marking type is referred to as in TCD</t>
        </r>
      </text>
    </comment>
    <comment ref="U3" authorId="0" shapeId="0" xr:uid="{E8025940-2C29-4A12-9459-139F30BC1CC7}">
      <text>
        <r>
          <rPr>
            <sz val="9"/>
            <color indexed="81"/>
            <rFont val="Tahoma"/>
            <family val="2"/>
          </rPr>
          <t>The individual pavement markings applied to the road surface and adjacent roadway.</t>
        </r>
      </text>
    </comment>
    <comment ref="W3" authorId="0" shapeId="0" xr:uid="{18C0FA64-8FC8-402E-83A5-C7B0633E0C0C}">
      <text>
        <r>
          <rPr>
            <sz val="9"/>
            <color indexed="81"/>
            <rFont val="Tahoma"/>
            <family val="2"/>
          </rPr>
          <t>The colour of the road marking.</t>
        </r>
      </text>
    </comment>
    <comment ref="Y3" authorId="0" shapeId="0" xr:uid="{2DFE214C-DAEF-49F1-A5E3-521D16139E95}">
      <text>
        <r>
          <rPr>
            <sz val="9"/>
            <color indexed="81"/>
            <rFont val="Tahoma"/>
            <family val="2"/>
          </rPr>
          <t>Original marking has been painted over with black paint (alterative to media blasting)</t>
        </r>
      </text>
    </comment>
    <comment ref="Z3" authorId="0" shapeId="0" xr:uid="{0D5B18D9-6FED-4CDE-BD1B-16B98FA78C09}">
      <text>
        <r>
          <rPr>
            <sz val="9"/>
            <color indexed="81"/>
            <rFont val="Tahoma"/>
            <family val="2"/>
          </rPr>
          <t>The marking material will either be reflective (high visibility) or non-reflective (standard visibility)</t>
        </r>
      </text>
    </comment>
    <comment ref="AA3" authorId="0" shapeId="0" xr:uid="{204AE562-6AA7-4940-A487-1549B5456535}">
      <text>
        <r>
          <rPr>
            <sz val="9"/>
            <color indexed="81"/>
            <rFont val="Tahoma"/>
            <family val="2"/>
          </rPr>
          <t>Classification of Normal, Extended or Long-life</t>
        </r>
      </text>
    </comment>
    <comment ref="AC3" authorId="0" shapeId="0" xr:uid="{F27C551D-2A1A-4F02-979E-25D83BA48721}">
      <text>
        <r>
          <rPr>
            <sz val="9"/>
            <color indexed="81"/>
            <rFont val="Tahoma"/>
            <family val="2"/>
          </rPr>
          <t>The treatment type used for the marking or delineation</t>
        </r>
      </text>
    </comment>
    <comment ref="AE3" authorId="0" shapeId="0" xr:uid="{358B0235-8E33-4FBC-99F3-4C468B8B919C}">
      <text>
        <r>
          <rPr>
            <sz val="9"/>
            <color indexed="81"/>
            <rFont val="Tahoma"/>
            <family val="2"/>
          </rPr>
          <t>The material type used for the marking or delineation treatment</t>
        </r>
      </text>
    </comment>
    <comment ref="AG3" authorId="0" shapeId="0" xr:uid="{C3B50CD5-4CAB-4B43-B7FB-A3BDE53F0A30}">
      <text>
        <r>
          <rPr>
            <sz val="9"/>
            <color indexed="81"/>
            <rFont val="Tahoma"/>
            <family val="2"/>
          </rPr>
          <t>Standard Marking Message</t>
        </r>
      </text>
    </comment>
    <comment ref="AH3" authorId="0" shapeId="0" xr:uid="{5475C0CD-B378-4E54-BA38-393141E5A111}">
      <text>
        <r>
          <rPr>
            <sz val="9"/>
            <color indexed="81"/>
            <rFont val="Tahoma"/>
            <family val="2"/>
          </rPr>
          <t>Non Standard Marking Message</t>
        </r>
      </text>
    </comment>
    <comment ref="AI3" authorId="0" shapeId="0" xr:uid="{9F6D6F10-3E6D-4BB8-8EA5-C1BE59B5583A}">
      <text>
        <r>
          <rPr>
            <sz val="9"/>
            <color indexed="81"/>
            <rFont val="Tahoma"/>
            <family val="2"/>
          </rPr>
          <t>A count of the individual stripes or bars within markings. For example, painted shoulders.</t>
        </r>
      </text>
    </comment>
    <comment ref="AJ3" authorId="0" shapeId="0" xr:uid="{50685D3E-9966-45DD-A9E1-EB05B97A63A5}">
      <text>
        <r>
          <rPr>
            <sz val="9"/>
            <color indexed="81"/>
            <rFont val="Tahoma"/>
            <family val="2"/>
          </rPr>
          <t>The length of the marking.</t>
        </r>
      </text>
    </comment>
    <comment ref="AK3" authorId="0" shapeId="0" xr:uid="{4BED2FE8-245B-4E0C-AB3C-A0637BBA7ED1}">
      <text>
        <r>
          <rPr>
            <sz val="9"/>
            <color indexed="81"/>
            <rFont val="Tahoma"/>
            <family val="2"/>
          </rPr>
          <t>The space between bars or stripes.</t>
        </r>
      </text>
    </comment>
    <comment ref="AL3" authorId="0" shapeId="0" xr:uid="{1C46C88F-453E-46E5-AC01-6FF9438AC85E}">
      <text>
        <r>
          <rPr>
            <sz val="9"/>
            <color indexed="81"/>
            <rFont val="Tahoma"/>
            <family val="2"/>
          </rPr>
          <t>Active Travel Marking</t>
        </r>
      </text>
    </comment>
    <comment ref="AM3" authorId="0" shapeId="0" xr:uid="{C8865677-4D84-4EEA-8665-89B8D13E3A1B}">
      <text>
        <r>
          <rPr>
            <sz val="9"/>
            <color indexed="81"/>
            <rFont val="Tahoma"/>
            <family val="2"/>
          </rPr>
          <t>The date the asset was installed</t>
        </r>
      </text>
    </comment>
    <comment ref="AN3" authorId="0" shapeId="0" xr:uid="{CF759780-7B6C-4256-9AF2-811189D3BD3C}">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AO3" authorId="0" shapeId="0" xr:uid="{E15C4683-A779-4795-9FC9-F7593E400D61}">
      <text>
        <r>
          <rPr>
            <sz val="9"/>
            <color indexed="81"/>
            <rFont val="Tahoma"/>
            <family val="2"/>
          </rPr>
          <t>Expected life of the asset at the time of design and is site specific</t>
        </r>
      </text>
    </comment>
    <comment ref="AP3" authorId="0" shapeId="0" xr:uid="{C54CBFF4-3A84-472F-BF27-9F9B17DE5CEB}">
      <text>
        <r>
          <rPr>
            <sz val="9"/>
            <color indexed="81"/>
            <rFont val="Tahoma"/>
            <family val="2"/>
          </rPr>
          <t>Lifecycle status of the asset</t>
        </r>
      </text>
    </comment>
    <comment ref="AR3" authorId="0" shapeId="0" xr:uid="{AEA0DDA0-208D-4933-B3FD-832DD0B8CE14}">
      <text>
        <r>
          <rPr>
            <sz val="9"/>
            <color indexed="81"/>
            <rFont val="Tahoma"/>
            <family val="2"/>
          </rPr>
          <t>Removal Date specifies the date when an Asset/Component was removed. They are used for statistical, financial and warranty reporting purposes.</t>
        </r>
      </text>
    </comment>
    <comment ref="AS3" authorId="0" shapeId="0" xr:uid="{7DE3F052-99EA-4376-9B8E-D1F20072E556}">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AU3" authorId="0" shapeId="0" xr:uid="{CDA0C829-F485-4CEC-B959-8DE38494866A}">
      <text>
        <r>
          <rPr>
            <sz val="9"/>
            <color indexed="81"/>
            <rFont val="Tahoma"/>
            <family val="2"/>
          </rPr>
          <t>The entity that owns the asset</t>
        </r>
      </text>
    </comment>
    <comment ref="AW3" authorId="0" shapeId="0" xr:uid="{33052840-4344-4B56-9EEC-BAD5E3B7F3FA}">
      <text>
        <r>
          <rPr>
            <sz val="9"/>
            <color indexed="81"/>
            <rFont val="Tahoma"/>
            <family val="2"/>
          </rPr>
          <t>The entity that manages the asset, on behalf of the owner</t>
        </r>
      </text>
    </comment>
    <comment ref="AY3" authorId="0" shapeId="0" xr:uid="{4ADBAA9F-16AC-451C-94E7-880884E90C17}">
      <text>
        <r>
          <rPr>
            <sz val="9"/>
            <color indexed="81"/>
            <rFont val="Tahoma"/>
            <family val="2"/>
          </rPr>
          <t>What department or group within the road controlling authority owns the asset? E.g. Parks and Recreation, Property, Housing.</t>
        </r>
      </text>
    </comment>
    <comment ref="BA3" authorId="0" shapeId="0" xr:uid="{BE18D02C-DCAE-48BF-AE49-6E7287C3B9BE}">
      <text>
        <r>
          <rPr>
            <sz val="9"/>
            <color indexed="81"/>
            <rFont val="Tahoma"/>
            <family val="2"/>
          </rPr>
          <t>A combination of activity class and work category</t>
        </r>
      </text>
    </comment>
    <comment ref="BC3" authorId="0" shapeId="0" xr:uid="{35AD0D74-A6F6-4E48-9C21-3E6A7FE30306}">
      <text>
        <r>
          <rPr>
            <sz val="9"/>
            <color indexed="81"/>
            <rFont val="Tahoma"/>
            <family val="2"/>
          </rPr>
          <t>Original cost of installing or constructing this asset</t>
        </r>
      </text>
    </comment>
    <comment ref="BD3" authorId="0" shapeId="0" xr:uid="{D36674EE-DA9F-4046-9D79-DC421D3E0CCC}">
      <text>
        <r>
          <rPr>
            <sz val="9"/>
            <color indexed="81"/>
            <rFont val="Tahoma"/>
            <family val="2"/>
          </rPr>
          <t>Is the maintenance of this asset at least partly funded by the National Land Transport Programme (NLTP) administered by Waka Kotahi?</t>
        </r>
      </text>
    </comment>
    <comment ref="BE3" authorId="0" shapeId="0" xr:uid="{C4028BC2-2A7C-429B-B3FF-705AF29B2298}">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BG3" authorId="0" shapeId="0" xr:uid="{F265EC72-63F0-4DA9-B981-25BA90E93B02}">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BH3" authorId="0" shapeId="0" xr:uid="{36E14E6D-F8DD-4D99-A966-47046165AA53}">
      <text>
        <r>
          <rPr>
            <sz val="9"/>
            <color indexed="81"/>
            <rFont val="Tahoma"/>
            <family val="2"/>
          </rPr>
          <t>NZVD2016 Vertical Position</t>
        </r>
      </text>
    </comment>
    <comment ref="BI3" authorId="0" shapeId="0" xr:uid="{4145BA94-CE72-4B5B-B785-939498368044}">
      <text>
        <r>
          <rPr>
            <sz val="9"/>
            <color indexed="81"/>
            <rFont val="Tahoma"/>
            <family val="2"/>
          </rPr>
          <t>Well-known Text (WKT) geometry in NZTM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B968D3CF-223C-4A8B-9199-0B71C5E93E73}">
      <text>
        <r>
          <rPr>
            <sz val="9"/>
            <color indexed="81"/>
            <rFont val="Tahoma"/>
            <family val="2"/>
          </rPr>
          <t>prompt</t>
        </r>
      </text>
    </comment>
    <comment ref="B3" authorId="0" shapeId="0" xr:uid="{D3DF3D97-0BBA-414B-BB55-9DACEE621A05}">
      <text>
        <r>
          <rPr>
            <sz val="9"/>
            <color indexed="81"/>
            <rFont val="Tahoma"/>
            <family val="2"/>
          </rPr>
          <t>Every Custom Asset requires a uniqe identifier so that it is distinguishable from all other Assets</t>
        </r>
      </text>
    </comment>
    <comment ref="C3" authorId="0" shapeId="0" xr:uid="{7F0FA3B2-5F4C-405E-8980-399767323200}">
      <text>
        <r>
          <rPr>
            <sz val="9"/>
            <color indexed="81"/>
            <rFont val="Tahoma"/>
            <family val="2"/>
          </rPr>
          <t>All standard RAMM items and almost all user-defined items are located on a Road. Most RAMM functions are Road-centric.</t>
        </r>
      </text>
    </comment>
    <comment ref="E3" authorId="0" shapeId="0" xr:uid="{76B9C014-FAAC-4C84-8FAD-43BD558DAB72}">
      <text>
        <r>
          <rPr>
            <sz val="9"/>
            <color indexed="81"/>
            <rFont val="Tahoma"/>
            <family val="2"/>
          </rPr>
          <t>NZTM2000 Easting</t>
        </r>
      </text>
    </comment>
    <comment ref="F3" authorId="0" shapeId="0" xr:uid="{79BC0FB3-7BB2-4B5B-8D32-9F4ECBD5C75A}">
      <text>
        <r>
          <rPr>
            <sz val="9"/>
            <color indexed="81"/>
            <rFont val="Tahoma"/>
            <family val="2"/>
          </rPr>
          <t>NZTM2000 Northing</t>
        </r>
      </text>
    </comment>
    <comment ref="G3" authorId="0" shapeId="0" xr:uid="{B2135E72-8443-49D1-9EAF-759020B6637C}">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H3" authorId="0" shapeId="0" xr:uid="{4EE66014-DD2B-4688-BC89-BB665EF239B4}">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I3" authorId="0" shapeId="0" xr:uid="{0B6C6C1A-29DC-41EA-9FDA-B048E802A8DB}">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J3" authorId="0" shapeId="0" xr:uid="{F9DE9A4F-9C0D-423A-81F1-8FC71369F93C}">
      <text>
        <r>
          <rPr>
            <sz val="9"/>
            <color indexed="81"/>
            <rFont val="Tahoma"/>
            <family val="2"/>
          </rPr>
          <t>Length and Area Assets are positioned by defining how far their Start and End are offset from the centre line of the carriageway. The Start measurement is just called the Offset. The End measurement is called the End Offset.</t>
        </r>
      </text>
    </comment>
    <comment ref="K3" authorId="0" shapeId="0" xr:uid="{16375999-0981-4BB7-BBD9-FD84F35BF923}">
      <text>
        <r>
          <rPr>
            <sz val="9"/>
            <color indexed="81"/>
            <rFont val="Tahoma"/>
            <family val="2"/>
          </rPr>
          <t>L=Left hand side, R=Right hand side, B=Both, C=Centre</t>
        </r>
      </text>
    </comment>
    <comment ref="M3" authorId="0" shapeId="0" xr:uid="{73757169-5CDF-4D19-9875-66C32181D608}">
      <text>
        <r>
          <rPr>
            <sz val="9"/>
            <color indexed="81"/>
            <rFont val="Tahoma"/>
            <family val="2"/>
          </rPr>
          <t>The position within the road corridor where the delineator is installed</t>
        </r>
      </text>
    </comment>
    <comment ref="O3" authorId="0" shapeId="0" xr:uid="{68149193-49CF-4CD0-9232-47A43BE01A9A}">
      <text>
        <r>
          <rPr>
            <sz val="9"/>
            <color indexed="81"/>
            <rFont val="Tahoma"/>
            <family val="2"/>
          </rPr>
          <t>Height of the post</t>
        </r>
      </text>
    </comment>
    <comment ref="P3" authorId="0" shapeId="0" xr:uid="{499EEA32-9911-484B-A804-CBB5EE385C6C}">
      <text>
        <r>
          <rPr>
            <sz val="9"/>
            <color indexed="81"/>
            <rFont val="Tahoma"/>
            <family val="2"/>
          </rPr>
          <t>Length in RAMM is calculated from the difference in the Start and End displacements</t>
        </r>
      </text>
    </comment>
    <comment ref="Q3" authorId="0" shapeId="0" xr:uid="{CF9B091B-F297-442D-9038-925F0823A390}">
      <text>
        <r>
          <rPr>
            <sz val="9"/>
            <color indexed="81"/>
            <rFont val="Tahoma"/>
            <family val="2"/>
          </rPr>
          <t>Where the standard Length calculation does not accurately represent the real-world Length of an item, the user can specify the difference in m.</t>
        </r>
      </text>
    </comment>
    <comment ref="R3" authorId="0" shapeId="0" xr:uid="{5BAB7819-EA9A-41D6-838A-14DE49EA29FC}">
      <text>
        <r>
          <rPr>
            <sz val="9"/>
            <color indexed="81"/>
            <rFont val="Tahoma"/>
            <family val="2"/>
          </rPr>
          <t>This is an opportunity for a user to clarify why the standard RAMM Length calculation does not accurately show the Length of an item. For instance, a curved item will be longer than a straight one for the same Start and End displacements.</t>
        </r>
      </text>
    </comment>
    <comment ref="T3" authorId="0" shapeId="0" xr:uid="{B7D80078-E2FD-4D63-B50A-90E6F0CE9883}">
      <text>
        <r>
          <rPr>
            <sz val="9"/>
            <color indexed="81"/>
            <rFont val="Tahoma"/>
            <family val="2"/>
          </rPr>
          <t>The type of post used in the delineator</t>
        </r>
      </text>
    </comment>
    <comment ref="V3" authorId="0" shapeId="0" xr:uid="{31D7F07B-D4F3-45E4-8DBC-FACBB0C0CB8E}">
      <text>
        <r>
          <rPr>
            <sz val="9"/>
            <color indexed="81"/>
            <rFont val="Tahoma"/>
            <family val="2"/>
          </rPr>
          <t>The primary colour of each post</t>
        </r>
      </text>
    </comment>
    <comment ref="X3" authorId="0" shapeId="0" xr:uid="{6B30578A-903F-4B36-8FF1-223F81557AE5}">
      <text>
        <r>
          <rPr>
            <sz val="9"/>
            <color indexed="81"/>
            <rFont val="Tahoma"/>
            <family val="2"/>
          </rPr>
          <t>How many posts have been installed?</t>
        </r>
      </text>
    </comment>
    <comment ref="Y3" authorId="0" shapeId="0" xr:uid="{7CC3F7DF-46C8-42A1-A227-3AB576B748BC}">
      <text>
        <r>
          <rPr>
            <sz val="9"/>
            <color indexed="81"/>
            <rFont val="Tahoma"/>
            <family val="2"/>
          </rPr>
          <t>Average distance between two delineator posts</t>
        </r>
      </text>
    </comment>
    <comment ref="Z3" authorId="0" shapeId="0" xr:uid="{96629317-BAC8-4367-9852-1B4EC79D0670}">
      <text>
        <r>
          <rPr>
            <sz val="9"/>
            <color indexed="81"/>
            <rFont val="Tahoma"/>
            <family val="2"/>
          </rPr>
          <t>Do the posts have reflective sections or properties to increase visibility?</t>
        </r>
      </text>
    </comment>
    <comment ref="AA3" authorId="0" shapeId="0" xr:uid="{15707CF1-EF63-4F4D-933B-F62BAE8B3781}">
      <text>
        <r>
          <rPr>
            <sz val="9"/>
            <color indexed="81"/>
            <rFont val="Tahoma"/>
            <family val="2"/>
          </rPr>
          <t xml:space="preserve"> Does the delineator have a horizontal component (not only vertical posts)? For example, modular, rubber, low-height devices used to separate lanes of traffic.</t>
        </r>
      </text>
    </comment>
    <comment ref="AB3" authorId="0" shapeId="0" xr:uid="{26FF31CF-DC75-4D50-977B-98B21CCDF97E}">
      <text>
        <r>
          <rPr>
            <sz val="9"/>
            <color indexed="81"/>
            <rFont val="Tahoma"/>
            <family val="2"/>
          </rPr>
          <t>Installation Date is used with most RAMM Assets but especially for assets such as Street Lights where Installation and Replacement data is critical. Installation Date is also required if there is a manufacturer's warranty for the Asset.</t>
        </r>
      </text>
    </comment>
    <comment ref="AC3" authorId="0" shapeId="0" xr:uid="{86AB0883-3C6C-4B6D-9556-BD88FE924A31}">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AD3" authorId="0" shapeId="0" xr:uid="{D48546E9-2D32-4F76-9336-80CAB30DFDC6}">
      <text>
        <r>
          <rPr>
            <sz val="9"/>
            <color indexed="81"/>
            <rFont val="Tahoma"/>
            <family val="2"/>
          </rPr>
          <t>Expected life of asset at the time of design</t>
        </r>
      </text>
    </comment>
    <comment ref="AE3" authorId="0" shapeId="0" xr:uid="{95771E2A-5F01-4DD1-884A-1D0903FFC714}">
      <text>
        <r>
          <rPr>
            <sz val="9"/>
            <color indexed="81"/>
            <rFont val="Tahoma"/>
            <family val="2"/>
          </rPr>
          <t>Lifecycle status of the asset</t>
        </r>
      </text>
    </comment>
    <comment ref="AG3" authorId="0" shapeId="0" xr:uid="{4A9BAA72-04A6-4FAD-9662-8ECF675C17C4}">
      <text>
        <r>
          <rPr>
            <sz val="9"/>
            <color indexed="81"/>
            <rFont val="Tahoma"/>
            <family val="2"/>
          </rPr>
          <t>Removal Date specifies the date when an Asset/Component was removed. They are used for statistical, financial and warranty reporting purposes.</t>
        </r>
      </text>
    </comment>
    <comment ref="AH3" authorId="0" shapeId="0" xr:uid="{D48D467F-B940-411D-A9E6-84CDD9DA7F91}">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AJ3" authorId="0" shapeId="0" xr:uid="{AD52FFD6-E95E-4A7B-9BF7-6FF1809F6D94}">
      <text>
        <r>
          <rPr>
            <sz val="9"/>
            <color indexed="81"/>
            <rFont val="Tahoma"/>
            <family val="2"/>
          </rPr>
          <t>The entity that owns the asset</t>
        </r>
      </text>
    </comment>
    <comment ref="AL3" authorId="0" shapeId="0" xr:uid="{CE89E78C-808C-478B-A3C9-3B495FBA398D}">
      <text>
        <r>
          <rPr>
            <sz val="9"/>
            <color indexed="81"/>
            <rFont val="Tahoma"/>
            <family val="2"/>
          </rPr>
          <t>The entity that manages the asset, on behalf of the owner</t>
        </r>
      </text>
    </comment>
    <comment ref="AN3" authorId="0" shapeId="0" xr:uid="{A319DE7E-A3C3-44D5-922B-0206C7767D03}">
      <text>
        <r>
          <rPr>
            <sz val="9"/>
            <color indexed="81"/>
            <rFont val="Tahoma"/>
            <family val="2"/>
          </rPr>
          <t>What department or group within the road controlling authority owns the asset? E.g. Parks and Recreation, Property, Housing.</t>
        </r>
      </text>
    </comment>
    <comment ref="AP3" authorId="0" shapeId="0" xr:uid="{F71013B6-FA7A-428B-A361-300AAFBC4ACA}">
      <text>
        <r>
          <rPr>
            <sz val="9"/>
            <color indexed="81"/>
            <rFont val="Tahoma"/>
            <family val="2"/>
          </rPr>
          <t>A combination of activity class and work category</t>
        </r>
      </text>
    </comment>
    <comment ref="AR3" authorId="0" shapeId="0" xr:uid="{8D1DBF1B-F645-471F-BE94-EBFB98F3B83D}">
      <text>
        <r>
          <rPr>
            <sz val="9"/>
            <color indexed="81"/>
            <rFont val="Tahoma"/>
            <family val="2"/>
          </rPr>
          <t>Original cost of installing or constructing this asset</t>
        </r>
      </text>
    </comment>
    <comment ref="AS3" authorId="0" shapeId="0" xr:uid="{A5334D5A-9888-4580-9339-B95E2D730DE9}">
      <text>
        <r>
          <rPr>
            <sz val="9"/>
            <color indexed="81"/>
            <rFont val="Tahoma"/>
            <family val="2"/>
          </rPr>
          <t>Is the maintenance of this asset at least partly funded by the National Land Transport Programme (NLTP) administered by Waka Kotahi?</t>
        </r>
      </text>
    </comment>
    <comment ref="AT3" authorId="0" shapeId="0" xr:uid="{6EAA7D9C-42FF-4B02-9048-6B378FDA271C}">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AV3" authorId="0" shapeId="0" xr:uid="{F44A8A87-BA12-42BC-8235-638AF94B70F1}">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AW3" authorId="0" shapeId="0" xr:uid="{628D4F92-0476-47C7-B93E-8D84C5D4635D}">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AX3" authorId="0" shapeId="0" xr:uid="{C07D7572-3BE6-4221-AD70-994222E49224}">
      <text>
        <r>
          <rPr>
            <sz val="9"/>
            <color indexed="81"/>
            <rFont val="Tahoma"/>
            <family val="2"/>
          </rPr>
          <t>NZVD2016 Vertical Position</t>
        </r>
      </text>
    </comment>
    <comment ref="AY3" authorId="0" shapeId="0" xr:uid="{244D29FD-3A13-4907-BC3A-12174B8D1AD3}">
      <text>
        <r>
          <rPr>
            <sz val="9"/>
            <color indexed="81"/>
            <rFont val="Tahoma"/>
            <family val="2"/>
          </rPr>
          <t>Well-known Text (WKT) geometry in NZTM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77E47D25-327D-4069-9607-F130A751D92A}">
      <text>
        <r>
          <rPr>
            <sz val="9"/>
            <color indexed="81"/>
            <rFont val="Tahoma"/>
            <family val="2"/>
          </rPr>
          <t>prompt</t>
        </r>
      </text>
    </comment>
    <comment ref="B3" authorId="0" shapeId="0" xr:uid="{6D6B6DF6-98D8-4121-8E27-C6E45084D30F}">
      <text>
        <r>
          <rPr>
            <sz val="9"/>
            <color indexed="81"/>
            <rFont val="Tahoma"/>
            <family val="2"/>
          </rPr>
          <t>Every Custom Asset requires a uniqe identifier so that it is distinguishable from all other Assets</t>
        </r>
      </text>
    </comment>
    <comment ref="C3" authorId="0" shapeId="0" xr:uid="{74EC1775-A6B8-4ACD-AA81-F11F031BCC6E}">
      <text>
        <r>
          <rPr>
            <sz val="9"/>
            <color indexed="81"/>
            <rFont val="Tahoma"/>
            <family val="2"/>
          </rPr>
          <t>All standard RAMM items and almost all user-defined items are located on a Road. Most RAMM functions are Road-centric.</t>
        </r>
      </text>
    </comment>
    <comment ref="E3" authorId="0" shapeId="0" xr:uid="{EE90B6E2-9510-424D-9706-35AF5495A77F}">
      <text>
        <r>
          <rPr>
            <sz val="9"/>
            <color indexed="81"/>
            <rFont val="Tahoma"/>
            <family val="2"/>
          </rPr>
          <t>NZTM2000 Easting</t>
        </r>
      </text>
    </comment>
    <comment ref="F3" authorId="0" shapeId="0" xr:uid="{7F9C79E6-024F-47FA-872B-142F3399DBF7}">
      <text>
        <r>
          <rPr>
            <sz val="9"/>
            <color indexed="81"/>
            <rFont val="Tahoma"/>
            <family val="2"/>
          </rPr>
          <t>NZTM2000 Northing</t>
        </r>
      </text>
    </comment>
    <comment ref="G3" authorId="0" shapeId="0" xr:uid="{5D1786A9-38EC-4115-BC2D-E815220C7FB7}">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H3" authorId="0" shapeId="0" xr:uid="{BB4E555F-A228-4300-A6E5-6BEC84BC2F11}">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I3" authorId="0" shapeId="0" xr:uid="{2B5E4494-3E40-4F9E-BF50-9DE5E9C6D462}">
      <text>
        <r>
          <rPr>
            <sz val="9"/>
            <color indexed="81"/>
            <rFont val="Tahoma"/>
            <family val="2"/>
          </rPr>
          <t>The distance the road hump covers perpendicular to the direction of vehicle travel</t>
        </r>
      </text>
    </comment>
    <comment ref="J3" authorId="0" shapeId="0" xr:uid="{4D80B098-4072-4562-AC4D-276138425418}">
      <text>
        <r>
          <rPr>
            <sz val="9"/>
            <color indexed="81"/>
            <rFont val="Tahoma"/>
            <family val="2"/>
          </rPr>
          <t>The maximum height of the road hump above the surface of the road</t>
        </r>
      </text>
    </comment>
    <comment ref="K3" authorId="0" shapeId="0" xr:uid="{2CCADABD-285D-480B-AACD-AC104A597209}">
      <text>
        <r>
          <rPr>
            <sz val="9"/>
            <color indexed="81"/>
            <rFont val="Tahoma"/>
            <family val="2"/>
          </rPr>
          <t>The distance the road hump covers along the direction of vehicle travel</t>
        </r>
      </text>
    </comment>
    <comment ref="L3" authorId="0" shapeId="0" xr:uid="{A9F1245B-E776-4B64-AEE5-46FDAE828B68}">
      <text>
        <r>
          <rPr>
            <sz val="9"/>
            <color indexed="81"/>
            <rFont val="Tahoma"/>
            <family val="2"/>
          </rPr>
          <t>Where the standard Length calculation does not accurately represent the real-world Length of an item, the user can specify the difference in m.</t>
        </r>
      </text>
    </comment>
    <comment ref="M3" authorId="0" shapeId="0" xr:uid="{473E2B1E-81D8-454A-BAE9-18FA1AC5152A}">
      <text>
        <r>
          <rPr>
            <sz val="9"/>
            <color indexed="81"/>
            <rFont val="Tahoma"/>
            <family val="2"/>
          </rPr>
          <t>This is an opportunity for a user to clarify why the standard RAMM Length calculation does not accurately show the Length of an item. For instance, a curved item will be longer than a straight one for the same Start and End displacements.</t>
        </r>
      </text>
    </comment>
    <comment ref="O3" authorId="0" shapeId="0" xr:uid="{1A8570C0-2202-497C-8933-13EB0A8D47F3}">
      <text>
        <r>
          <rPr>
            <sz val="9"/>
            <color indexed="81"/>
            <rFont val="Tahoma"/>
            <family val="2"/>
          </rPr>
          <t>Standard Areas in RAMM are the result of simple calculations of length x width</t>
        </r>
      </text>
    </comment>
    <comment ref="P3" authorId="0" shapeId="0" xr:uid="{677C9665-7B39-419F-BBB5-02257FADFBEF}">
      <text>
        <r>
          <rPr>
            <sz val="9"/>
            <color indexed="81"/>
            <rFont val="Tahoma"/>
            <family val="2"/>
          </rPr>
          <t>Where the standard Area calculation does not accurately represent the real-world Area of an item, the user can specify the difference in m2. Both positive and negative values are allowed.</t>
        </r>
      </text>
    </comment>
    <comment ref="Q3" authorId="0" shapeId="0" xr:uid="{9378CDCD-4F76-4E9A-B0E0-6CB47CD27A2E}">
      <text>
        <r>
          <rPr>
            <sz val="9"/>
            <color indexed="81"/>
            <rFont val="Tahoma"/>
            <family val="2"/>
          </rPr>
          <t>Where a user has added an Area correction to the standard calculated Area, the two values are summed to give a Total Area.</t>
        </r>
      </text>
    </comment>
    <comment ref="R3" authorId="0" shapeId="0" xr:uid="{64AD6008-E96B-4DF8-BE5B-0AF4659CE07F}">
      <text>
        <r>
          <rPr>
            <sz val="9"/>
            <color indexed="81"/>
            <rFont val="Tahoma"/>
            <family val="2"/>
          </rPr>
          <t>The specific type of road hump or 'vertical displacement device'.</t>
        </r>
      </text>
    </comment>
    <comment ref="T3" authorId="0" shapeId="0" xr:uid="{8DB015B9-5330-4031-9099-D23604EC59D4}">
      <text>
        <r>
          <rPr>
            <sz val="9"/>
            <color indexed="81"/>
            <rFont val="Tahoma"/>
            <family val="2"/>
          </rPr>
          <t>The primary material the road hump is made of. If multiple, use the material on the top of the hump</t>
        </r>
      </text>
    </comment>
    <comment ref="V3" authorId="0" shapeId="0" xr:uid="{EB19E4D5-5AAA-4FA0-BA11-B8FE83A6DE0F}">
      <text>
        <r>
          <rPr>
            <sz val="9"/>
            <color indexed="81"/>
            <rFont val="Tahoma"/>
            <family val="2"/>
          </rPr>
          <t>Installation Date is used with most RAMM Assets but especially for assets such as Street Lights where Installation and Replacement data is critical. Installation Date is also required if there is a manufacturer's warranty for the Asset.</t>
        </r>
      </text>
    </comment>
    <comment ref="W3" authorId="0" shapeId="0" xr:uid="{1BB3AA5B-203A-401B-A268-A23277513B14}">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X3" authorId="0" shapeId="0" xr:uid="{07062D2D-82D0-4F35-9438-049DEC0F49CA}">
      <text>
        <r>
          <rPr>
            <sz val="9"/>
            <color indexed="81"/>
            <rFont val="Tahoma"/>
            <family val="2"/>
          </rPr>
          <t>Expected life of asset at the time of design</t>
        </r>
      </text>
    </comment>
    <comment ref="Y3" authorId="0" shapeId="0" xr:uid="{01E06B7D-EBFB-4AEB-980C-23B9F7780434}">
      <text>
        <r>
          <rPr>
            <sz val="9"/>
            <color indexed="81"/>
            <rFont val="Tahoma"/>
            <family val="2"/>
          </rPr>
          <t>Lifecycle status of the asset</t>
        </r>
      </text>
    </comment>
    <comment ref="AA3" authorId="0" shapeId="0" xr:uid="{E91AC9E7-6786-4C12-9D37-FE36D08328FE}">
      <text>
        <r>
          <rPr>
            <sz val="9"/>
            <color indexed="81"/>
            <rFont val="Tahoma"/>
            <family val="2"/>
          </rPr>
          <t>Removal Date specifies the date when an Asset/Component was removed. They are used for statistical, financial and warranty reporting purposes.</t>
        </r>
      </text>
    </comment>
    <comment ref="AB3" authorId="0" shapeId="0" xr:uid="{20DC5541-27EE-440D-955E-FF74C16B495A}">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AD3" authorId="0" shapeId="0" xr:uid="{3A35D5C6-42E1-4A15-B99C-F1B1EEBF3D89}">
      <text>
        <r>
          <rPr>
            <sz val="9"/>
            <color indexed="81"/>
            <rFont val="Tahoma"/>
            <family val="2"/>
          </rPr>
          <t>The entity that owns the asset</t>
        </r>
      </text>
    </comment>
    <comment ref="AF3" authorId="0" shapeId="0" xr:uid="{4B2A9EFD-150A-4C19-A199-59B38A0AD066}">
      <text>
        <r>
          <rPr>
            <sz val="9"/>
            <color indexed="81"/>
            <rFont val="Tahoma"/>
            <family val="2"/>
          </rPr>
          <t>The entity that manages the asset, on behalf of the owner</t>
        </r>
      </text>
    </comment>
    <comment ref="AH3" authorId="0" shapeId="0" xr:uid="{EEED8989-A706-4E6A-85FD-87EBDF4713F9}">
      <text>
        <r>
          <rPr>
            <sz val="9"/>
            <color indexed="81"/>
            <rFont val="Tahoma"/>
            <family val="2"/>
          </rPr>
          <t>What department or group within the road controlling authority owns the asset? E.g. Parks and Recreation, Property, Housing.</t>
        </r>
      </text>
    </comment>
    <comment ref="AJ3" authorId="0" shapeId="0" xr:uid="{E0219DEF-4DBE-4923-8E7C-41F8D350697E}">
      <text>
        <r>
          <rPr>
            <sz val="9"/>
            <color indexed="81"/>
            <rFont val="Tahoma"/>
            <family val="2"/>
          </rPr>
          <t>A combination of activity class and work category</t>
        </r>
      </text>
    </comment>
    <comment ref="AL3" authorId="0" shapeId="0" xr:uid="{4BA97AB7-0321-402C-ABF6-D9CFB1DE6E70}">
      <text>
        <r>
          <rPr>
            <sz val="9"/>
            <color indexed="81"/>
            <rFont val="Tahoma"/>
            <family val="2"/>
          </rPr>
          <t>Original cost of installing or constructing this asset</t>
        </r>
      </text>
    </comment>
    <comment ref="AM3" authorId="0" shapeId="0" xr:uid="{CD8A3697-884A-4918-8610-91C67448D5E5}">
      <text>
        <r>
          <rPr>
            <sz val="9"/>
            <color indexed="81"/>
            <rFont val="Tahoma"/>
            <family val="2"/>
          </rPr>
          <t>Is the maintenance of this asset at least partly funded by the National Land Transport Programme (NLTP) administered by Waka Kotahi?</t>
        </r>
      </text>
    </comment>
    <comment ref="AN3" authorId="0" shapeId="0" xr:uid="{B7AD49F9-2561-4AA5-AFBD-26FF798C6E4C}">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AP3" authorId="0" shapeId="0" xr:uid="{1A489E9C-2BF0-4243-97B9-20ED41DE445D}">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AQ3" authorId="0" shapeId="0" xr:uid="{F3DE538E-9AEC-4360-BE23-D39F0B5196C4}">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AR3" authorId="0" shapeId="0" xr:uid="{5EFAD284-DDA4-44E2-B848-2FA423BCA320}">
      <text>
        <r>
          <rPr>
            <sz val="9"/>
            <color indexed="81"/>
            <rFont val="Tahoma"/>
            <family val="2"/>
          </rPr>
          <t>NZVD2016 Vertical Position</t>
        </r>
      </text>
    </comment>
    <comment ref="AS3" authorId="0" shapeId="0" xr:uid="{9161FC63-F607-40EB-8CA6-49C5820E038A}">
      <text>
        <r>
          <rPr>
            <sz val="9"/>
            <color indexed="81"/>
            <rFont val="Tahoma"/>
            <family val="2"/>
          </rPr>
          <t>Well-known Text (WKT) geometry in NZTM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77833A65-7B29-40DF-92B6-5AB3768CCE5A}">
      <text>
        <r>
          <rPr>
            <sz val="9"/>
            <color indexed="81"/>
            <rFont val="Tahoma"/>
            <family val="2"/>
          </rPr>
          <t>prompt</t>
        </r>
      </text>
    </comment>
    <comment ref="B3" authorId="0" shapeId="0" xr:uid="{A102CBAA-E9C9-498D-8DED-354A1E7051F1}">
      <text>
        <r>
          <rPr>
            <sz val="9"/>
            <color indexed="81"/>
            <rFont val="Tahoma"/>
            <family val="2"/>
          </rPr>
          <t>Every Custom Asset requires a uniqe identifier so that it is distinguishable from all other Assets</t>
        </r>
      </text>
    </comment>
    <comment ref="C3" authorId="0" shapeId="0" xr:uid="{78580358-1D63-42E4-A0FD-7FC7BF6D1442}">
      <text>
        <r>
          <rPr>
            <sz val="9"/>
            <color indexed="81"/>
            <rFont val="Tahoma"/>
            <family val="2"/>
          </rPr>
          <t>All standard RAMM items and almost all user-defined items are located on a Road. Most RAMM functions are Road-centric.</t>
        </r>
      </text>
    </comment>
    <comment ref="E3" authorId="0" shapeId="0" xr:uid="{553E8110-164E-4568-BDC5-CBFAC68A5636}">
      <text>
        <r>
          <rPr>
            <sz val="9"/>
            <color indexed="81"/>
            <rFont val="Tahoma"/>
            <family val="2"/>
          </rPr>
          <t>NZTM2000 Easting</t>
        </r>
      </text>
    </comment>
    <comment ref="F3" authorId="0" shapeId="0" xr:uid="{6C199FEF-E9DF-4B93-BF55-1E3CEE731000}">
      <text>
        <r>
          <rPr>
            <sz val="9"/>
            <color indexed="81"/>
            <rFont val="Tahoma"/>
            <family val="2"/>
          </rPr>
          <t>NZTM2000 Northing</t>
        </r>
      </text>
    </comment>
    <comment ref="G3" authorId="0" shapeId="0" xr:uid="{9164B07D-88E0-45FC-A5F1-EB7C0C304E24}">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H3" authorId="0" shapeId="0" xr:uid="{E28C86B2-E6F4-4881-BCAC-E192BC838139}">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I3" authorId="0" shapeId="0" xr:uid="{BDC325F7-920D-4C19-B38A-BBBD6D721C9D}">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J3" authorId="0" shapeId="0" xr:uid="{97EBC503-1734-496B-B35C-6D4302AF3C10}">
      <text>
        <r>
          <rPr>
            <sz val="9"/>
            <color indexed="81"/>
            <rFont val="Tahoma"/>
            <family val="2"/>
          </rPr>
          <t>Length and Area Assets are positioned by defining how far their Start and End are offset from the centre line of the carriageway. The Start measurement is just called the Offset. The End measurement is called the End Offset.</t>
        </r>
      </text>
    </comment>
    <comment ref="K3" authorId="0" shapeId="0" xr:uid="{733A7FEF-7FC7-4B2C-818C-7AD4BBC72DA8}">
      <text>
        <r>
          <rPr>
            <sz val="9"/>
            <color indexed="81"/>
            <rFont val="Tahoma"/>
            <family val="2"/>
          </rPr>
          <t>L=Left hand side, R=Right hand side, B=Both, C=Centre</t>
        </r>
      </text>
    </comment>
    <comment ref="M3" authorId="0" shapeId="0" xr:uid="{70A43F11-5017-404F-BC73-BD02730BDFD4}">
      <text>
        <r>
          <rPr>
            <sz val="9"/>
            <color indexed="81"/>
            <rFont val="Tahoma"/>
            <family val="2"/>
          </rPr>
          <t>The (maximum) distance the island covers perpendicular to the direction of vehicle travel</t>
        </r>
      </text>
    </comment>
    <comment ref="N3" authorId="0" shapeId="0" xr:uid="{DA933700-6C89-45F7-8844-A86E5FBB6CC0}">
      <text>
        <r>
          <rPr>
            <sz val="9"/>
            <color indexed="81"/>
            <rFont val="Tahoma"/>
            <family val="2"/>
          </rPr>
          <t>The maximum height of the island above the surface of the road</t>
        </r>
      </text>
    </comment>
    <comment ref="O3" authorId="0" shapeId="0" xr:uid="{B573DC94-47F2-4B58-B405-87181CBF871D}">
      <text>
        <r>
          <rPr>
            <sz val="9"/>
            <color indexed="81"/>
            <rFont val="Tahoma"/>
            <family val="2"/>
          </rPr>
          <t>Length in RAMM is calculated from the difference in the Start and End displacements</t>
        </r>
      </text>
    </comment>
    <comment ref="P3" authorId="0" shapeId="0" xr:uid="{1A538C7C-F737-4F32-87F6-31E3BDE1F44B}">
      <text>
        <r>
          <rPr>
            <sz val="9"/>
            <color indexed="81"/>
            <rFont val="Tahoma"/>
            <family val="2"/>
          </rPr>
          <t>Where the standard Length calculation does not accurately represent the real-world Length of an item, the user can specify the difference in m.</t>
        </r>
      </text>
    </comment>
    <comment ref="Q3" authorId="0" shapeId="0" xr:uid="{B1799C73-8424-4918-8AFB-0B3E7BB9DEE4}">
      <text>
        <r>
          <rPr>
            <sz val="9"/>
            <color indexed="81"/>
            <rFont val="Tahoma"/>
            <family val="2"/>
          </rPr>
          <t>This is an opportunity for a user to clarify why the standard RAMM Length calculation does not accurately show the Length of an item. For instance, a curved item will be longer than a straight one for the same Start and End displacements.</t>
        </r>
      </text>
    </comment>
    <comment ref="S3" authorId="0" shapeId="0" xr:uid="{7ED44CA2-57CA-4D16-B202-5D1B54D4099C}">
      <text>
        <r>
          <rPr>
            <sz val="9"/>
            <color indexed="81"/>
            <rFont val="Tahoma"/>
            <family val="2"/>
          </rPr>
          <t>Standard Areas in RAMM are the result of simple calculations of length x width</t>
        </r>
      </text>
    </comment>
    <comment ref="T3" authorId="0" shapeId="0" xr:uid="{7C7C92DA-ECE8-4176-BF46-8DB3F89B5A87}">
      <text>
        <r>
          <rPr>
            <sz val="9"/>
            <color indexed="81"/>
            <rFont val="Tahoma"/>
            <family val="2"/>
          </rPr>
          <t>Where the standard Area calculation does not accurately represent the real-world Area of an item, the user can specify the difference in m2. Both positive and negative values are allowed.</t>
        </r>
      </text>
    </comment>
    <comment ref="U3" authorId="0" shapeId="0" xr:uid="{25A1A2FB-E5B3-4763-9909-6CA7E027F9DE}">
      <text>
        <r>
          <rPr>
            <sz val="9"/>
            <color indexed="81"/>
            <rFont val="Tahoma"/>
            <family val="2"/>
          </rPr>
          <t>Where a user has added an Area correction to the standard calculated Area, the two values are summed to give a Total Area.</t>
        </r>
      </text>
    </comment>
    <comment ref="V3" authorId="0" shapeId="0" xr:uid="{530F54BD-B680-44FE-9173-993ADDB5B1D4}">
      <text>
        <r>
          <rPr>
            <sz val="9"/>
            <color indexed="81"/>
            <rFont val="Tahoma"/>
            <family val="2"/>
          </rPr>
          <t>Primary type of the traffic island</t>
        </r>
      </text>
    </comment>
    <comment ref="X3" authorId="0" shapeId="0" xr:uid="{000012F3-344F-4C51-8A64-1AF5E37F18B0}">
      <text>
        <r>
          <rPr>
            <sz val="9"/>
            <color indexed="81"/>
            <rFont val="Tahoma"/>
            <family val="2"/>
          </rPr>
          <t>The shape of the island as seen from above</t>
        </r>
      </text>
    </comment>
    <comment ref="Z3" authorId="0" shapeId="0" xr:uid="{0AEB4D56-AF93-4751-9841-59B72CBB737E}">
      <text>
        <r>
          <rPr>
            <sz val="9"/>
            <color indexed="81"/>
            <rFont val="Tahoma"/>
            <family val="2"/>
          </rPr>
          <t>Top Surface has Concrete?</t>
        </r>
      </text>
    </comment>
    <comment ref="AA3" authorId="0" shapeId="0" xr:uid="{3A62CB58-4311-4198-8ABB-201863B3E51D}">
      <text>
        <r>
          <rPr>
            <sz val="9"/>
            <color indexed="81"/>
            <rFont val="Tahoma"/>
            <family val="2"/>
          </rPr>
          <t>Top Surface has Blocks/Pavers?</t>
        </r>
      </text>
    </comment>
    <comment ref="AB3" authorId="0" shapeId="0" xr:uid="{4E981512-3DC8-4883-8914-63CB8B9DE364}">
      <text>
        <r>
          <rPr>
            <sz val="9"/>
            <color indexed="81"/>
            <rFont val="Tahoma"/>
            <family val="2"/>
          </rPr>
          <t>Whether top surface has planted landscaping?</t>
        </r>
      </text>
    </comment>
    <comment ref="AC3" authorId="0" shapeId="0" xr:uid="{9DC5DC39-210B-4055-9B40-5D52282C2E82}">
      <text>
        <r>
          <rPr>
            <sz val="9"/>
            <color indexed="81"/>
            <rFont val="Tahoma"/>
            <family val="2"/>
          </rPr>
          <t>Whether top surface has grassed area?</t>
        </r>
      </text>
    </comment>
    <comment ref="AD3" authorId="0" shapeId="0" xr:uid="{4C0B27B9-476F-4292-96F4-C21F882751E1}">
      <text>
        <r>
          <rPr>
            <sz val="9"/>
            <color indexed="81"/>
            <rFont val="Tahoma"/>
            <family val="2"/>
          </rPr>
          <t>Whether top surface has rain garden?</t>
        </r>
      </text>
    </comment>
    <comment ref="AE3" authorId="0" shapeId="0" xr:uid="{41FCC180-3751-488F-A6E6-7D674298B3FC}">
      <text>
        <r>
          <rPr>
            <sz val="9"/>
            <color indexed="81"/>
            <rFont val="Tahoma"/>
            <family val="2"/>
          </rPr>
          <t>The area on top of the island allocated to landscaping</t>
        </r>
      </text>
    </comment>
    <comment ref="AF3" authorId="0" shapeId="0" xr:uid="{B0204337-81F9-4F79-AEC4-0A8E529A2A17}">
      <text>
        <r>
          <rPr>
            <sz val="9"/>
            <color indexed="81"/>
            <rFont val="Tahoma"/>
            <family val="2"/>
          </rPr>
          <t>The date the asset was installed</t>
        </r>
      </text>
    </comment>
    <comment ref="AG3" authorId="0" shapeId="0" xr:uid="{92434DE0-903B-40A5-A5E4-55B581705D11}">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AH3" authorId="0" shapeId="0" xr:uid="{444341D8-2DFB-4904-B8DE-EF846E84A481}">
      <text>
        <r>
          <rPr>
            <sz val="9"/>
            <color indexed="81"/>
            <rFont val="Tahoma"/>
            <family val="2"/>
          </rPr>
          <t>Expected life of asset at the time of design</t>
        </r>
      </text>
    </comment>
    <comment ref="AI3" authorId="0" shapeId="0" xr:uid="{E37663AA-8D5E-4121-91EE-E0457511D7F1}">
      <text>
        <r>
          <rPr>
            <sz val="9"/>
            <color indexed="81"/>
            <rFont val="Tahoma"/>
            <family val="2"/>
          </rPr>
          <t>Lifecycle status of the asset</t>
        </r>
      </text>
    </comment>
    <comment ref="AK3" authorId="0" shapeId="0" xr:uid="{ACCE8E3D-7EC6-4770-B351-A6037E489B5C}">
      <text>
        <r>
          <rPr>
            <sz val="9"/>
            <color indexed="81"/>
            <rFont val="Tahoma"/>
            <family val="2"/>
          </rPr>
          <t>Replacement Date specifies the date when an Asset/Component was replaced. They are used for statistical, financial and warranty reporting purposes.</t>
        </r>
      </text>
    </comment>
    <comment ref="AL3" authorId="0" shapeId="0" xr:uid="{EDCFFAAF-B2CF-4917-9067-FD1ADC3B68C2}">
      <text>
        <r>
          <rPr>
            <sz val="9"/>
            <color indexed="81"/>
            <rFont val="Tahoma"/>
            <family val="2"/>
          </rPr>
          <t>Replacement Reason codes are for Assets where replacement records are maintained. They specify the reason for replacing an Asset/Component and are user-configurable. They are used for statistical, financial and warranty reporting purposes.</t>
        </r>
      </text>
    </comment>
    <comment ref="AN3" authorId="0" shapeId="0" xr:uid="{23E7DAA5-D687-4229-BF7E-352E8FA1E7A9}">
      <text>
        <r>
          <rPr>
            <sz val="9"/>
            <color indexed="81"/>
            <rFont val="Tahoma"/>
            <family val="2"/>
          </rPr>
          <t>The entity that owns the asset</t>
        </r>
      </text>
    </comment>
    <comment ref="AP3" authorId="0" shapeId="0" xr:uid="{19FCC72D-C194-4AAC-8190-31A3F769E6CD}">
      <text>
        <r>
          <rPr>
            <sz val="9"/>
            <color indexed="81"/>
            <rFont val="Tahoma"/>
            <family val="2"/>
          </rPr>
          <t>The entity that manages the asset, on behalf of the owner</t>
        </r>
      </text>
    </comment>
    <comment ref="AR3" authorId="0" shapeId="0" xr:uid="{571D856A-B3C9-4AF9-8AE0-273DBD3EE3D9}">
      <text>
        <r>
          <rPr>
            <sz val="9"/>
            <color indexed="81"/>
            <rFont val="Tahoma"/>
            <family val="2"/>
          </rPr>
          <t>What department or group within the road controlling authority owns the asset? E.g. Parks and Recreation, Property, Housing.</t>
        </r>
      </text>
    </comment>
    <comment ref="AT3" authorId="0" shapeId="0" xr:uid="{EB9855F9-AF6C-416F-AC16-FEC6C6F36E42}">
      <text>
        <r>
          <rPr>
            <sz val="9"/>
            <color indexed="81"/>
            <rFont val="Tahoma"/>
            <family val="2"/>
          </rPr>
          <t>A combination of activity class and work category</t>
        </r>
      </text>
    </comment>
    <comment ref="AV3" authorId="0" shapeId="0" xr:uid="{6D0645AB-A04E-4E5F-B854-60B95D8E6972}">
      <text>
        <r>
          <rPr>
            <sz val="9"/>
            <color indexed="81"/>
            <rFont val="Tahoma"/>
            <family val="2"/>
          </rPr>
          <t>Original cost of installing or constructing this asset</t>
        </r>
      </text>
    </comment>
    <comment ref="AW3" authorId="0" shapeId="0" xr:uid="{82869919-8A91-43B5-810C-CDA51BD580CD}">
      <text>
        <r>
          <rPr>
            <sz val="9"/>
            <color indexed="81"/>
            <rFont val="Tahoma"/>
            <family val="2"/>
          </rPr>
          <t>Is the maintenance of this asset at least partly funded by the National Land Transport Programme (NLTP) administered by Waka Kotahi?</t>
        </r>
      </text>
    </comment>
    <comment ref="AX3" authorId="0" shapeId="0" xr:uid="{3B20C253-21F8-4335-9F42-DDC028446924}">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AZ3" authorId="0" shapeId="0" xr:uid="{9CCAB3F1-D45E-4797-BE6D-5A0F6B3DF9D2}">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BA3" authorId="0" shapeId="0" xr:uid="{5B8CCD82-0633-4FE1-97F1-7290A658EBC4}">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BB3" authorId="0" shapeId="0" xr:uid="{C9C74D09-585E-4269-9EB5-4B0A826E78F3}">
      <text>
        <r>
          <rPr>
            <sz val="9"/>
            <color indexed="81"/>
            <rFont val="Tahoma"/>
            <family val="2"/>
          </rPr>
          <t>NZVD2016 Vertical Position</t>
        </r>
      </text>
    </comment>
    <comment ref="BC3" authorId="0" shapeId="0" xr:uid="{2C7F82EF-3BC8-49D0-A1AD-CBB378D070A3}">
      <text>
        <r>
          <rPr>
            <sz val="9"/>
            <color indexed="81"/>
            <rFont val="Tahoma"/>
            <family val="2"/>
          </rPr>
          <t>Well-known Text (WKT) geometry in NZTM</t>
        </r>
      </text>
    </comment>
  </commentList>
</comments>
</file>

<file path=xl/sharedStrings.xml><?xml version="1.0" encoding="utf-8"?>
<sst xmlns="http://schemas.openxmlformats.org/spreadsheetml/2006/main" count="16877" uniqueCount="8551">
  <si>
    <t>Asset ID</t>
  </si>
  <si>
    <t>Parent Table</t>
  </si>
  <si>
    <t>Link Reference</t>
  </si>
  <si>
    <t>Road</t>
  </si>
  <si>
    <t>Easting</t>
  </si>
  <si>
    <t>Northing</t>
  </si>
  <si>
    <t>Offset</t>
  </si>
  <si>
    <t>Side</t>
  </si>
  <si>
    <t>Location</t>
  </si>
  <si>
    <t>Placement</t>
  </si>
  <si>
    <t>Primary Function</t>
  </si>
  <si>
    <t>Pole Type</t>
  </si>
  <si>
    <t>Primary Material</t>
  </si>
  <si>
    <t>Coating System</t>
  </si>
  <si>
    <t>Foundation Type</t>
  </si>
  <si>
    <t>Base Connection</t>
  </si>
  <si>
    <t>Use Height</t>
  </si>
  <si>
    <t>Ground Height</t>
  </si>
  <si>
    <t>Requires Structural Inspection</t>
  </si>
  <si>
    <t>Pole Make</t>
  </si>
  <si>
    <t>Pole Model</t>
  </si>
  <si>
    <t>Pole Shape</t>
  </si>
  <si>
    <t>Bracket Type</t>
  </si>
  <si>
    <t>Plant Type</t>
  </si>
  <si>
    <t>Ground Type</t>
  </si>
  <si>
    <t>Joint Type</t>
  </si>
  <si>
    <t>Install Date</t>
  </si>
  <si>
    <t>Age</t>
  </si>
  <si>
    <t>Asset Design Life</t>
  </si>
  <si>
    <t>Asset Status</t>
  </si>
  <si>
    <t>Removal Date</t>
  </si>
  <si>
    <t>Removal Reason</t>
  </si>
  <si>
    <t>Owned By</t>
  </si>
  <si>
    <t>Managed By</t>
  </si>
  <si>
    <t>Sub-Organisation</t>
  </si>
  <si>
    <t>Work Origin</t>
  </si>
  <si>
    <t>Original Cost</t>
  </si>
  <si>
    <t>NLTP Funded?</t>
  </si>
  <si>
    <t>Condition</t>
  </si>
  <si>
    <t>Condition Date</t>
  </si>
  <si>
    <t>Notes</t>
  </si>
  <si>
    <t>Vertical Position (Z)</t>
  </si>
  <si>
    <t>Well-known Text (WKT) geometry</t>
  </si>
  <si>
    <t>columnName</t>
  </si>
  <si>
    <t>system_id</t>
  </si>
  <si>
    <t>parent_table</t>
  </si>
  <si>
    <t>link_reference</t>
  </si>
  <si>
    <t>road_id</t>
  </si>
  <si>
    <t>easting</t>
  </si>
  <si>
    <t>northing</t>
  </si>
  <si>
    <t>offset</t>
  </si>
  <si>
    <t>side</t>
  </si>
  <si>
    <t>location</t>
  </si>
  <si>
    <t>placement</t>
  </si>
  <si>
    <t>primary_function</t>
  </si>
  <si>
    <t>structure_type</t>
  </si>
  <si>
    <t>material</t>
  </si>
  <si>
    <t>coating_system</t>
  </si>
  <si>
    <t>foundation_type</t>
  </si>
  <si>
    <t>base_connection_type</t>
  </si>
  <si>
    <t>use_height</t>
  </si>
  <si>
    <t>ground_height</t>
  </si>
  <si>
    <t>requires_structural_inspection</t>
  </si>
  <si>
    <t>pole_make</t>
  </si>
  <si>
    <t>pole_model</t>
  </si>
  <si>
    <t>pole_shape</t>
  </si>
  <si>
    <t>sign_post_bracket</t>
  </si>
  <si>
    <t>post_plant_type</t>
  </si>
  <si>
    <t>post_ground_type</t>
  </si>
  <si>
    <t>post_joint_type</t>
  </si>
  <si>
    <t>install_date</t>
  </si>
  <si>
    <t>age</t>
  </si>
  <si>
    <t>asset_design_life</t>
  </si>
  <si>
    <t>asset_status</t>
  </si>
  <si>
    <t>replace_date</t>
  </si>
  <si>
    <t>rep_replace_reason</t>
  </si>
  <si>
    <t>owned_by</t>
  </si>
  <si>
    <t>managed_by</t>
  </si>
  <si>
    <t>sub_organisation</t>
  </si>
  <si>
    <t>work_origin</t>
  </si>
  <si>
    <t>original_cost</t>
  </si>
  <si>
    <t>nltp_funded</t>
  </si>
  <si>
    <t>condition</t>
  </si>
  <si>
    <t>condition_date</t>
  </si>
  <si>
    <t>notes</t>
  </si>
  <si>
    <t>z</t>
  </si>
  <si>
    <t>wkt_geom</t>
  </si>
  <si>
    <t>prompt</t>
  </si>
  <si>
    <t>dataType</t>
  </si>
  <si>
    <t>serial(10)</t>
  </si>
  <si>
    <t>integer(10)</t>
  </si>
  <si>
    <t>varchar(60)</t>
  </si>
  <si>
    <t>varchar(30)</t>
  </si>
  <si>
    <t>integer(6)</t>
  </si>
  <si>
    <t>decimal(12,4)</t>
  </si>
  <si>
    <t>decimal(4,1)</t>
  </si>
  <si>
    <t>char(1)</t>
  </si>
  <si>
    <t>boolean</t>
  </si>
  <si>
    <t>char(4)</t>
  </si>
  <si>
    <t>char(5)</t>
  </si>
  <si>
    <t>varchar(20)</t>
  </si>
  <si>
    <t>char(2)</t>
  </si>
  <si>
    <t>integer</t>
  </si>
  <si>
    <t>date</t>
  </si>
  <si>
    <t>smallint(3)</t>
  </si>
  <si>
    <t>money(12,2)</t>
  </si>
  <si>
    <t>varchar(255)</t>
  </si>
  <si>
    <t>varchar</t>
  </si>
  <si>
    <t>isRequired</t>
  </si>
  <si>
    <t>isCalculated</t>
  </si>
  <si>
    <t>isLookup</t>
  </si>
  <si>
    <t>lookupTable</t>
  </si>
  <si>
    <t>ud_amds_table_list</t>
  </si>
  <si>
    <t>roadnames</t>
  </si>
  <si>
    <t>ud_placement</t>
  </si>
  <si>
    <t>ud_pole_primary_function</t>
  </si>
  <si>
    <t>ud_pole_structure_type</t>
  </si>
  <si>
    <t>ud_coating_system</t>
  </si>
  <si>
    <t>ud_pole_foundation_type</t>
  </si>
  <si>
    <t>ud_pole_base_connection</t>
  </si>
  <si>
    <t>ud_pole_structure_make</t>
  </si>
  <si>
    <t>ud_pole_structure_model</t>
  </si>
  <si>
    <t>sl_pole_shape</t>
  </si>
  <si>
    <t>sign_bracket</t>
  </si>
  <si>
    <t>ud_asset_status</t>
  </si>
  <si>
    <t>ar_replace_reason</t>
  </si>
  <si>
    <t>ud_organisation_owner</t>
  </si>
  <si>
    <t>ud_sub_organisation</t>
  </si>
  <si>
    <t>ud_work_origin</t>
  </si>
  <si>
    <t>suffix</t>
  </si>
  <si>
    <t>m</t>
  </si>
  <si>
    <t>mm</t>
  </si>
  <si>
    <t>yrs</t>
  </si>
  <si>
    <t>year</t>
  </si>
  <si>
    <t>Width</t>
  </si>
  <si>
    <t>Height</t>
  </si>
  <si>
    <t>Feature</t>
  </si>
  <si>
    <t>Is TCD Sign Type?</t>
  </si>
  <si>
    <t>TCD Sign Class</t>
  </si>
  <si>
    <t>TCD Sign Subclass</t>
  </si>
  <si>
    <t>TCD Sign Type</t>
  </si>
  <si>
    <t>Non-TCD Sign Type</t>
  </si>
  <si>
    <t>Legend Description Required?</t>
  </si>
  <si>
    <t>Legend Text</t>
  </si>
  <si>
    <t>Has Reverse Legend?</t>
  </si>
  <si>
    <t>Reverse Legend Note</t>
  </si>
  <si>
    <t>Background Colour</t>
  </si>
  <si>
    <t>Mounting Height</t>
  </si>
  <si>
    <t>Critical Clearance Required?</t>
  </si>
  <si>
    <t>Connection Mode</t>
  </si>
  <si>
    <t>Post Count</t>
  </si>
  <si>
    <t>Connection Details</t>
  </si>
  <si>
    <t>Sign Is Large?</t>
  </si>
  <si>
    <t>Direction Indicated</t>
  </si>
  <si>
    <t>Substrate</t>
  </si>
  <si>
    <t>Frame</t>
  </si>
  <si>
    <t>Legend Material</t>
  </si>
  <si>
    <t>Legend Colour</t>
  </si>
  <si>
    <t>Background Material</t>
  </si>
  <si>
    <t>sign_width</t>
  </si>
  <si>
    <t>sign_height</t>
  </si>
  <si>
    <t>loc_feature</t>
  </si>
  <si>
    <t>tcd_device</t>
  </si>
  <si>
    <t>tcd_sign_class</t>
  </si>
  <si>
    <t>tcd_sign_subclass</t>
  </si>
  <si>
    <t>tcd_sign_type</t>
  </si>
  <si>
    <t>non_tcd_sign_type</t>
  </si>
  <si>
    <t>description_required</t>
  </si>
  <si>
    <t>legend_note</t>
  </si>
  <si>
    <t>has_reverse_legend</t>
  </si>
  <si>
    <t>reverse_legend_note</t>
  </si>
  <si>
    <t>background_colour</t>
  </si>
  <si>
    <t>mounting_height</t>
  </si>
  <si>
    <t>critical_clearance_required</t>
  </si>
  <si>
    <t>connection_mode</t>
  </si>
  <si>
    <t>post_count</t>
  </si>
  <si>
    <t>connection_details</t>
  </si>
  <si>
    <t>large_sign</t>
  </si>
  <si>
    <t>indicating_dir</t>
  </si>
  <si>
    <t>sign_substrate</t>
  </si>
  <si>
    <t>frame</t>
  </si>
  <si>
    <t>legend_material</t>
  </si>
  <si>
    <t>legend_colour</t>
  </si>
  <si>
    <t>bground_material</t>
  </si>
  <si>
    <t>varchar(10)</t>
  </si>
  <si>
    <t>varchar(254)</t>
  </si>
  <si>
    <t>decimal(10,2)</t>
  </si>
  <si>
    <t>lvarchar(5000)</t>
  </si>
  <si>
    <t>ud_tcd_sign_class</t>
  </si>
  <si>
    <t>ud_tcd_sign_subclass</t>
  </si>
  <si>
    <t>ud_non_tcd_sign_type</t>
  </si>
  <si>
    <t>ud_sign_background_colour</t>
  </si>
  <si>
    <t>ud_sign_connection_mode</t>
  </si>
  <si>
    <t>sign_material</t>
  </si>
  <si>
    <t>sign_colour</t>
  </si>
  <si>
    <t>Sign Width</t>
  </si>
  <si>
    <t>Facility Type</t>
  </si>
  <si>
    <t>Asset Type MEP</t>
  </si>
  <si>
    <t>Primary Functional System</t>
  </si>
  <si>
    <t>Has another Functional System?</t>
  </si>
  <si>
    <t>Other Functional Systems</t>
  </si>
  <si>
    <t>Power Requirements</t>
  </si>
  <si>
    <t>Display Type</t>
  </si>
  <si>
    <t>Normal Operating Wattage</t>
  </si>
  <si>
    <t>Normal Operating Voltage</t>
  </si>
  <si>
    <t>Critical Clearance Requirement</t>
  </si>
  <si>
    <t>Metered?</t>
  </si>
  <si>
    <t>ICP Group/Standalone</t>
  </si>
  <si>
    <t>ICP Number Group</t>
  </si>
  <si>
    <t>ICP Number</t>
  </si>
  <si>
    <t>Serial Number</t>
  </si>
  <si>
    <t>facility_type</t>
  </si>
  <si>
    <t>mep_asset_type</t>
  </si>
  <si>
    <t>primary_functional_system</t>
  </si>
  <si>
    <t>has_other_function</t>
  </si>
  <si>
    <t>other_functional_systems</t>
  </si>
  <si>
    <t>power_requirements</t>
  </si>
  <si>
    <t>display_type</t>
  </si>
  <si>
    <t>normal_operating_wattage</t>
  </si>
  <si>
    <t>normal_operating_voltage</t>
  </si>
  <si>
    <t>metered</t>
  </si>
  <si>
    <t>icp_group_standalone</t>
  </si>
  <si>
    <t>icp_group_number</t>
  </si>
  <si>
    <t>icp_number</t>
  </si>
  <si>
    <t>serial_number</t>
  </si>
  <si>
    <t>ud_facility</t>
  </si>
  <si>
    <t>ud_mep_asset_type</t>
  </si>
  <si>
    <t>ud_functional_system</t>
  </si>
  <si>
    <t>ud_power_requirements</t>
  </si>
  <si>
    <t>ud_display_type</t>
  </si>
  <si>
    <t>ud_icp_group_standalone</t>
  </si>
  <si>
    <t>ud_icp_group_number</t>
  </si>
  <si>
    <t>w</t>
  </si>
  <si>
    <t>v</t>
  </si>
  <si>
    <t>Start</t>
  </si>
  <si>
    <t>End</t>
  </si>
  <si>
    <t>Offset (End)</t>
  </si>
  <si>
    <t>Length</t>
  </si>
  <si>
    <t>Adjustment</t>
  </si>
  <si>
    <t>Reason</t>
  </si>
  <si>
    <t>Geometry Type</t>
  </si>
  <si>
    <t>Marking Group</t>
  </si>
  <si>
    <t>Marking Type</t>
  </si>
  <si>
    <t>Marking Colour</t>
  </si>
  <si>
    <t>Blacked Out?</t>
  </si>
  <si>
    <t>Is Reflective?</t>
  </si>
  <si>
    <t>Durability</t>
  </si>
  <si>
    <t>Marking Treatment</t>
  </si>
  <si>
    <t>Marking Material</t>
  </si>
  <si>
    <t>Standard Marking Message</t>
  </si>
  <si>
    <t>Non Standard Marking Message</t>
  </si>
  <si>
    <t>Marking Count</t>
  </si>
  <si>
    <t>Individual Length</t>
  </si>
  <si>
    <t>Spacing</t>
  </si>
  <si>
    <t>Active Travel Marking</t>
  </si>
  <si>
    <t>start_m</t>
  </si>
  <si>
    <t>end_m</t>
  </si>
  <si>
    <t>offset_end</t>
  </si>
  <si>
    <t>length_m</t>
  </si>
  <si>
    <t>length_adjust_m</t>
  </si>
  <si>
    <t>len_adjust_rsn</t>
  </si>
  <si>
    <t>geometry_type</t>
  </si>
  <si>
    <t>marking_group</t>
  </si>
  <si>
    <t>marking_type</t>
  </si>
  <si>
    <t>marking_colour</t>
  </si>
  <si>
    <t>blacked_out</t>
  </si>
  <si>
    <t>reflective</t>
  </si>
  <si>
    <t>marking_durability</t>
  </si>
  <si>
    <t>marking_treatment</t>
  </si>
  <si>
    <t>marking_material</t>
  </si>
  <si>
    <t>standard_marking_message</t>
  </si>
  <si>
    <t>non_standard_marking_message</t>
  </si>
  <si>
    <t>marking_count</t>
  </si>
  <si>
    <t>individual_length</t>
  </si>
  <si>
    <t>spacing</t>
  </si>
  <si>
    <t>active_travel_marking</t>
  </si>
  <si>
    <t>decimal(7,1)</t>
  </si>
  <si>
    <t>integer(5)</t>
  </si>
  <si>
    <t>ud_marking_group</t>
  </si>
  <si>
    <t>ud_marking_type</t>
  </si>
  <si>
    <t>ud_marking_colour</t>
  </si>
  <si>
    <t>ud_marking_durability</t>
  </si>
  <si>
    <t>ud_marking_treatment</t>
  </si>
  <si>
    <t>ud_marking_material</t>
  </si>
  <si>
    <t>Position</t>
  </si>
  <si>
    <t>Post Type</t>
  </si>
  <si>
    <t>Post Colour</t>
  </si>
  <si>
    <t>Number of Posts</t>
  </si>
  <si>
    <t>Post Spacing</t>
  </si>
  <si>
    <t>Horizontal Delineator Comp?</t>
  </si>
  <si>
    <t>delineator_position</t>
  </si>
  <si>
    <t>height</t>
  </si>
  <si>
    <t>delineator_post_type</t>
  </si>
  <si>
    <t>delineator_colour</t>
  </si>
  <si>
    <t>post_spacing</t>
  </si>
  <si>
    <t>has_horizontal_delineator_comp</t>
  </si>
  <si>
    <t>decimal(20,4)</t>
  </si>
  <si>
    <t>ud_delineator_position</t>
  </si>
  <si>
    <t>ud_delineator_post_type</t>
  </si>
  <si>
    <t>ud_delineator_colour</t>
  </si>
  <si>
    <t>Area</t>
  </si>
  <si>
    <t>Extra Area</t>
  </si>
  <si>
    <t>Total Area</t>
  </si>
  <si>
    <t>Road Hump Type</t>
  </si>
  <si>
    <t>Primary Road Hump Material</t>
  </si>
  <si>
    <t>width</t>
  </si>
  <si>
    <t>area</t>
  </si>
  <si>
    <t>extra_area</t>
  </si>
  <si>
    <t>total_area</t>
  </si>
  <si>
    <t>road_hump_type</t>
  </si>
  <si>
    <t>road_hump_material</t>
  </si>
  <si>
    <t>decimal(5,1)</t>
  </si>
  <si>
    <t>decimal(8,1)</t>
  </si>
  <si>
    <t>ud_road_hump_type</t>
  </si>
  <si>
    <t>m2</t>
  </si>
  <si>
    <t>Traffic Island Type</t>
  </si>
  <si>
    <t>Traffic Island Shape</t>
  </si>
  <si>
    <t>Top Surface has Concrete?</t>
  </si>
  <si>
    <t>Top Surface has Blocks/Pavers?</t>
  </si>
  <si>
    <t>Top Surface has Landscaping?</t>
  </si>
  <si>
    <t>Top Surface has Grassed Area?</t>
  </si>
  <si>
    <t>Top Surface has Rain garden?</t>
  </si>
  <si>
    <t>Landscape Area</t>
  </si>
  <si>
    <t>Replace Date</t>
  </si>
  <si>
    <t>Replace Reason</t>
  </si>
  <si>
    <t>traffic_island_type</t>
  </si>
  <si>
    <t>traffic_island_shape</t>
  </si>
  <si>
    <t>top_surface_concrete</t>
  </si>
  <si>
    <t>top_surface_blockpavers</t>
  </si>
  <si>
    <t>top_surface_landscape</t>
  </si>
  <si>
    <t>top_surface_grassed_area</t>
  </si>
  <si>
    <t>top_surface_rain_garden</t>
  </si>
  <si>
    <t>landscape_area</t>
  </si>
  <si>
    <t>ud_traffic_island_type</t>
  </si>
  <si>
    <t>ud_shape</t>
  </si>
  <si>
    <t>pole_material</t>
  </si>
  <si>
    <t>ud_tcd_sign_type_ne</t>
  </si>
  <si>
    <t>ud_tcd_sign_type_el</t>
  </si>
  <si>
    <t>lookupKey</t>
  </si>
  <si>
    <t>lookupValue</t>
  </si>
  <si>
    <t>parentKey</t>
  </si>
  <si>
    <t>parentDescription</t>
  </si>
  <si>
    <t>isActive</t>
  </si>
  <si>
    <t>3017</t>
  </si>
  <si>
    <t>2ND STREET</t>
  </si>
  <si>
    <t>3018</t>
  </si>
  <si>
    <t>3RD STREET</t>
  </si>
  <si>
    <t>1954</t>
  </si>
  <si>
    <t>ABBOTTSWOOD LANE</t>
  </si>
  <si>
    <t>2056</t>
  </si>
  <si>
    <t>ABERDARE COURT</t>
  </si>
  <si>
    <t>2976</t>
  </si>
  <si>
    <t>ABOUR LANE</t>
  </si>
  <si>
    <t>1836</t>
  </si>
  <si>
    <t>ACHERON PLACE</t>
  </si>
  <si>
    <t>1315</t>
  </si>
  <si>
    <t>ACHILLES PLACE</t>
  </si>
  <si>
    <t>2393</t>
  </si>
  <si>
    <t>ACHILLES PLACE RESERVE 1 H1</t>
  </si>
  <si>
    <t>2394</t>
  </si>
  <si>
    <t>ACHILLES PLACE RESERVE 2 H1</t>
  </si>
  <si>
    <t>2447</t>
  </si>
  <si>
    <t>ADA PL/FRANKTON LADIES MILE RESERVE ACCESSWAY F1</t>
  </si>
  <si>
    <t>1825</t>
  </si>
  <si>
    <t>ADA PLACE</t>
  </si>
  <si>
    <t>210</t>
  </si>
  <si>
    <t>ADAMSON DRIVE</t>
  </si>
  <si>
    <t>93</t>
  </si>
  <si>
    <t>ADELAIDE STREET</t>
  </si>
  <si>
    <t>1775</t>
  </si>
  <si>
    <t>ADVANCE TERRACE</t>
  </si>
  <si>
    <t>658</t>
  </si>
  <si>
    <t>AEOLUS PLACE</t>
  </si>
  <si>
    <t>2057</t>
  </si>
  <si>
    <t>AFTON LANE</t>
  </si>
  <si>
    <t>2012</t>
  </si>
  <si>
    <t>AIRPORT WAY</t>
  </si>
  <si>
    <t>3640</t>
  </si>
  <si>
    <t>AIRSTRIP LANE</t>
  </si>
  <si>
    <t>2972</t>
  </si>
  <si>
    <t>AITKEN LANE</t>
  </si>
  <si>
    <t>3039</t>
  </si>
  <si>
    <t>AKITU RISE</t>
  </si>
  <si>
    <t>3408</t>
  </si>
  <si>
    <t>ALAN BRADY CRESCENT</t>
  </si>
  <si>
    <t>1860</t>
  </si>
  <si>
    <t>ALAN REIDS ROAD</t>
  </si>
  <si>
    <t>2947</t>
  </si>
  <si>
    <t>ALANDALE PLACE</t>
  </si>
  <si>
    <t>3270</t>
  </si>
  <si>
    <t>ALASKA STREET</t>
  </si>
  <si>
    <t>963</t>
  </si>
  <si>
    <t>ALBERT TOWN BOAT RAMP ACCESS</t>
  </si>
  <si>
    <t>2328</t>
  </si>
  <si>
    <t>ALBERT TOWN CAMP GROUND H1</t>
  </si>
  <si>
    <t>3182</t>
  </si>
  <si>
    <t>ALBERT TOWN OUTLET ROAD</t>
  </si>
  <si>
    <t>2329</t>
  </si>
  <si>
    <t>ALBERT TOWN RECREATION RESERVE H1</t>
  </si>
  <si>
    <t>2155</t>
  </si>
  <si>
    <t>ALBERT TOWN RIVER RESERVE F1</t>
  </si>
  <si>
    <t>1374</t>
  </si>
  <si>
    <t>ALDER AVENUE</t>
  </si>
  <si>
    <t>1862</t>
  </si>
  <si>
    <t>ALEC ROBINS ROAD</t>
  </si>
  <si>
    <t>2486</t>
  </si>
  <si>
    <t>ALEC ROBINS ROAD_ PVT</t>
  </si>
  <si>
    <t>2557</t>
  </si>
  <si>
    <t>ALEX TAYLOR ACCESS</t>
  </si>
  <si>
    <t>1773</t>
  </si>
  <si>
    <t>ALEXANDER PLACE</t>
  </si>
  <si>
    <t>1945</t>
  </si>
  <si>
    <t>ALFRED DUNCAN DRIVE</t>
  </si>
  <si>
    <t>1927</t>
  </si>
  <si>
    <t>ALICE BURN DRIVE</t>
  </si>
  <si>
    <t>3180</t>
  </si>
  <si>
    <t>ALICE BURN DRIVE (PRIVATE)</t>
  </si>
  <si>
    <t>2926</t>
  </si>
  <si>
    <t>ALICE BURN DRIVE EAST</t>
  </si>
  <si>
    <t>901</t>
  </si>
  <si>
    <t>ALISON AVENUE</t>
  </si>
  <si>
    <t>176</t>
  </si>
  <si>
    <t>ALLAN CRESCENT</t>
  </si>
  <si>
    <t>2396</t>
  </si>
  <si>
    <t>ALLENBY PARK CAR PARK 1 H1</t>
  </si>
  <si>
    <t>2397</t>
  </si>
  <si>
    <t>ALLENBY PARK CAR PARK 2 H1</t>
  </si>
  <si>
    <t>2395</t>
  </si>
  <si>
    <t>ALLENBY PARK H1</t>
  </si>
  <si>
    <t>1759</t>
  </si>
  <si>
    <t>ALLENBY PLACE</t>
  </si>
  <si>
    <t>2835</t>
  </si>
  <si>
    <t>ALLENBY PLACE RESERVE</t>
  </si>
  <si>
    <t>2398</t>
  </si>
  <si>
    <t>ALLENBY PLACE RESERVE H1</t>
  </si>
  <si>
    <t>2176</t>
  </si>
  <si>
    <t>ALLUVIAL COURT</t>
  </si>
  <si>
    <t>1910</t>
  </si>
  <si>
    <t>ALPHA CLOSE</t>
  </si>
  <si>
    <t>3045</t>
  </si>
  <si>
    <t>ALPINE AVENUE</t>
  </si>
  <si>
    <t>2558</t>
  </si>
  <si>
    <t>ALPINE LAKES DRIVE</t>
  </si>
  <si>
    <t>1608</t>
  </si>
  <si>
    <t>ALPINE RETREAT ROAD</t>
  </si>
  <si>
    <t>3046</t>
  </si>
  <si>
    <t>ALPS VIEW PLACE</t>
  </si>
  <si>
    <t>3178</t>
  </si>
  <si>
    <t>ALPS VIEW PLACE (WEST)</t>
  </si>
  <si>
    <t>49</t>
  </si>
  <si>
    <t>ALTA PLACE</t>
  </si>
  <si>
    <t>1867</t>
  </si>
  <si>
    <t>AMBER CLOSE</t>
  </si>
  <si>
    <t>2156</t>
  </si>
  <si>
    <t>AMBER CLOSE RESERVE 01</t>
  </si>
  <si>
    <t>3443</t>
  </si>
  <si>
    <t>AMBER CLOSE RESERVE 02</t>
  </si>
  <si>
    <t>2013</t>
  </si>
  <si>
    <t>AMPHION WAY</t>
  </si>
  <si>
    <t>116</t>
  </si>
  <si>
    <t>ANDERSON HEIGHTS</t>
  </si>
  <si>
    <t>2448</t>
  </si>
  <si>
    <t>ANDERSON RD/ACHILLES PL ACCESSWAY F1</t>
  </si>
  <si>
    <t>652</t>
  </si>
  <si>
    <t>ANDERSON ROAD</t>
  </si>
  <si>
    <t>80</t>
  </si>
  <si>
    <t>ANDREWS ROAD</t>
  </si>
  <si>
    <t>1940</t>
  </si>
  <si>
    <t>ANGELO DRIVE</t>
  </si>
  <si>
    <t>219</t>
  </si>
  <si>
    <t>ANGLESEA STREET</t>
  </si>
  <si>
    <t>3691</t>
  </si>
  <si>
    <t>ANNAHS PLACE</t>
  </si>
  <si>
    <t>1896</t>
  </si>
  <si>
    <t>ANNES WAY</t>
  </si>
  <si>
    <t>1800</t>
  </si>
  <si>
    <t>ANRECA LANE</t>
  </si>
  <si>
    <t>1761</t>
  </si>
  <si>
    <t>ANSTED PLACE</t>
  </si>
  <si>
    <t>255</t>
  </si>
  <si>
    <t>ANTRIM STREET</t>
  </si>
  <si>
    <t>1313</t>
  </si>
  <si>
    <t>APOLLO PLACE</t>
  </si>
  <si>
    <t>2567</t>
  </si>
  <si>
    <t>APPIN COURT</t>
  </si>
  <si>
    <t>3628</t>
  </si>
  <si>
    <t>APPLEWOOD PLACE</t>
  </si>
  <si>
    <t>166</t>
  </si>
  <si>
    <t>ARAWATA TERRACE</t>
  </si>
  <si>
    <t>2971</t>
  </si>
  <si>
    <t>ARCADIA LANE</t>
  </si>
  <si>
    <t>2537</t>
  </si>
  <si>
    <t>ARCHIE DOUGLAS DRIVE</t>
  </si>
  <si>
    <t>600</t>
  </si>
  <si>
    <t>ARDMORE STREET</t>
  </si>
  <si>
    <t>3160</t>
  </si>
  <si>
    <t>ARDMORE STREET PARKING</t>
  </si>
  <si>
    <t>3426</t>
  </si>
  <si>
    <t>ARDMORE STREET RESERVE 03</t>
  </si>
  <si>
    <t>2157</t>
  </si>
  <si>
    <t>ARDMORE STREET RESERVE 1 F1</t>
  </si>
  <si>
    <t>2158</t>
  </si>
  <si>
    <t>ARDMORE STREET RESERVE 2 F1</t>
  </si>
  <si>
    <t>2625</t>
  </si>
  <si>
    <t>ARDMORE STREET(UPPER)</t>
  </si>
  <si>
    <t>3161</t>
  </si>
  <si>
    <t>ARDMORE/DUNMORE ACCESSWAY</t>
  </si>
  <si>
    <t>205</t>
  </si>
  <si>
    <t>ARGYLE PLACE</t>
  </si>
  <si>
    <t>308</t>
  </si>
  <si>
    <t>ARGYLE STREET</t>
  </si>
  <si>
    <t>2167</t>
  </si>
  <si>
    <t>ARGYLE STREET RESERVE H1</t>
  </si>
  <si>
    <t>1185</t>
  </si>
  <si>
    <t>ARKLOW STREET</t>
  </si>
  <si>
    <t>3098</t>
  </si>
  <si>
    <t>ARMIDALE CRESCENT</t>
  </si>
  <si>
    <t>2058</t>
  </si>
  <si>
    <t>ARRAN LANE</t>
  </si>
  <si>
    <t>2059</t>
  </si>
  <si>
    <t>ARROW JUNCTION ROAD</t>
  </si>
  <si>
    <t>227</t>
  </si>
  <si>
    <t>ARROW LANE</t>
  </si>
  <si>
    <t>3288</t>
  </si>
  <si>
    <t>ARROW RIVER BRIDGES RIDE 01</t>
  </si>
  <si>
    <t>3287</t>
  </si>
  <si>
    <t>ARROW RIVER BRIDGES RIDE 02</t>
  </si>
  <si>
    <t>3285</t>
  </si>
  <si>
    <t>ARROW RIVER BRIDGES RIDE 03</t>
  </si>
  <si>
    <t>2321</t>
  </si>
  <si>
    <t>ARROW RIVER RESERVE 1 H1</t>
  </si>
  <si>
    <t>2320</t>
  </si>
  <si>
    <t>ARROW RIVER RESERVE 2 H1</t>
  </si>
  <si>
    <t>2159</t>
  </si>
  <si>
    <t>ARROW RIVER RESERVE F1</t>
  </si>
  <si>
    <t>2160</t>
  </si>
  <si>
    <t>ARROWTOWN CEMETERY H1</t>
  </si>
  <si>
    <t>3102</t>
  </si>
  <si>
    <t>ARROWTOWN HOLIDAY PARK</t>
  </si>
  <si>
    <t>3103</t>
  </si>
  <si>
    <t>ARROWTOWN HOLIDAY PARK 02</t>
  </si>
  <si>
    <t>2161</t>
  </si>
  <si>
    <t>ARROWTOWN LIBRARY 1 H1</t>
  </si>
  <si>
    <t>2311</t>
  </si>
  <si>
    <t>ARROWTOWN LIBRARY 2 H1</t>
  </si>
  <si>
    <t>3289</t>
  </si>
  <si>
    <t>ARROWTOWN MILLENNIUM TRACK 01</t>
  </si>
  <si>
    <t>3290</t>
  </si>
  <si>
    <t>ARROWTOWN MILLENNIUM TRACK 02</t>
  </si>
  <si>
    <t>406</t>
  </si>
  <si>
    <t>ARROWTOWN-LAKE HAYES ROAD</t>
  </si>
  <si>
    <t>400</t>
  </si>
  <si>
    <t>ARTHURS POINT ROAD</t>
  </si>
  <si>
    <t>1368</t>
  </si>
  <si>
    <t>ARTHURS TRACK</t>
  </si>
  <si>
    <t>1802</t>
  </si>
  <si>
    <t>ASH AVENUE</t>
  </si>
  <si>
    <t>2597</t>
  </si>
  <si>
    <t>ASHENHURST WAY</t>
  </si>
  <si>
    <t>3012</t>
  </si>
  <si>
    <t>ASHGROVE LANE</t>
  </si>
  <si>
    <t>1345</t>
  </si>
  <si>
    <t>ASPEN GROVE</t>
  </si>
  <si>
    <t>2500</t>
  </si>
  <si>
    <t>ASPEN/RICHARDS PARK ROUNDABOUT</t>
  </si>
  <si>
    <t>1359</t>
  </si>
  <si>
    <t>ASPINALL STREET</t>
  </si>
  <si>
    <t>1306</t>
  </si>
  <si>
    <t>ASPIRING TERRACE</t>
  </si>
  <si>
    <t>3638</t>
  </si>
  <si>
    <t>ASTRAL RISE</t>
  </si>
  <si>
    <t>1311</t>
  </si>
  <si>
    <t>ATHERTON PLACE</t>
  </si>
  <si>
    <t>2656</t>
  </si>
  <si>
    <t>ATHERTON PLACE RECREATION RESERVE F1</t>
  </si>
  <si>
    <t>284</t>
  </si>
  <si>
    <t>ATHOL STREET</t>
  </si>
  <si>
    <t>3695</t>
  </si>
  <si>
    <t>ATKINS / LAKE MCKAY ROUNDABOUT</t>
  </si>
  <si>
    <t>919</t>
  </si>
  <si>
    <t>ATKINS ROAD</t>
  </si>
  <si>
    <t>3509</t>
  </si>
  <si>
    <t>ATLEY / ARTHURS POINT LINK PATH</t>
  </si>
  <si>
    <t>408</t>
  </si>
  <si>
    <t>ATLEY ROAD</t>
  </si>
  <si>
    <t>2591</t>
  </si>
  <si>
    <t>ATLEY ROAD CONNECTION</t>
  </si>
  <si>
    <t>3338</t>
  </si>
  <si>
    <t>ATLEY ROAD PRIVATE 1</t>
  </si>
  <si>
    <t>2649</t>
  </si>
  <si>
    <t>ATLEY ROAD PRIVATE 2</t>
  </si>
  <si>
    <t>3452</t>
  </si>
  <si>
    <t>ATLEY ROAD ROUNDABOUT</t>
  </si>
  <si>
    <t>2449</t>
  </si>
  <si>
    <t>AUBREY RD/EWING PLACE ACCESSWAY</t>
  </si>
  <si>
    <t>620</t>
  </si>
  <si>
    <t>AUBREY ROAD</t>
  </si>
  <si>
    <t>2513</t>
  </si>
  <si>
    <t>AUBREY/GUNN ROUNDABOUT</t>
  </si>
  <si>
    <t>3067</t>
  </si>
  <si>
    <t>AURORA LANE</t>
  </si>
  <si>
    <t>1609</t>
  </si>
  <si>
    <t>AURUM LANE</t>
  </si>
  <si>
    <t>2487</t>
  </si>
  <si>
    <t>AVALANCHE PLACE</t>
  </si>
  <si>
    <t>154</t>
  </si>
  <si>
    <t>AVALON CRESCENT</t>
  </si>
  <si>
    <t>2936</t>
  </si>
  <si>
    <t>AVALON STATION DRIVE</t>
  </si>
  <si>
    <t>3431</t>
  </si>
  <si>
    <t>AWA WAY</t>
  </si>
  <si>
    <t>3140</t>
  </si>
  <si>
    <t>AYR AVENUE</t>
  </si>
  <si>
    <t>2014</t>
  </si>
  <si>
    <t>AYRBURN RIDGE</t>
  </si>
  <si>
    <t>2060</t>
  </si>
  <si>
    <t>BACK SHED ROAD</t>
  </si>
  <si>
    <t>2015</t>
  </si>
  <si>
    <t>BAIRD LANE</t>
  </si>
  <si>
    <t>1610</t>
  </si>
  <si>
    <t>BAKER GROVE</t>
  </si>
  <si>
    <t>3023</t>
  </si>
  <si>
    <t>BALE ROAD</t>
  </si>
  <si>
    <t>935</t>
  </si>
  <si>
    <t>BALLANTYNE ROAD</t>
  </si>
  <si>
    <t>2163</t>
  </si>
  <si>
    <t>BALLANTYNE ROAD RESERVE</t>
  </si>
  <si>
    <t>3560</t>
  </si>
  <si>
    <t>BALLARAT STREET (TEMP) CARPARK</t>
  </si>
  <si>
    <t>2674</t>
  </si>
  <si>
    <t>BALLARAT STREET CARPARK</t>
  </si>
  <si>
    <t>111</t>
  </si>
  <si>
    <t>BALLARAT STREET(EAST)</t>
  </si>
  <si>
    <t>288</t>
  </si>
  <si>
    <t>BALLARAT STREET(WEST)</t>
  </si>
  <si>
    <t>73</t>
  </si>
  <si>
    <t>BALMORAL DRIVE</t>
  </si>
  <si>
    <t>1889</t>
  </si>
  <si>
    <t>BALNEAVES LANE</t>
  </si>
  <si>
    <t>2585</t>
  </si>
  <si>
    <t>BANBURY TERRACE</t>
  </si>
  <si>
    <t>2905</t>
  </si>
  <si>
    <t>BANNISTER STREET</t>
  </si>
  <si>
    <t>2774</t>
  </si>
  <si>
    <t>BARCLAY PLACE</t>
  </si>
  <si>
    <t>3612</t>
  </si>
  <si>
    <t>BARCLAY PLACE TO RESERVE FP</t>
  </si>
  <si>
    <t>2941</t>
  </si>
  <si>
    <t>BARGOUR ROAD</t>
  </si>
  <si>
    <t>3149</t>
  </si>
  <si>
    <t>BARLEY COURT</t>
  </si>
  <si>
    <t>3500</t>
  </si>
  <si>
    <t>BARN HILL DRIVE</t>
  </si>
  <si>
    <t>3020</t>
  </si>
  <si>
    <t>BARN ROAD</t>
  </si>
  <si>
    <t>3698</t>
  </si>
  <si>
    <t>BARTON STREET</t>
  </si>
  <si>
    <t>3384</t>
  </si>
  <si>
    <t>BARTON STREET (PROSPECTIVE)</t>
  </si>
  <si>
    <t>2572</t>
  </si>
  <si>
    <t>BATSFORD LANE</t>
  </si>
  <si>
    <t>3064</t>
  </si>
  <si>
    <t>BATTERY RISE</t>
  </si>
  <si>
    <t>2935</t>
  </si>
  <si>
    <t>BAY RISE</t>
  </si>
  <si>
    <t>638</t>
  </si>
  <si>
    <t>BAY VIEW DRIVE</t>
  </si>
  <si>
    <t>3350</t>
  </si>
  <si>
    <t>BAY VIEW JETTY</t>
  </si>
  <si>
    <t>72</t>
  </si>
  <si>
    <t>BAY VIEW ROAD</t>
  </si>
  <si>
    <t>1612</t>
  </si>
  <si>
    <t>BAYONET PEAK PLACE</t>
  </si>
  <si>
    <t>2418</t>
  </si>
  <si>
    <t>BAYVIEW RESERVE 2 H1</t>
  </si>
  <si>
    <t>2164</t>
  </si>
  <si>
    <t>BAYVIEW RESERVE F1</t>
  </si>
  <si>
    <t>1611</t>
  </si>
  <si>
    <t>BAYWATERS LANE</t>
  </si>
  <si>
    <t>134</t>
  </si>
  <si>
    <t>BEACH STREET</t>
  </si>
  <si>
    <t>621</t>
  </si>
  <si>
    <t>BEACON POINT ROAD</t>
  </si>
  <si>
    <t>3675</t>
  </si>
  <si>
    <t>BEAGLE LANE</t>
  </si>
  <si>
    <t>646</t>
  </si>
  <si>
    <t>BEAUMONT STREET</t>
  </si>
  <si>
    <t>2868</t>
  </si>
  <si>
    <t>BECON POINT ROAD (PARKS SECTION)</t>
  </si>
  <si>
    <t>207</t>
  </si>
  <si>
    <t>BEDFORD STREET</t>
  </si>
  <si>
    <t>2316</t>
  </si>
  <si>
    <t>BEDFORD STREET RECREATION RESERVE H1</t>
  </si>
  <si>
    <t>641</t>
  </si>
  <si>
    <t>BEECH STREET</t>
  </si>
  <si>
    <t>2608</t>
  </si>
  <si>
    <t>BEECHWOOD LANE</t>
  </si>
  <si>
    <t>110</t>
  </si>
  <si>
    <t>BEETHAM STREET</t>
  </si>
  <si>
    <t>100</t>
  </si>
  <si>
    <t>BELFAST TERRACE</t>
  </si>
  <si>
    <t>2360</t>
  </si>
  <si>
    <t>BELFAST TERRACE RESERVE H1</t>
  </si>
  <si>
    <t>1974</t>
  </si>
  <si>
    <t>BELL STREET</t>
  </si>
  <si>
    <t>2882</t>
  </si>
  <si>
    <t>BELLAMORE STREET</t>
  </si>
  <si>
    <t>1613</t>
  </si>
  <si>
    <t>BELLBIRD LANE</t>
  </si>
  <si>
    <t>3635</t>
  </si>
  <si>
    <t>BELLFIELD LANE</t>
  </si>
  <si>
    <t>2392</t>
  </si>
  <si>
    <t>BEN LOMOND RESERVE H1</t>
  </si>
  <si>
    <t>2361</t>
  </si>
  <si>
    <t>BENDEMEER BAY RESERVE H1</t>
  </si>
  <si>
    <t>2016</t>
  </si>
  <si>
    <t>BENDEMEER LANE</t>
  </si>
  <si>
    <t>3538</t>
  </si>
  <si>
    <t>BENFIDDICH LANE</t>
  </si>
  <si>
    <t>305</t>
  </si>
  <si>
    <t>BENMORE PLACE</t>
  </si>
  <si>
    <t>2165</t>
  </si>
  <si>
    <t>BENMORE PLACE RESERVE F1</t>
  </si>
  <si>
    <t>2169</t>
  </si>
  <si>
    <t>BENMORE PLACE RESERVE H1 1</t>
  </si>
  <si>
    <t>2348</t>
  </si>
  <si>
    <t>BENMORE PLACE RESERVE H1 2</t>
  </si>
  <si>
    <t>2349</t>
  </si>
  <si>
    <t>BENMORE PLACE RESERVE H1 3</t>
  </si>
  <si>
    <t>2350</t>
  </si>
  <si>
    <t>BENMORE PLACE RESERVE H1 4</t>
  </si>
  <si>
    <t>2836</t>
  </si>
  <si>
    <t>BENMORE RESERVE 2</t>
  </si>
  <si>
    <t>3331</t>
  </si>
  <si>
    <t>BENNETTS BLUFF BUSPARK</t>
  </si>
  <si>
    <t>3330</t>
  </si>
  <si>
    <t>BENNETTS BLUFF CARPARK</t>
  </si>
  <si>
    <t>3333</t>
  </si>
  <si>
    <t>BENNETTS BLUFF CP PATH</t>
  </si>
  <si>
    <t>3332</t>
  </si>
  <si>
    <t>BENNETTS BLUFF FOOTPATH</t>
  </si>
  <si>
    <t>235</t>
  </si>
  <si>
    <t>BERKSHIRE STREET</t>
  </si>
  <si>
    <t>2514</t>
  </si>
  <si>
    <t>BERKSHIRE/WHILTSHIRE ROUNDABOUT</t>
  </si>
  <si>
    <t>1193</t>
  </si>
  <si>
    <t>BERNARD ROAD</t>
  </si>
  <si>
    <t>3622</t>
  </si>
  <si>
    <t>BERRY FARM DRIVE</t>
  </si>
  <si>
    <t>1978</t>
  </si>
  <si>
    <t>BEVAN PLACE</t>
  </si>
  <si>
    <t>2166</t>
  </si>
  <si>
    <t>BEVAN PLACE RESERVE 1 F1</t>
  </si>
  <si>
    <t>2446</t>
  </si>
  <si>
    <t>BEVAN PLACE RESERVE 2 F1</t>
  </si>
  <si>
    <t>3122</t>
  </si>
  <si>
    <t>BIBLE TERRACE RISE</t>
  </si>
  <si>
    <t>2078</t>
  </si>
  <si>
    <t>BIG VALLEY DRIVE</t>
  </si>
  <si>
    <t>2934</t>
  </si>
  <si>
    <t>BIGGIN HILL ROAD</t>
  </si>
  <si>
    <t>611</t>
  </si>
  <si>
    <t>BILLS WAY</t>
  </si>
  <si>
    <t>1900</t>
  </si>
  <si>
    <t>BIRCH LANE</t>
  </si>
  <si>
    <t>1347</t>
  </si>
  <si>
    <t>BIRCHDALE PLACE</t>
  </si>
  <si>
    <t>2579</t>
  </si>
  <si>
    <t>BIRCHWOOD ROAD</t>
  </si>
  <si>
    <t>1615</t>
  </si>
  <si>
    <t>BIRD PLACE</t>
  </si>
  <si>
    <t>2609</t>
  </si>
  <si>
    <t>BIRDLIP RISE</t>
  </si>
  <si>
    <t>3218</t>
  </si>
  <si>
    <t>BIRDSONG RISE</t>
  </si>
  <si>
    <t>1959</t>
  </si>
  <si>
    <t>BIRLEY RISE</t>
  </si>
  <si>
    <t>41</t>
  </si>
  <si>
    <t>BIRSE STREET</t>
  </si>
  <si>
    <t>2018</t>
  </si>
  <si>
    <t>BLACK PEAK ROAD</t>
  </si>
  <si>
    <t>3135</t>
  </si>
  <si>
    <t>BLACK SPUR LANE</t>
  </si>
  <si>
    <t>3417</t>
  </si>
  <si>
    <t>BLACKBIRD HILL</t>
  </si>
  <si>
    <t>1711</t>
  </si>
  <si>
    <t>BLACKSMITHS LANE</t>
  </si>
  <si>
    <t>2017</t>
  </si>
  <si>
    <t>BLOXHAM LANE</t>
  </si>
  <si>
    <t>3145</t>
  </si>
  <si>
    <t>BLUFF LANE</t>
  </si>
  <si>
    <t>1652</t>
  </si>
  <si>
    <t>BLUFF VIEW TERRACE</t>
  </si>
  <si>
    <t>1768</t>
  </si>
  <si>
    <t>BOB LEE PLACE</t>
  </si>
  <si>
    <t>3347</t>
  </si>
  <si>
    <t>BOBS COVE JETTY</t>
  </si>
  <si>
    <t>3183</t>
  </si>
  <si>
    <t>BOBS COVE TRACK ACCESS</t>
  </si>
  <si>
    <t>806</t>
  </si>
  <si>
    <t>BODKIN STREET</t>
  </si>
  <si>
    <t>2335</t>
  </si>
  <si>
    <t>BODKIN STREET RESERVE H1</t>
  </si>
  <si>
    <t>1305</t>
  </si>
  <si>
    <t>BOLTON LANE</t>
  </si>
  <si>
    <t>3096</t>
  </si>
  <si>
    <t>BONSPIEL ROAD</t>
  </si>
  <si>
    <t>664</t>
  </si>
  <si>
    <t>BOTTING PLACE</t>
  </si>
  <si>
    <t>2651</t>
  </si>
  <si>
    <t>BOTTING PLACE PRIVATE</t>
  </si>
  <si>
    <t>3513</t>
  </si>
  <si>
    <t>BOULDER / CASTERWAY LINKPATH</t>
  </si>
  <si>
    <t>3366</t>
  </si>
  <si>
    <t>BOULDER LANE</t>
  </si>
  <si>
    <t>932</t>
  </si>
  <si>
    <t>BOUNDARY ROAD</t>
  </si>
  <si>
    <t>217</t>
  </si>
  <si>
    <t>BOUNDARY STREET (ARROWTOWN)</t>
  </si>
  <si>
    <t>251</t>
  </si>
  <si>
    <t>BOUNDARY STREET (QUEENSTOWN)</t>
  </si>
  <si>
    <t>2673</t>
  </si>
  <si>
    <t>BOUNDARY STREET CARPARK</t>
  </si>
  <si>
    <t>3281</t>
  </si>
  <si>
    <t>BOUNDARY STREET CARPARK SOUTH</t>
  </si>
  <si>
    <t>3181</t>
  </si>
  <si>
    <t>BOUNDARY STREET WEST</t>
  </si>
  <si>
    <t>3450</t>
  </si>
  <si>
    <t>BOUNDARY STREET WEST TO CARPARK</t>
  </si>
  <si>
    <t>1873</t>
  </si>
  <si>
    <t>BOVETT PLACE</t>
  </si>
  <si>
    <t>250</t>
  </si>
  <si>
    <t>BOWEN STREET</t>
  </si>
  <si>
    <t>453</t>
  </si>
  <si>
    <t>BOYD ROAD</t>
  </si>
  <si>
    <t>454</t>
  </si>
  <si>
    <t>BOYD ROAD TRIANGLE ROAD</t>
  </si>
  <si>
    <t>1617</t>
  </si>
  <si>
    <t>BOYDTOWN WAY</t>
  </si>
  <si>
    <t>54</t>
  </si>
  <si>
    <t>BOYES CRESCENT</t>
  </si>
  <si>
    <t>3325</t>
  </si>
  <si>
    <t>BOYES CRESCENT TO REMARKS PRIMARY</t>
  </si>
  <si>
    <t>186</t>
  </si>
  <si>
    <t>BRACKEN STREET</t>
  </si>
  <si>
    <t>1728</t>
  </si>
  <si>
    <t>BRADBOURNE WAY</t>
  </si>
  <si>
    <t>3136</t>
  </si>
  <si>
    <t>BRADEN PLACE</t>
  </si>
  <si>
    <t>3379</t>
  </si>
  <si>
    <t>BRADSHAW STREET</t>
  </si>
  <si>
    <t>1778</t>
  </si>
  <si>
    <t>BRAMBLE CLOSE</t>
  </si>
  <si>
    <t>3083</t>
  </si>
  <si>
    <t>BRAMPTON LANE</t>
  </si>
  <si>
    <t>1727</t>
  </si>
  <si>
    <t>BRAMSHILL DRIVE</t>
  </si>
  <si>
    <t>1704</t>
  </si>
  <si>
    <t>BRANCH CREEK ROAD</t>
  </si>
  <si>
    <t>2061</t>
  </si>
  <si>
    <t>BRANIGAN COURT</t>
  </si>
  <si>
    <t>2898</t>
  </si>
  <si>
    <t>BREAKER LANE</t>
  </si>
  <si>
    <t>137</t>
  </si>
  <si>
    <t>BRECON ST (UPPER)</t>
  </si>
  <si>
    <t>136</t>
  </si>
  <si>
    <t>BRECON ST(LOWER)</t>
  </si>
  <si>
    <t>2294</t>
  </si>
  <si>
    <t>BRECON STREET CARPARK 1 H1</t>
  </si>
  <si>
    <t>2295</t>
  </si>
  <si>
    <t>BRECON STREET CARPARK 2 H1</t>
  </si>
  <si>
    <t>2296</t>
  </si>
  <si>
    <t>BRECON STREET CARPARK 3 H1</t>
  </si>
  <si>
    <t>2279</t>
  </si>
  <si>
    <t>BRECON STREET RAMP</t>
  </si>
  <si>
    <t>2450</t>
  </si>
  <si>
    <t>BRECON STREET STEPS 1</t>
  </si>
  <si>
    <t>2451</t>
  </si>
  <si>
    <t>BRECON STREET STEPS 2</t>
  </si>
  <si>
    <t>2338</t>
  </si>
  <si>
    <t>BREMNER BAY RECREATION RESERVE H1</t>
  </si>
  <si>
    <t>637</t>
  </si>
  <si>
    <t>BREMNER PARK ROAD</t>
  </si>
  <si>
    <t>2062</t>
  </si>
  <si>
    <t>BRETBY COURT</t>
  </si>
  <si>
    <t>2063</t>
  </si>
  <si>
    <t>BRETT LANE</t>
  </si>
  <si>
    <t>2913</t>
  </si>
  <si>
    <t>BREWSTER CRESCENT</t>
  </si>
  <si>
    <t>2848</t>
  </si>
  <si>
    <t>BRIAN SMITH PARK</t>
  </si>
  <si>
    <t>2236</t>
  </si>
  <si>
    <t>BRIAN SMITH PARK F1</t>
  </si>
  <si>
    <t>1618</t>
  </si>
  <si>
    <t>BRIAR BANK DRIVE</t>
  </si>
  <si>
    <t>3312</t>
  </si>
  <si>
    <t>BRIDESDALE 01</t>
  </si>
  <si>
    <t>3313</t>
  </si>
  <si>
    <t>BRIDESDALE 02</t>
  </si>
  <si>
    <t>3314</t>
  </si>
  <si>
    <t>BRIDESDALE 03</t>
  </si>
  <si>
    <t>3315</t>
  </si>
  <si>
    <t>BRIDESDALE 04</t>
  </si>
  <si>
    <t>3316</t>
  </si>
  <si>
    <t>BRIDESDALE 05</t>
  </si>
  <si>
    <t>1849</t>
  </si>
  <si>
    <t>BRIDESDALE DRIVE</t>
  </si>
  <si>
    <t>3311</t>
  </si>
  <si>
    <t>BRIDESDALE TO TWIN RIVERS</t>
  </si>
  <si>
    <t>178</t>
  </si>
  <si>
    <t>BRIDGE STREET</t>
  </si>
  <si>
    <t>2252</t>
  </si>
  <si>
    <t>BRIDGEMAN GREEN F1</t>
  </si>
  <si>
    <t>1763</t>
  </si>
  <si>
    <t>BRIDGEWATER TERRACE</t>
  </si>
  <si>
    <t>1953</t>
  </si>
  <si>
    <t>BRIDGEWELL LANE</t>
  </si>
  <si>
    <t>2538</t>
  </si>
  <si>
    <t>BRIDLE PATH LANE</t>
  </si>
  <si>
    <t>95</t>
  </si>
  <si>
    <t>BRISBANE STREET</t>
  </si>
  <si>
    <t>2221</t>
  </si>
  <si>
    <t>BRISBANE STREET RESERVE F1</t>
  </si>
  <si>
    <t>163</t>
  </si>
  <si>
    <t>BROADVIEW RISE</t>
  </si>
  <si>
    <t>2569</t>
  </si>
  <si>
    <t>BROCKWORTH LANE</t>
  </si>
  <si>
    <t>3014</t>
  </si>
  <si>
    <t>BRODIE AVENUE</t>
  </si>
  <si>
    <t>2781</t>
  </si>
  <si>
    <t>BROOKES ROAD</t>
  </si>
  <si>
    <t>3694</t>
  </si>
  <si>
    <t>BROOKES ROAD (PAPER ROAD)</t>
  </si>
  <si>
    <t>3494</t>
  </si>
  <si>
    <t>BROW PEAK LANE</t>
  </si>
  <si>
    <t>1380</t>
  </si>
  <si>
    <t>BROWNSTON STREET (EAST)</t>
  </si>
  <si>
    <t>674</t>
  </si>
  <si>
    <t>BROWNSTON STREET (WEST)</t>
  </si>
  <si>
    <t>2253</t>
  </si>
  <si>
    <t>BROWNSTON STREET CARPARK 1 F1</t>
  </si>
  <si>
    <t>2254</t>
  </si>
  <si>
    <t>BROWNSTON STREET CARPARK 2 F1</t>
  </si>
  <si>
    <t>145</t>
  </si>
  <si>
    <t>BRUNSWICK STREET</t>
  </si>
  <si>
    <t>2064</t>
  </si>
  <si>
    <t>BUCHANAN RISE</t>
  </si>
  <si>
    <t>3239</t>
  </si>
  <si>
    <t>BUCHANAN RISE PAPER ROAD</t>
  </si>
  <si>
    <t>3237</t>
  </si>
  <si>
    <t>BUCHANAN RISE PRIVATE</t>
  </si>
  <si>
    <t>2313</t>
  </si>
  <si>
    <t>BUCKINGHAM STREET COTTAGE RESERVE 1 H1</t>
  </si>
  <si>
    <t>2314</t>
  </si>
  <si>
    <t>BUCKINGHAM STREET COTTAGE RESERVE 2 H1</t>
  </si>
  <si>
    <t>233</t>
  </si>
  <si>
    <t>BUCKINGHAM STREET(EAST)</t>
  </si>
  <si>
    <t>268</t>
  </si>
  <si>
    <t>BUCKINGHAM STREET(WEST)</t>
  </si>
  <si>
    <t>3123</t>
  </si>
  <si>
    <t>BUCKLER BURN STREET</t>
  </si>
  <si>
    <t>2564</t>
  </si>
  <si>
    <t>BUCKLER COURT</t>
  </si>
  <si>
    <t>2488</t>
  </si>
  <si>
    <t>BULL RIDGE</t>
  </si>
  <si>
    <t>2897</t>
  </si>
  <si>
    <t>BULLENDALE DRIVE</t>
  </si>
  <si>
    <t>3614</t>
  </si>
  <si>
    <t>BULLENDALE FP 01</t>
  </si>
  <si>
    <t>2260</t>
  </si>
  <si>
    <t>BULLOCK CREEK F1</t>
  </si>
  <si>
    <t>2624</t>
  </si>
  <si>
    <t>BULLOCK CREEK LANE</t>
  </si>
  <si>
    <t>2261</t>
  </si>
  <si>
    <t>BULLOCK CREEK RESERVE 1 F1</t>
  </si>
  <si>
    <t>2262</t>
  </si>
  <si>
    <t>BULLOCK CREEK RESERVE 2 F1</t>
  </si>
  <si>
    <t>2263</t>
  </si>
  <si>
    <t>BULLOCK CREEK RESERVE 3 F1</t>
  </si>
  <si>
    <t>3624</t>
  </si>
  <si>
    <t>BURBANK ROAD</t>
  </si>
  <si>
    <t>3629</t>
  </si>
  <si>
    <t>BURBANK ROAD (PROSPECTIVE)</t>
  </si>
  <si>
    <t>3699</t>
  </si>
  <si>
    <t>BURDON LOOP</t>
  </si>
  <si>
    <t>3377</t>
  </si>
  <si>
    <t>BURDON LOOP (PROSPECTIVE)</t>
  </si>
  <si>
    <t>2318</t>
  </si>
  <si>
    <t>BUSH CREEK RECREATION RESERVE CARPARK H1</t>
  </si>
  <si>
    <t>2319</t>
  </si>
  <si>
    <t>BUSH CREEK RECREATION RESERVE H1</t>
  </si>
  <si>
    <t>443</t>
  </si>
  <si>
    <t>BUSH CREEK ROAD</t>
  </si>
  <si>
    <t>212</t>
  </si>
  <si>
    <t>BUTE STREET</t>
  </si>
  <si>
    <t>206</t>
  </si>
  <si>
    <t>BUTEL AVENUE</t>
  </si>
  <si>
    <t>407</t>
  </si>
  <si>
    <t>BUTEL ROAD</t>
  </si>
  <si>
    <t>1619</t>
  </si>
  <si>
    <t>BUTEMENT STREET</t>
  </si>
  <si>
    <t>2687</t>
  </si>
  <si>
    <t>BUTLER GREEN</t>
  </si>
  <si>
    <t>2764</t>
  </si>
  <si>
    <t>BUTLER LANE</t>
  </si>
  <si>
    <t>918</t>
  </si>
  <si>
    <t>BUTTERFIELD ROAD</t>
  </si>
  <si>
    <t>3205</t>
  </si>
  <si>
    <t>BYRE LANE</t>
  </si>
  <si>
    <t>3010</t>
  </si>
  <si>
    <t>CABLE LANE</t>
  </si>
  <si>
    <t>229</t>
  </si>
  <si>
    <t>CAERNARVON STREET</t>
  </si>
  <si>
    <t>3564</t>
  </si>
  <si>
    <t>CAIRNMUIR / MALVERN FP</t>
  </si>
  <si>
    <t>3093</t>
  </si>
  <si>
    <t>CAIRNMUIR STREET</t>
  </si>
  <si>
    <t>2065</t>
  </si>
  <si>
    <t>CAITHNESS COURT</t>
  </si>
  <si>
    <t>2019</t>
  </si>
  <si>
    <t>CALDWELL LANE</t>
  </si>
  <si>
    <t>3134</t>
  </si>
  <si>
    <t>CALTEX ACCESS</t>
  </si>
  <si>
    <t>3100</t>
  </si>
  <si>
    <t>CAMBRIAN STREET</t>
  </si>
  <si>
    <t>1050</t>
  </si>
  <si>
    <t>CAMBRIDGE STREET</t>
  </si>
  <si>
    <t>3542</t>
  </si>
  <si>
    <t>CAMBRIDGE STREET (PAPER ROAD)</t>
  </si>
  <si>
    <t>3541</t>
  </si>
  <si>
    <t>CAMBRIDGE STREET (SOUTH)</t>
  </si>
  <si>
    <t>2668</t>
  </si>
  <si>
    <t>CAMERON FLAT PAPER ROAD</t>
  </si>
  <si>
    <t>772</t>
  </si>
  <si>
    <t>CAMERON FLAT ROAD</t>
  </si>
  <si>
    <t>161</t>
  </si>
  <si>
    <t>CAMERON PLACE</t>
  </si>
  <si>
    <t>2243</t>
  </si>
  <si>
    <t>CAMERON PLACE RESERVE F1</t>
  </si>
  <si>
    <t>910</t>
  </si>
  <si>
    <t>CAMP HILL ROAD</t>
  </si>
  <si>
    <t>271</t>
  </si>
  <si>
    <t>CAMP LANE</t>
  </si>
  <si>
    <t>130</t>
  </si>
  <si>
    <t>CAMP STREET(EAST)</t>
  </si>
  <si>
    <t>279</t>
  </si>
  <si>
    <t>CAMP STREET(WEST)</t>
  </si>
  <si>
    <t>2504</t>
  </si>
  <si>
    <t>CAMP/CHURCH ROUNDABOUT</t>
  </si>
  <si>
    <t>2645</t>
  </si>
  <si>
    <t>CAMPBELL LANE</t>
  </si>
  <si>
    <t>3002</t>
  </si>
  <si>
    <t>CAMPBELL ROAD</t>
  </si>
  <si>
    <t>2586</t>
  </si>
  <si>
    <t>CAMPDEN COURT</t>
  </si>
  <si>
    <t>1620</t>
  </si>
  <si>
    <t>CANTIRE STREET</t>
  </si>
  <si>
    <t>800</t>
  </si>
  <si>
    <t>CAPELL AVENUE</t>
  </si>
  <si>
    <t>158</t>
  </si>
  <si>
    <t>CAPLES PLACE</t>
  </si>
  <si>
    <t>222</t>
  </si>
  <si>
    <t>CARDIGAN STREET</t>
  </si>
  <si>
    <t>2688</t>
  </si>
  <si>
    <t>CARDRONA CEMETERY</t>
  </si>
  <si>
    <t>2689</t>
  </si>
  <si>
    <t>CARDRONA HALL</t>
  </si>
  <si>
    <t>3175</t>
  </si>
  <si>
    <t>CARDRONA SKIFIELD ROAD</t>
  </si>
  <si>
    <t>1301</t>
  </si>
  <si>
    <t>CARDRONA VALLEY ROAD</t>
  </si>
  <si>
    <t>1705</t>
  </si>
  <si>
    <t>CARLIN CREEK DRIVE</t>
  </si>
  <si>
    <t>1181</t>
  </si>
  <si>
    <t>CARLOW STREET</t>
  </si>
  <si>
    <t>2850</t>
  </si>
  <si>
    <t>CARPARK1</t>
  </si>
  <si>
    <t>3405</t>
  </si>
  <si>
    <t>CARRICK LANE</t>
  </si>
  <si>
    <t>3373</t>
  </si>
  <si>
    <t>CARRICKMORE CRESCENT</t>
  </si>
  <si>
    <t>3679</t>
  </si>
  <si>
    <t>CARRICKMORE CRESCENT (PROSPECTIVE)</t>
  </si>
  <si>
    <t>3680</t>
  </si>
  <si>
    <t>CARRICKMORE TO NULL FP</t>
  </si>
  <si>
    <t>1925</t>
  </si>
  <si>
    <t>CASCADE DRIVE</t>
  </si>
  <si>
    <t>1839</t>
  </si>
  <si>
    <t>CASTALIA DRIVE</t>
  </si>
  <si>
    <t>3304</t>
  </si>
  <si>
    <t>CASTALIA DRIVE RESERVE 01</t>
  </si>
  <si>
    <t>2208</t>
  </si>
  <si>
    <t>CASTALIA DRIVE RESERVE 02</t>
  </si>
  <si>
    <t>3512</t>
  </si>
  <si>
    <t>CASTERWAY / BOULDER LINKPATH</t>
  </si>
  <si>
    <t>3365</t>
  </si>
  <si>
    <t>CASTERWAY CRESCENT</t>
  </si>
  <si>
    <t>3380</t>
  </si>
  <si>
    <t>CATON STREET</t>
  </si>
  <si>
    <t>1621</t>
  </si>
  <si>
    <t>CECIL PEAK HOMESTEAD ROAD</t>
  </si>
  <si>
    <t>2556</t>
  </si>
  <si>
    <t>CECIL ROAD</t>
  </si>
  <si>
    <t>2903</t>
  </si>
  <si>
    <t>CECIL ROAD RESERVE WALKWAY</t>
  </si>
  <si>
    <t>64</t>
  </si>
  <si>
    <t>CEDAR DRIVE</t>
  </si>
  <si>
    <t>2857</t>
  </si>
  <si>
    <t>CEMETERY ACCESS ROAD</t>
  </si>
  <si>
    <t>3185</t>
  </si>
  <si>
    <t>CEMETERY RD (SKIPPERS)</t>
  </si>
  <si>
    <t>909</t>
  </si>
  <si>
    <t>CEMETERY ROAD (HAWEA)</t>
  </si>
  <si>
    <t>141</t>
  </si>
  <si>
    <t>CEMETERY ROAD (QUEENSTOWN)</t>
  </si>
  <si>
    <t>208</t>
  </si>
  <si>
    <t>CENTENNIAL AVENUE</t>
  </si>
  <si>
    <t>2892</t>
  </si>
  <si>
    <t>CENTENNIAL AVENUE ACCESSWAY</t>
  </si>
  <si>
    <t>3066</t>
  </si>
  <si>
    <t>CENTRAL PARK AVENUE</t>
  </si>
  <si>
    <t>2980</t>
  </si>
  <si>
    <t>CENTRAL STREET</t>
  </si>
  <si>
    <t>2130</t>
  </si>
  <si>
    <t>CENTRE CRESCENT</t>
  </si>
  <si>
    <t>3369</t>
  </si>
  <si>
    <t>CENTURION COURT</t>
  </si>
  <si>
    <t>2765</t>
  </si>
  <si>
    <t>CHADLINGTON WAY</t>
  </si>
  <si>
    <t>2117</t>
  </si>
  <si>
    <t>CHALMERS CLOSE</t>
  </si>
  <si>
    <t>189</t>
  </si>
  <si>
    <t>CHALMERS PLACE</t>
  </si>
  <si>
    <t>609</t>
  </si>
  <si>
    <t>CHALMERS STREET</t>
  </si>
  <si>
    <t>2067</t>
  </si>
  <si>
    <t>CHANDLER LANE</t>
  </si>
  <si>
    <t>3238</t>
  </si>
  <si>
    <t>CHANDLER LANE PRIVATE</t>
  </si>
  <si>
    <t>3114</t>
  </si>
  <si>
    <t>CHAPMAN ROAD</t>
  </si>
  <si>
    <t>508</t>
  </si>
  <si>
    <t>CHARD ROAD</t>
  </si>
  <si>
    <t>1798</t>
  </si>
  <si>
    <t>CHARLES COURT</t>
  </si>
  <si>
    <t>2188</t>
  </si>
  <si>
    <t>CHARLES COURT RESERVE F1</t>
  </si>
  <si>
    <t>1858</t>
  </si>
  <si>
    <t>CHARTRES LANE</t>
  </si>
  <si>
    <t>2630</t>
  </si>
  <si>
    <t>CHELTENHAM ROAD</t>
  </si>
  <si>
    <t>2559</t>
  </si>
  <si>
    <t>CHERRY BLOSSOM AVENUE</t>
  </si>
  <si>
    <t>631</t>
  </si>
  <si>
    <t>CHERRY COURT</t>
  </si>
  <si>
    <t>632</t>
  </si>
  <si>
    <t>CHERRY COURT(LEFT)</t>
  </si>
  <si>
    <t>633</t>
  </si>
  <si>
    <t>CHERRY COURT(RIGHT)</t>
  </si>
  <si>
    <t>2766</t>
  </si>
  <si>
    <t>CHERWELL LANE</t>
  </si>
  <si>
    <t>1375</t>
  </si>
  <si>
    <t>CHESTNUT CIRCLE</t>
  </si>
  <si>
    <t>3256</t>
  </si>
  <si>
    <t>CHEVIOT STREET</t>
  </si>
  <si>
    <t>2965</t>
  </si>
  <si>
    <t>CHIEF REKO ROAD</t>
  </si>
  <si>
    <t>2068</t>
  </si>
  <si>
    <t>CHIMNEY LANE</t>
  </si>
  <si>
    <t>974</t>
  </si>
  <si>
    <t>CHURCH ROAD</t>
  </si>
  <si>
    <t>133</t>
  </si>
  <si>
    <t>CHURCH STREET</t>
  </si>
  <si>
    <t>1010</t>
  </si>
  <si>
    <t>CHURCHILL STREET</t>
  </si>
  <si>
    <t>2280</t>
  </si>
  <si>
    <t>CIVIC OFFICES F1</t>
  </si>
  <si>
    <t>1961</t>
  </si>
  <si>
    <t>CLAN MAC ROAD</t>
  </si>
  <si>
    <t>1990</t>
  </si>
  <si>
    <t>CLEARVIEW STREET</t>
  </si>
  <si>
    <t>2977</t>
  </si>
  <si>
    <t>CLELAND CLOSE</t>
  </si>
  <si>
    <t>644</t>
  </si>
  <si>
    <t>CLEMATIS COURT</t>
  </si>
  <si>
    <t>1732</t>
  </si>
  <si>
    <t>CLIFF WILSON STREET</t>
  </si>
  <si>
    <t>1736</t>
  </si>
  <si>
    <t>CLOSEBURN ROAD</t>
  </si>
  <si>
    <t>2884</t>
  </si>
  <si>
    <t>CLOVER LANE</t>
  </si>
  <si>
    <t>2873</t>
  </si>
  <si>
    <t>CLUDEN CRESCENT</t>
  </si>
  <si>
    <t>2330</t>
  </si>
  <si>
    <t>CLUTHA OUTLET RESERVE H1</t>
  </si>
  <si>
    <t>2131</t>
  </si>
  <si>
    <t>CLUTHA PLACE</t>
  </si>
  <si>
    <t>2452</t>
  </si>
  <si>
    <t>CLUTHA PLACE ACCESSWAY F1</t>
  </si>
  <si>
    <t>1883</t>
  </si>
  <si>
    <t>CLYDESDALE COURT</t>
  </si>
  <si>
    <t>510</t>
  </si>
  <si>
    <t>COAL PIT ROAD</t>
  </si>
  <si>
    <t>1841</t>
  </si>
  <si>
    <t>COBURN PLACE</t>
  </si>
  <si>
    <t>3598</t>
  </si>
  <si>
    <t>COCHRANE CLOSE</t>
  </si>
  <si>
    <t>1938</t>
  </si>
  <si>
    <t>COCKERELL LANE</t>
  </si>
  <si>
    <t>1952</t>
  </si>
  <si>
    <t>COLESHILL LANE</t>
  </si>
  <si>
    <t>310</t>
  </si>
  <si>
    <t>COLL STREET(EAST)</t>
  </si>
  <si>
    <t>1717</t>
  </si>
  <si>
    <t>COLL STREET(WEST)</t>
  </si>
  <si>
    <t>3260</t>
  </si>
  <si>
    <t>COLLIE ROAD</t>
  </si>
  <si>
    <t>626</t>
  </si>
  <si>
    <t>COLLINS STREET</t>
  </si>
  <si>
    <t>3321</t>
  </si>
  <si>
    <t>COMMON LANE 01</t>
  </si>
  <si>
    <t>3322</t>
  </si>
  <si>
    <t>COMMON LANE 02</t>
  </si>
  <si>
    <t>3323</t>
  </si>
  <si>
    <t>COMMON LANE 03</t>
  </si>
  <si>
    <t>3324</t>
  </si>
  <si>
    <t>COMMON LANE 04</t>
  </si>
  <si>
    <t>3298</t>
  </si>
  <si>
    <t>COMMUTER TRAIL 01</t>
  </si>
  <si>
    <t>3299</t>
  </si>
  <si>
    <t>COMMUTER TRAIL 02</t>
  </si>
  <si>
    <t>3300</t>
  </si>
  <si>
    <t>COMMUTER TRAIL 03</t>
  </si>
  <si>
    <t>3301</t>
  </si>
  <si>
    <t>COMMUTER TRAIL 04</t>
  </si>
  <si>
    <t>3302</t>
  </si>
  <si>
    <t>COMMUTER TRAIL 05</t>
  </si>
  <si>
    <t>3303</t>
  </si>
  <si>
    <t>COMMUTER TRAIL 06</t>
  </si>
  <si>
    <t>2199</t>
  </si>
  <si>
    <t>CONE PEAK CLOSE</t>
  </si>
  <si>
    <t>3631</t>
  </si>
  <si>
    <t>CONEBURN PLACE</t>
  </si>
  <si>
    <t>1899</t>
  </si>
  <si>
    <t>CONIFER LANE</t>
  </si>
  <si>
    <t>1811</t>
  </si>
  <si>
    <t>CONNELL TERRACE</t>
  </si>
  <si>
    <t>671</t>
  </si>
  <si>
    <t>CONNOR STREET</t>
  </si>
  <si>
    <t>3011</t>
  </si>
  <si>
    <t>CONS TRACK</t>
  </si>
  <si>
    <t>2927</t>
  </si>
  <si>
    <t>COOPER CRESCENT</t>
  </si>
  <si>
    <t>3042</t>
  </si>
  <si>
    <t>COOPWORTH ROAD</t>
  </si>
  <si>
    <t>3059</t>
  </si>
  <si>
    <t>COOPWORTH ROAD A</t>
  </si>
  <si>
    <t>3060</t>
  </si>
  <si>
    <t>COOPWORTH ROAD B</t>
  </si>
  <si>
    <t>1378</t>
  </si>
  <si>
    <t>COPPER BEECH AVENUE(NORTH)</t>
  </si>
  <si>
    <t>1337</t>
  </si>
  <si>
    <t>COPPER BEECH AVEUNE(SOUTH)</t>
  </si>
  <si>
    <t>3641</t>
  </si>
  <si>
    <t>CORNER PEAK LANE</t>
  </si>
  <si>
    <t>200</t>
  </si>
  <si>
    <t>CORNWALL STREET (ARROWTOWN)</t>
  </si>
  <si>
    <t>1007</t>
  </si>
  <si>
    <t>CORNWALL STREET(KINGSTON)</t>
  </si>
  <si>
    <t>1909</t>
  </si>
  <si>
    <t>COROMANDEL STREET</t>
  </si>
  <si>
    <t>109</t>
  </si>
  <si>
    <t>CORONATION DRIVE</t>
  </si>
  <si>
    <t>3339</t>
  </si>
  <si>
    <t>CORONET PEAK CHAIN BAY 1</t>
  </si>
  <si>
    <t>503</t>
  </si>
  <si>
    <t>CORONET PEAK ROAD</t>
  </si>
  <si>
    <t>519</t>
  </si>
  <si>
    <t>CORONET PEAK STATION ROAD</t>
  </si>
  <si>
    <t>1320</t>
  </si>
  <si>
    <t>CORONET VIEW ROAD</t>
  </si>
  <si>
    <t>3040</t>
  </si>
  <si>
    <t>CORRIEDALE ROAD</t>
  </si>
  <si>
    <t>1622</t>
  </si>
  <si>
    <t>CORSICAN DRIVE</t>
  </si>
  <si>
    <t>2973</t>
  </si>
  <si>
    <t>COSMOS LANE</t>
  </si>
  <si>
    <t>2583</t>
  </si>
  <si>
    <t>COTSWOLD COURT</t>
  </si>
  <si>
    <t>3164</t>
  </si>
  <si>
    <t>COTTAGE LANE</t>
  </si>
  <si>
    <t>2691</t>
  </si>
  <si>
    <t>COTTER AVE RESERVE</t>
  </si>
  <si>
    <t>198</t>
  </si>
  <si>
    <t>COTTER AVENUE</t>
  </si>
  <si>
    <t>2245</t>
  </si>
  <si>
    <t>COTTER AVENUE ADVANCE TERRACE WALKWAY F1</t>
  </si>
  <si>
    <t>2247</t>
  </si>
  <si>
    <t>COTTER AVENUE RESERVE F1</t>
  </si>
  <si>
    <t>3090</t>
  </si>
  <si>
    <t>COTTESBROOK STREET</t>
  </si>
  <si>
    <t>3062</t>
  </si>
  <si>
    <t>COTTONWOOD LANE</t>
  </si>
  <si>
    <t>2940</t>
  </si>
  <si>
    <t>COURTHILL LANE</t>
  </si>
  <si>
    <t>1623</t>
  </si>
  <si>
    <t>COVE LANE</t>
  </si>
  <si>
    <t>2600</t>
  </si>
  <si>
    <t>COVENTRY CRESCENT</t>
  </si>
  <si>
    <t>285</t>
  </si>
  <si>
    <t>COW LANE</t>
  </si>
  <si>
    <t>3197</t>
  </si>
  <si>
    <t>CRAB APPLE LANE</t>
  </si>
  <si>
    <t>1850</t>
  </si>
  <si>
    <t>CRAWFORD PLACE</t>
  </si>
  <si>
    <t>57</t>
  </si>
  <si>
    <t>CRESTA LANE</t>
  </si>
  <si>
    <t>1846</t>
  </si>
  <si>
    <t>CRICHTON LANE</t>
  </si>
  <si>
    <t>1928</t>
  </si>
  <si>
    <t>CRIFFEL PLACE</t>
  </si>
  <si>
    <t>214</t>
  </si>
  <si>
    <t>CRITERION STREET</t>
  </si>
  <si>
    <t>3021</t>
  </si>
  <si>
    <t>CROP STREET</t>
  </si>
  <si>
    <t>3367</t>
  </si>
  <si>
    <t>CROSSFALL LANE</t>
  </si>
  <si>
    <t>3268</t>
  </si>
  <si>
    <t>CROSSHILL ROAD</t>
  </si>
  <si>
    <t>3336</t>
  </si>
  <si>
    <t>CROWN RANGE LOOKOUT</t>
  </si>
  <si>
    <t>1300</t>
  </si>
  <si>
    <t>CROWN RANGE ROAD</t>
  </si>
  <si>
    <t>3337</t>
  </si>
  <si>
    <t>CROWN RANGE SUMMIT CARPARK</t>
  </si>
  <si>
    <t>2115</t>
  </si>
  <si>
    <t>CROWS NEST ROAD</t>
  </si>
  <si>
    <t>1844</t>
  </si>
  <si>
    <t>CRYSTAL LANE</t>
  </si>
  <si>
    <t>2989</t>
  </si>
  <si>
    <t>CUMBERLAND ROAD</t>
  </si>
  <si>
    <t>2489</t>
  </si>
  <si>
    <t>CUNNINGHAMS DRIVE</t>
  </si>
  <si>
    <t>1815</t>
  </si>
  <si>
    <t>CURTIS ROAD</t>
  </si>
  <si>
    <t>3368</t>
  </si>
  <si>
    <t>CURVEY COURT</t>
  </si>
  <si>
    <t>65</t>
  </si>
  <si>
    <t>CYPRESS COURT</t>
  </si>
  <si>
    <t>1190</t>
  </si>
  <si>
    <t>DALE STREET</t>
  </si>
  <si>
    <t>420</t>
  </si>
  <si>
    <t>DALEFIELD ROAD</t>
  </si>
  <si>
    <t>2020</t>
  </si>
  <si>
    <t>DALESMAN LANE</t>
  </si>
  <si>
    <t>2550</t>
  </si>
  <si>
    <t>DALGLEISH LANE</t>
  </si>
  <si>
    <t>2659</t>
  </si>
  <si>
    <t>DAMPER BAY LAKESIDE REC RESERVE F2</t>
  </si>
  <si>
    <t>2902</t>
  </si>
  <si>
    <t>DANDYS LANE</t>
  </si>
  <si>
    <t>2133</t>
  </si>
  <si>
    <t>DANIELS TERRACE</t>
  </si>
  <si>
    <t>160</t>
  </si>
  <si>
    <t>DART PLACE</t>
  </si>
  <si>
    <t>1379</t>
  </si>
  <si>
    <t>DAVEYS PLACE</t>
  </si>
  <si>
    <t>1797</t>
  </si>
  <si>
    <t>DE LA MARE PLACE</t>
  </si>
  <si>
    <t>3278</t>
  </si>
  <si>
    <t>DE LA MARE PLACE (PRIVATE)</t>
  </si>
  <si>
    <t>3209</t>
  </si>
  <si>
    <t>DE LA PERELLE LANE</t>
  </si>
  <si>
    <t>2453</t>
  </si>
  <si>
    <t>DE LA PERELLE PARK ACCESSWAY F1</t>
  </si>
  <si>
    <t>2937</t>
  </si>
  <si>
    <t>DEANS DRIVE</t>
  </si>
  <si>
    <t>2917</t>
  </si>
  <si>
    <t>DEERING STREET</t>
  </si>
  <si>
    <t>232</t>
  </si>
  <si>
    <t>DENBIGH STREET</t>
  </si>
  <si>
    <t>1782</t>
  </si>
  <si>
    <t>DENNISON WAY</t>
  </si>
  <si>
    <t>2282</t>
  </si>
  <si>
    <t>DENNISON WEIR RESERVE F1</t>
  </si>
  <si>
    <t>912</t>
  </si>
  <si>
    <t>DENNISTON ROAD</t>
  </si>
  <si>
    <t>231</t>
  </si>
  <si>
    <t>DERBY STREET</t>
  </si>
  <si>
    <t>211</t>
  </si>
  <si>
    <t>DEVON STREET</t>
  </si>
  <si>
    <t>2248</t>
  </si>
  <si>
    <t>DEVON STREET RESERVE 1 F1</t>
  </si>
  <si>
    <t>2249</t>
  </si>
  <si>
    <t>DEVON STREET RESERVE 2 F1</t>
  </si>
  <si>
    <t>2251</t>
  </si>
  <si>
    <t>DEVON STREET RESERVE 3 F1</t>
  </si>
  <si>
    <t>2865</t>
  </si>
  <si>
    <t>DEWAR STREET</t>
  </si>
  <si>
    <t>3184</t>
  </si>
  <si>
    <t>DIAMOND LAKE AMENITY AREA ACCESS</t>
  </si>
  <si>
    <t>2490</t>
  </si>
  <si>
    <t>DIAMOND LANE</t>
  </si>
  <si>
    <t>1720</t>
  </si>
  <si>
    <t>DINGLE BURN STATION ROAD</t>
  </si>
  <si>
    <t>3277</t>
  </si>
  <si>
    <t>DINGLE BURN STATION ROAD (PRIVATE)</t>
  </si>
  <si>
    <t>2911</t>
  </si>
  <si>
    <t>DINGLE STREET</t>
  </si>
  <si>
    <t>2575</t>
  </si>
  <si>
    <t>DISPUTE WAY</t>
  </si>
  <si>
    <t>3047</t>
  </si>
  <si>
    <t>DIVERS LANE</t>
  </si>
  <si>
    <t>2611</t>
  </si>
  <si>
    <t>DOC WELLS LANE</t>
  </si>
  <si>
    <t>907</t>
  </si>
  <si>
    <t>DOMAIN ROAD (LAKE HAWEA)</t>
  </si>
  <si>
    <t>410</t>
  </si>
  <si>
    <t>DOMAIN ROAD (LAKE HAYES)</t>
  </si>
  <si>
    <t>2693</t>
  </si>
  <si>
    <t>DOMINI PARK</t>
  </si>
  <si>
    <t>2399</t>
  </si>
  <si>
    <t>DOMINI PARK 1 H1</t>
  </si>
  <si>
    <t>2400</t>
  </si>
  <si>
    <t>DOMINI PARK 2 H1</t>
  </si>
  <si>
    <t>2194</t>
  </si>
  <si>
    <t>DOMINI PARK F1</t>
  </si>
  <si>
    <t>3540</t>
  </si>
  <si>
    <t>DORSET PRIVATE DRIVEWAY</t>
  </si>
  <si>
    <t>1624</t>
  </si>
  <si>
    <t>DORSET STREET</t>
  </si>
  <si>
    <t>2069</t>
  </si>
  <si>
    <t>DOUBLE CONE ROAD</t>
  </si>
  <si>
    <t>3406</t>
  </si>
  <si>
    <t>DOUBLE ROCK LANE</t>
  </si>
  <si>
    <t>3001</t>
  </si>
  <si>
    <t>DOUG LEDGERWOOD DRIVE</t>
  </si>
  <si>
    <t>190</t>
  </si>
  <si>
    <t>DOUGLAS AVENUE</t>
  </si>
  <si>
    <t>51</t>
  </si>
  <si>
    <t>DOUGLAS STREET</t>
  </si>
  <si>
    <t>3402</t>
  </si>
  <si>
    <t>DOUGLASVALE RISE</t>
  </si>
  <si>
    <t>2964</t>
  </si>
  <si>
    <t>DOW CLOSE</t>
  </si>
  <si>
    <t>1790</t>
  </si>
  <si>
    <t>DRAKE PLACE</t>
  </si>
  <si>
    <t>1339</t>
  </si>
  <si>
    <t>DRIFT BAY ROAD</t>
  </si>
  <si>
    <t>3231</t>
  </si>
  <si>
    <t>DRY FLY AVENUE</t>
  </si>
  <si>
    <t>3226</t>
  </si>
  <si>
    <t>DRYSDALE ROAD</t>
  </si>
  <si>
    <t>2021</t>
  </si>
  <si>
    <t>DUBLIN BAY ACCESS ROAD</t>
  </si>
  <si>
    <t>966</t>
  </si>
  <si>
    <t>DUBLIN BAY ROAD</t>
  </si>
  <si>
    <t>98</t>
  </si>
  <si>
    <t>DUBLIN STREET</t>
  </si>
  <si>
    <t>2491</t>
  </si>
  <si>
    <t>DUBLIN STREET 1</t>
  </si>
  <si>
    <t>2454</t>
  </si>
  <si>
    <t>DUBLIN STREET RESERVE ACCESSWAY F1</t>
  </si>
  <si>
    <t>138</t>
  </si>
  <si>
    <t>DUKE STREET</t>
  </si>
  <si>
    <t>1783</t>
  </si>
  <si>
    <t>DUNCANS PLACE</t>
  </si>
  <si>
    <t>604</t>
  </si>
  <si>
    <t>DUNGARVON STREET</t>
  </si>
  <si>
    <t>602</t>
  </si>
  <si>
    <t>DUNMORE STREET</t>
  </si>
  <si>
    <t>2401</t>
  </si>
  <si>
    <t>DUNMORE STREET CAR PARK H1</t>
  </si>
  <si>
    <t>2257</t>
  </si>
  <si>
    <t>DUNMORE STREET TO BROWNSTONE STREET</t>
  </si>
  <si>
    <t>3381</t>
  </si>
  <si>
    <t>DUNN STREET</t>
  </si>
  <si>
    <t>3553</t>
  </si>
  <si>
    <t>DUNNOCK STREET</t>
  </si>
  <si>
    <t>237</t>
  </si>
  <si>
    <t>DURHAM STREET</t>
  </si>
  <si>
    <t>2566</t>
  </si>
  <si>
    <t>DURNESS COURT</t>
  </si>
  <si>
    <t>3477</t>
  </si>
  <si>
    <t>DURRY LANE</t>
  </si>
  <si>
    <t>132</t>
  </si>
  <si>
    <t>EARL STREET</t>
  </si>
  <si>
    <t>3186</t>
  </si>
  <si>
    <t>EARNSLAW BURN AMENITY AREA ACCESS</t>
  </si>
  <si>
    <t>2802</t>
  </si>
  <si>
    <t>EARNSLAW PARK</t>
  </si>
  <si>
    <t>3469</t>
  </si>
  <si>
    <t>EARNSLAW PARK 01</t>
  </si>
  <si>
    <t>2234</t>
  </si>
  <si>
    <t>EARNSLAW PARK 02</t>
  </si>
  <si>
    <t>2235</t>
  </si>
  <si>
    <t>EARNSLAW PARK 03</t>
  </si>
  <si>
    <t>3460</t>
  </si>
  <si>
    <t>EARNSLAW PARK BOARDWALK</t>
  </si>
  <si>
    <t>3468</t>
  </si>
  <si>
    <t>EARNSLAW PARK TO WHARF</t>
  </si>
  <si>
    <t>254</t>
  </si>
  <si>
    <t>EARNSLAW STREET</t>
  </si>
  <si>
    <t>87</t>
  </si>
  <si>
    <t>EARNSLAW TERRACE</t>
  </si>
  <si>
    <t>3467</t>
  </si>
  <si>
    <t>EARNSLAW WHARF</t>
  </si>
  <si>
    <t>505</t>
  </si>
  <si>
    <t>EASTBURN ROAD</t>
  </si>
  <si>
    <t>3465</t>
  </si>
  <si>
    <t>EASTBURN ROAD (PRIVATE)</t>
  </si>
  <si>
    <t>3058</t>
  </si>
  <si>
    <t>EASTWOOD LANE</t>
  </si>
  <si>
    <t>2620</t>
  </si>
  <si>
    <t>EDEN CLOSE</t>
  </si>
  <si>
    <t>106</t>
  </si>
  <si>
    <t>EDGAR STREET</t>
  </si>
  <si>
    <t>2492</t>
  </si>
  <si>
    <t>EDGEWOOD PLACE</t>
  </si>
  <si>
    <t>2797</t>
  </si>
  <si>
    <t>EDGEWOOD PLACE PRIVATE</t>
  </si>
  <si>
    <t>99</t>
  </si>
  <si>
    <t>EDINBURGH DRIVE</t>
  </si>
  <si>
    <t>2879</t>
  </si>
  <si>
    <t>EDNA LANE</t>
  </si>
  <si>
    <t>704</t>
  </si>
  <si>
    <t>EELY POINT ACCESS</t>
  </si>
  <si>
    <t>2810</t>
  </si>
  <si>
    <t>EELY POINT RECREATION RESERVE</t>
  </si>
  <si>
    <t>2423</t>
  </si>
  <si>
    <t>EELY POINT RECREATION RESERVE 1 H1</t>
  </si>
  <si>
    <t>2424</t>
  </si>
  <si>
    <t>EELY POINT RECREATION RESERVE 2 H1</t>
  </si>
  <si>
    <t>2425</t>
  </si>
  <si>
    <t>EELY POINT RECREATION RESERVE 3 H1</t>
  </si>
  <si>
    <t>624</t>
  </si>
  <si>
    <t>EELY POINT ROAD</t>
  </si>
  <si>
    <t>3329</t>
  </si>
  <si>
    <t>EICHARDT PLACE</t>
  </si>
  <si>
    <t>3075</t>
  </si>
  <si>
    <t xml:space="preserve">EIGHTH AVENUE </t>
  </si>
  <si>
    <t>1794</t>
  </si>
  <si>
    <t>ELDERBERRY CRESCENT</t>
  </si>
  <si>
    <t>3364</t>
  </si>
  <si>
    <t>ELEVATOR LANE</t>
  </si>
  <si>
    <t>3078</t>
  </si>
  <si>
    <t>ELEVENTH AVENUE</t>
  </si>
  <si>
    <t>1330</t>
  </si>
  <si>
    <t>ELIZABETH PLACE</t>
  </si>
  <si>
    <t>805</t>
  </si>
  <si>
    <t>ELIZABETH STREET</t>
  </si>
  <si>
    <t>2895</t>
  </si>
  <si>
    <t>ELK PLACE</t>
  </si>
  <si>
    <t>3388</t>
  </si>
  <si>
    <t>ELLACOTT LANE</t>
  </si>
  <si>
    <t>1943</t>
  </si>
  <si>
    <t>ELLEN JOHNSON TERRACE</t>
  </si>
  <si>
    <t>2071</t>
  </si>
  <si>
    <t>ELLESMERE AVENUE</t>
  </si>
  <si>
    <t>1365</t>
  </si>
  <si>
    <t>ELLIE PLACE</t>
  </si>
  <si>
    <t>3206</t>
  </si>
  <si>
    <t>ELLIOT CLOSE</t>
  </si>
  <si>
    <t>1338</t>
  </si>
  <si>
    <t>ELM TREE AVENUE</t>
  </si>
  <si>
    <t>1372</t>
  </si>
  <si>
    <t>ELVA DAWSON PLACE</t>
  </si>
  <si>
    <t>2022</t>
  </si>
  <si>
    <t>ELYSIUM WAY</t>
  </si>
  <si>
    <t>2545</t>
  </si>
  <si>
    <t>EMERALD BLUFFS LANE</t>
  </si>
  <si>
    <t>2546</t>
  </si>
  <si>
    <t>EMERALD BLUFFS LANE 2</t>
  </si>
  <si>
    <t>2547</t>
  </si>
  <si>
    <t>EMERALD BLUFFS LANE 3</t>
  </si>
  <si>
    <t>2548</t>
  </si>
  <si>
    <t>EMERALD BLUFFS LANE 4</t>
  </si>
  <si>
    <t>2582</t>
  </si>
  <si>
    <t>EMERALD BLUFFS LANE 5</t>
  </si>
  <si>
    <t>3025</t>
  </si>
  <si>
    <t>ENDEAVOUR STREET</t>
  </si>
  <si>
    <t>295</t>
  </si>
  <si>
    <t>ENRIGHT LANE</t>
  </si>
  <si>
    <t>1738</t>
  </si>
  <si>
    <t>ENSTONE LANE</t>
  </si>
  <si>
    <t>2484</t>
  </si>
  <si>
    <t>ENTERPRISE DRIVE</t>
  </si>
  <si>
    <t>3372</t>
  </si>
  <si>
    <t>EREWHON CRESCENT</t>
  </si>
  <si>
    <t>3526</t>
  </si>
  <si>
    <t>ERNIES WAY</t>
  </si>
  <si>
    <t>1824</t>
  </si>
  <si>
    <t>ERSKINE STREET</t>
  </si>
  <si>
    <t>3363</t>
  </si>
  <si>
    <t>ESCALATOR AVENUE</t>
  </si>
  <si>
    <t>1820</t>
  </si>
  <si>
    <t>ESSEX AVENUE</t>
  </si>
  <si>
    <t>2519</t>
  </si>
  <si>
    <t>ESSEX AVENUE - INNER SECTION</t>
  </si>
  <si>
    <t>3579</t>
  </si>
  <si>
    <t>ESSEX AVENUE FP</t>
  </si>
  <si>
    <t>3119</t>
  </si>
  <si>
    <t>EUREKA STREET</t>
  </si>
  <si>
    <t>2493</t>
  </si>
  <si>
    <t>EVENING STAR ROAD</t>
  </si>
  <si>
    <t>3166</t>
  </si>
  <si>
    <t>EVENTS CENTRE CARPARK</t>
  </si>
  <si>
    <t>3167</t>
  </si>
  <si>
    <t>EVENTS CENTRE CARPARK 2</t>
  </si>
  <si>
    <t>169</t>
  </si>
  <si>
    <t>EVERGREEN PLACE</t>
  </si>
  <si>
    <t>1848</t>
  </si>
  <si>
    <t>EWING PLACE</t>
  </si>
  <si>
    <t>2109</t>
  </si>
  <si>
    <t>FAIRWAY DRIVE</t>
  </si>
  <si>
    <t>2072</t>
  </si>
  <si>
    <t>FALCON HEIGHTS</t>
  </si>
  <si>
    <t>2646</t>
  </si>
  <si>
    <t>FALCONER RISE</t>
  </si>
  <si>
    <t>2978</t>
  </si>
  <si>
    <t>FALLOW STREET</t>
  </si>
  <si>
    <t>2073</t>
  </si>
  <si>
    <t>FANTAIL LANE</t>
  </si>
  <si>
    <t>1758</t>
  </si>
  <si>
    <t>FAR HORIZON DRIVE</t>
  </si>
  <si>
    <t>1870</t>
  </si>
  <si>
    <t>FARRANT DRIVE</t>
  </si>
  <si>
    <t>1854</t>
  </si>
  <si>
    <t>FARRYCROFT ROW</t>
  </si>
  <si>
    <t>1875</t>
  </si>
  <si>
    <t>FASTNESS CRESCENT</t>
  </si>
  <si>
    <t>934</t>
  </si>
  <si>
    <t>FAULKS ROAD</t>
  </si>
  <si>
    <t>661</t>
  </si>
  <si>
    <t>FAULKS TERRACE</t>
  </si>
  <si>
    <t>3235</t>
  </si>
  <si>
    <t>FENTON AVENUE</t>
  </si>
  <si>
    <t>3008</t>
  </si>
  <si>
    <t>FERGUSON DRIVE</t>
  </si>
  <si>
    <t>3501</t>
  </si>
  <si>
    <t>FERN BURN CLOSE</t>
  </si>
  <si>
    <t>148</t>
  </si>
  <si>
    <t>FERNHILL ROAD</t>
  </si>
  <si>
    <t>2695</t>
  </si>
  <si>
    <t>FERNHILL ROAD PLAYGROUND</t>
  </si>
  <si>
    <t>2244</t>
  </si>
  <si>
    <t>FERNHILL ROAD PLAYGROUND F1</t>
  </si>
  <si>
    <t>2299</t>
  </si>
  <si>
    <t>FERNHILL ROAD PLAYGROUND H1</t>
  </si>
  <si>
    <t>3672</t>
  </si>
  <si>
    <t>FERNHILL ROAD RESERVE H1</t>
  </si>
  <si>
    <t>2455</t>
  </si>
  <si>
    <t>FERNHILL WYNYARD RESERVE F1</t>
  </si>
  <si>
    <t>1730</t>
  </si>
  <si>
    <t>FERRY HILL DRIVE</t>
  </si>
  <si>
    <t>3462</t>
  </si>
  <si>
    <t>FERRY HILL RESERVE FP1</t>
  </si>
  <si>
    <t>3463</t>
  </si>
  <si>
    <t>FERRY HILL RESERVE FP2</t>
  </si>
  <si>
    <t>2074</t>
  </si>
  <si>
    <t>FIFE COURT</t>
  </si>
  <si>
    <t>3072</t>
  </si>
  <si>
    <t>FIFTH AVENUE</t>
  </si>
  <si>
    <t>2137</t>
  </si>
  <si>
    <t>FINCH STREET</t>
  </si>
  <si>
    <t>3068</t>
  </si>
  <si>
    <t>FIRST AVENUE</t>
  </si>
  <si>
    <t>1220</t>
  </si>
  <si>
    <t>FISHERMANS LANE</t>
  </si>
  <si>
    <t>1324</t>
  </si>
  <si>
    <t>FITZPATRICK ROAD</t>
  </si>
  <si>
    <t>3133</t>
  </si>
  <si>
    <t xml:space="preserve">FIVE MILE ENTRANCE </t>
  </si>
  <si>
    <t>3550</t>
  </si>
  <si>
    <t>FLAX STREET</t>
  </si>
  <si>
    <t>1455</t>
  </si>
  <si>
    <t>FLETCHER WAY</t>
  </si>
  <si>
    <t>807</t>
  </si>
  <si>
    <t>FLORA DORA PARADE</t>
  </si>
  <si>
    <t>2890</t>
  </si>
  <si>
    <t>FLORENCE CLOSE</t>
  </si>
  <si>
    <t>3423</t>
  </si>
  <si>
    <t>FLORENCE PARK 01</t>
  </si>
  <si>
    <t>2896</t>
  </si>
  <si>
    <t>FLYNN LANE</t>
  </si>
  <si>
    <t>3172</t>
  </si>
  <si>
    <t>FOOTE LANE</t>
  </si>
  <si>
    <t>3546</t>
  </si>
  <si>
    <t>FORAGE ROAD</t>
  </si>
  <si>
    <t>3649</t>
  </si>
  <si>
    <t>FORAGE ROAD (PROSPECTIVE)</t>
  </si>
  <si>
    <t>304</t>
  </si>
  <si>
    <t>FORBES PLACE</t>
  </si>
  <si>
    <t>209</t>
  </si>
  <si>
    <t>FORD STREET</t>
  </si>
  <si>
    <t>1985</t>
  </si>
  <si>
    <t>FOREST HEIGHTS</t>
  </si>
  <si>
    <t>2494</t>
  </si>
  <si>
    <t>FORESTLINES RISE</t>
  </si>
  <si>
    <t>2661</t>
  </si>
  <si>
    <t>FORESTRY ROAD F1</t>
  </si>
  <si>
    <t>1807</t>
  </si>
  <si>
    <t>FORT PLACE</t>
  </si>
  <si>
    <t>2075</t>
  </si>
  <si>
    <t>FORTUNE LANE</t>
  </si>
  <si>
    <t>3129</t>
  </si>
  <si>
    <t>FOUR PEAKS ROAD</t>
  </si>
  <si>
    <t>68</t>
  </si>
  <si>
    <t>FOUR VIEWS AVENUE</t>
  </si>
  <si>
    <t>3071</t>
  </si>
  <si>
    <t>FOURTH AVENUE</t>
  </si>
  <si>
    <t>3458</t>
  </si>
  <si>
    <t>FOWLER LANE</t>
  </si>
  <si>
    <t>1777</t>
  </si>
  <si>
    <t>FOXGLOVE HEIGHTS</t>
  </si>
  <si>
    <t>1707</t>
  </si>
  <si>
    <t>FOXS RUSH</t>
  </si>
  <si>
    <t>199</t>
  </si>
  <si>
    <t>FOXS TERRACE</t>
  </si>
  <si>
    <t>2696</t>
  </si>
  <si>
    <t>FOXS TERRACE RECREATION RESERVE</t>
  </si>
  <si>
    <t>2205</t>
  </si>
  <si>
    <t>FOXS TERRACE RECREATION RESERVE F1</t>
  </si>
  <si>
    <t>3551</t>
  </si>
  <si>
    <t>FOXTAIL ROAD</t>
  </si>
  <si>
    <t>2767</t>
  </si>
  <si>
    <t>FOXWELL WAY</t>
  </si>
  <si>
    <t>2880</t>
  </si>
  <si>
    <t>FRANCIS LANE</t>
  </si>
  <si>
    <t>3351</t>
  </si>
  <si>
    <t>FRANKTON ARM JETTY</t>
  </si>
  <si>
    <t>242</t>
  </si>
  <si>
    <t>FRANKTON BEACH ACCESS</t>
  </si>
  <si>
    <t>1222</t>
  </si>
  <si>
    <t>FRANKTON BUS STOP</t>
  </si>
  <si>
    <t>2362</t>
  </si>
  <si>
    <t>FRANKTON DOMAIN 1 H1</t>
  </si>
  <si>
    <t>2363</t>
  </si>
  <si>
    <t>FRANKTON DOMAIN 2 H1</t>
  </si>
  <si>
    <t>2456</t>
  </si>
  <si>
    <t>FRANKTON DOMAIN F1</t>
  </si>
  <si>
    <t>3224</t>
  </si>
  <si>
    <t>FRANKTON GOLF COURSE ACCESS</t>
  </si>
  <si>
    <t>2521</t>
  </si>
  <si>
    <t>FRANKTON KINDERGARTEN</t>
  </si>
  <si>
    <t>2365</t>
  </si>
  <si>
    <t>FRANKTON LADIES MILE RESERVE 1 H1</t>
  </si>
  <si>
    <t>2364</t>
  </si>
  <si>
    <t>FRANKTON LADIES MILE RESERVE 2 H1</t>
  </si>
  <si>
    <t>2841</t>
  </si>
  <si>
    <t>FRANKTON MARINA</t>
  </si>
  <si>
    <t>3511</t>
  </si>
  <si>
    <t>FRANKTON MARINA CARPARK 1</t>
  </si>
  <si>
    <t>2366</t>
  </si>
  <si>
    <t>FRANKTON MARINA CARPARK 2</t>
  </si>
  <si>
    <t>2310</t>
  </si>
  <si>
    <t>FRANKTON RD ACCESSWAY 1006-1052</t>
  </si>
  <si>
    <t>2345</t>
  </si>
  <si>
    <t>FRANKTON RD ACCESSWAY 239-255</t>
  </si>
  <si>
    <t>3249</t>
  </si>
  <si>
    <t>FRANKTON RD ACCESSWAY 255-293</t>
  </si>
  <si>
    <t>2306</t>
  </si>
  <si>
    <t>FRANKTON RD ACCESSWAY 384-418</t>
  </si>
  <si>
    <t>2305</t>
  </si>
  <si>
    <t>FRANKTON RD ACCESSWAY 415-451</t>
  </si>
  <si>
    <t>2304</t>
  </si>
  <si>
    <t>FRANKTON RD ACCESSWAY 467-523</t>
  </si>
  <si>
    <t>2303</t>
  </si>
  <si>
    <t>FRANKTON RD ACCESSWAY 669-705</t>
  </si>
  <si>
    <t>3244</t>
  </si>
  <si>
    <t>FRANKTON RD ACCESSWAY 669-723</t>
  </si>
  <si>
    <t>3248</t>
  </si>
  <si>
    <t>FRANKTON RD ACCESSWAY 748-764</t>
  </si>
  <si>
    <t>2302</t>
  </si>
  <si>
    <t>FRANKTON RD ACCESSWAY 764-786</t>
  </si>
  <si>
    <t>2309</t>
  </si>
  <si>
    <t>FRANKTON RD ACCESSWAY 85-93</t>
  </si>
  <si>
    <t>2308</t>
  </si>
  <si>
    <t>FRANKTON RD ACCESSWAY 95-135</t>
  </si>
  <si>
    <t>97</t>
  </si>
  <si>
    <t>FRANKTON ROAD</t>
  </si>
  <si>
    <t>249</t>
  </si>
  <si>
    <t>FRANKTON SHOPPING CENTRE STREET</t>
  </si>
  <si>
    <t>2916</t>
  </si>
  <si>
    <t>FRANKTON TRACK</t>
  </si>
  <si>
    <t>1812</t>
  </si>
  <si>
    <t>FREDERICK STREET</t>
  </si>
  <si>
    <t>3637</t>
  </si>
  <si>
    <t>FRENCHMANS CREEK LANE</t>
  </si>
  <si>
    <t>3461</t>
  </si>
  <si>
    <t>FRIESIAN CLOSE</t>
  </si>
  <si>
    <t>3525</t>
  </si>
  <si>
    <t>FRONTIER ELM AVENUE</t>
  </si>
  <si>
    <t>1189</t>
  </si>
  <si>
    <t>FRYE CRESCENT</t>
  </si>
  <si>
    <t>2186</t>
  </si>
  <si>
    <t>FRYE CRESCENT RESERVE 1 F1</t>
  </si>
  <si>
    <t>2457</t>
  </si>
  <si>
    <t>FRYE CRESCENT RESERVE 2 F1</t>
  </si>
  <si>
    <t>123</t>
  </si>
  <si>
    <t>FRYER STREET</t>
  </si>
  <si>
    <t>3517</t>
  </si>
  <si>
    <t>FRYER STREET EXTENSION</t>
  </si>
  <si>
    <t>1882</t>
  </si>
  <si>
    <t>GALLOWAY TERRACE</t>
  </si>
  <si>
    <t>1817</t>
  </si>
  <si>
    <t>GALWAY COURT</t>
  </si>
  <si>
    <t>1328</t>
  </si>
  <si>
    <t>GARLAND TERRACE</t>
  </si>
  <si>
    <t>2855</t>
  </si>
  <si>
    <t>GARNET GROVE (ROW A)</t>
  </si>
  <si>
    <t>2540</t>
  </si>
  <si>
    <t>GAWN LANE</t>
  </si>
  <si>
    <t>1625</t>
  </si>
  <si>
    <t>GEARY LANE</t>
  </si>
  <si>
    <t>3063</t>
  </si>
  <si>
    <t>GEORGE BULLEN LANE</t>
  </si>
  <si>
    <t>2862</t>
  </si>
  <si>
    <t>GEORGE DRIVE</t>
  </si>
  <si>
    <t>3599</t>
  </si>
  <si>
    <t>GEORGE WHITE PLACE</t>
  </si>
  <si>
    <t>511</t>
  </si>
  <si>
    <t>GIBBSTON BACK ROAD</t>
  </si>
  <si>
    <t>2839</t>
  </si>
  <si>
    <t>GIBBSTON COMMUNITY RESERVE</t>
  </si>
  <si>
    <t>3286</t>
  </si>
  <si>
    <t>GIBBSTON RIVER TRAIL</t>
  </si>
  <si>
    <t>3319</t>
  </si>
  <si>
    <t>GIBBSTON RIVER TRAIL TO GIBBSTON BACK ROAD</t>
  </si>
  <si>
    <t>3385</t>
  </si>
  <si>
    <t>GILLESPIE STREET</t>
  </si>
  <si>
    <t>1814</t>
  </si>
  <si>
    <t>GIN AND RASPBERRY LANE</t>
  </si>
  <si>
    <t>2949</t>
  </si>
  <si>
    <t>GINKGO AVENUE</t>
  </si>
  <si>
    <t>1903</t>
  </si>
  <si>
    <t>GLACIER WAY</t>
  </si>
  <si>
    <t>3094</t>
  </si>
  <si>
    <t>GLADBROOK STREET</t>
  </si>
  <si>
    <t>911</t>
  </si>
  <si>
    <t>GLADSTONE ROAD</t>
  </si>
  <si>
    <t>2664</t>
  </si>
  <si>
    <t>GLADSTONE TRACK</t>
  </si>
  <si>
    <t>146</t>
  </si>
  <si>
    <t>GLASGOW STREET</t>
  </si>
  <si>
    <t>2874</t>
  </si>
  <si>
    <t>GLEN DENE CRESCENT</t>
  </si>
  <si>
    <t>564</t>
  </si>
  <si>
    <t>GLEN NEVIS STATION ROAD</t>
  </si>
  <si>
    <t>2527</t>
  </si>
  <si>
    <t>GLENARAY CRESCENT</t>
  </si>
  <si>
    <t>3563</t>
  </si>
  <si>
    <t>GLENAVON / CAIRNMUIR FP</t>
  </si>
  <si>
    <t>3091</t>
  </si>
  <si>
    <t>GLENAVON GREEN</t>
  </si>
  <si>
    <t>3530</t>
  </si>
  <si>
    <t>GLENBRAE CRESCENT</t>
  </si>
  <si>
    <t>3531</t>
  </si>
  <si>
    <t>GLENBROOK LANE</t>
  </si>
  <si>
    <t>502</t>
  </si>
  <si>
    <t>GLENCOE ROAD</t>
  </si>
  <si>
    <t>2782</t>
  </si>
  <si>
    <t>GLENDA DRIVE</t>
  </si>
  <si>
    <t>2283</t>
  </si>
  <si>
    <t>GLENDHU BAY CAR PARK F1</t>
  </si>
  <si>
    <t>2842</t>
  </si>
  <si>
    <t>GLENDHU BAY RECREATION RESERVE FORESHORE</t>
  </si>
  <si>
    <t>2658</t>
  </si>
  <si>
    <t>GLENDHU BAY TRACK 01</t>
  </si>
  <si>
    <t>3212</t>
  </si>
  <si>
    <t>GLENDINNING ACCESS ROAD</t>
  </si>
  <si>
    <t>2994</t>
  </si>
  <si>
    <t>GLENDINNING CRESCENT</t>
  </si>
  <si>
    <t>2076</t>
  </si>
  <si>
    <t>GLENELG LANE</t>
  </si>
  <si>
    <t>2077</t>
  </si>
  <si>
    <t>GLENFIDDICH ROAD</t>
  </si>
  <si>
    <t>2458</t>
  </si>
  <si>
    <t>GLENFINNON PL/MOUNT IRON LOOP RD ACCESSWAY  F1</t>
  </si>
  <si>
    <t>708</t>
  </si>
  <si>
    <t>GLENFINNON PLACE</t>
  </si>
  <si>
    <t>2195</t>
  </si>
  <si>
    <t>GLENFINNON PLACE RESERVE F1</t>
  </si>
  <si>
    <t>993</t>
  </si>
  <si>
    <t>GLENFOYLE ROAD</t>
  </si>
  <si>
    <t>2562</t>
  </si>
  <si>
    <t>GLENGARRY COURT</t>
  </si>
  <si>
    <t>656</t>
  </si>
  <si>
    <t>GLENGYLE WAY</t>
  </si>
  <si>
    <t>2699</t>
  </si>
  <si>
    <t>GLENORCHY DOMAIN</t>
  </si>
  <si>
    <t>2346</t>
  </si>
  <si>
    <t>GLENORCHY DOMAIN H1</t>
  </si>
  <si>
    <t>2148</t>
  </si>
  <si>
    <t>GLENORCHY FIRESTATION CARPARK F1</t>
  </si>
  <si>
    <t>3352</t>
  </si>
  <si>
    <t>GLENORCHY JETTY</t>
  </si>
  <si>
    <t>2347</t>
  </si>
  <si>
    <t>GLENORCHY LIBRARY H1</t>
  </si>
  <si>
    <t>2149</t>
  </si>
  <si>
    <t>GLENORCHY SKATEPARK CARPARK</t>
  </si>
  <si>
    <t>3297</t>
  </si>
  <si>
    <t>GLENORCHY WALKWAY</t>
  </si>
  <si>
    <t>306</t>
  </si>
  <si>
    <t>GLENORCHY WATER FRONT RESERVE ROAD</t>
  </si>
  <si>
    <t>2969</t>
  </si>
  <si>
    <t>GLENORCHY-PARADISE ROAD</t>
  </si>
  <si>
    <t>3581</t>
  </si>
  <si>
    <t>GLENORCHY-PARADISE ROAD (DOC)</t>
  </si>
  <si>
    <t>350</t>
  </si>
  <si>
    <t>GLENORCHY-QUEENSTOWN ROAD</t>
  </si>
  <si>
    <t>352</t>
  </si>
  <si>
    <t>GLENORCHY-ROUTEBURN ROAD</t>
  </si>
  <si>
    <t>3092</t>
  </si>
  <si>
    <t>GLENSHEE STREET</t>
  </si>
  <si>
    <t>1001</t>
  </si>
  <si>
    <t>GLOUCESTER STREET</t>
  </si>
  <si>
    <t>3117</t>
  </si>
  <si>
    <t>GOLDEN ELM LANE</t>
  </si>
  <si>
    <t>3592</t>
  </si>
  <si>
    <t>GOLDEN RIVER LANE</t>
  </si>
  <si>
    <t>77</t>
  </si>
  <si>
    <t>GOLDEN TERRACE</t>
  </si>
  <si>
    <t>3535</t>
  </si>
  <si>
    <t>GOLDEN TERRACE (PRIVATE)</t>
  </si>
  <si>
    <t>76</t>
  </si>
  <si>
    <t>GOLDFIELD HEIGHTS</t>
  </si>
  <si>
    <t>2197</t>
  </si>
  <si>
    <t>GOLDFIELD HEIGHTS PLAYGROUND F1</t>
  </si>
  <si>
    <t>2367</t>
  </si>
  <si>
    <t>GOLDFIELD HEIGHTS PLAYGROUND H1</t>
  </si>
  <si>
    <t>3632</t>
  </si>
  <si>
    <t>GOLDIE LANE</t>
  </si>
  <si>
    <t>1626</t>
  </si>
  <si>
    <t>GOLDLEAF HILL</t>
  </si>
  <si>
    <t>1627</t>
  </si>
  <si>
    <t>GOLDRIDGE WAY</t>
  </si>
  <si>
    <t>2023</t>
  </si>
  <si>
    <t>GOLDRUSH WAY</t>
  </si>
  <si>
    <t>1628</t>
  </si>
  <si>
    <t>GOLDSTON COURT</t>
  </si>
  <si>
    <t>1229</t>
  </si>
  <si>
    <t>GOLF COURSE LOOP ROAD</t>
  </si>
  <si>
    <t>936</t>
  </si>
  <si>
    <t>GOLF COURSE ROAD</t>
  </si>
  <si>
    <t>992</t>
  </si>
  <si>
    <t>GORDON ROAD</t>
  </si>
  <si>
    <t>1603</t>
  </si>
  <si>
    <t>GORGE ROAD</t>
  </si>
  <si>
    <t>3084</t>
  </si>
  <si>
    <t>GOWANBRAE LANE</t>
  </si>
  <si>
    <t>3033</t>
  </si>
  <si>
    <t>GRACE WRIGHT DRIVE</t>
  </si>
  <si>
    <t>2950</t>
  </si>
  <si>
    <t>GRACEFILED LANE</t>
  </si>
  <si>
    <t>3686</t>
  </si>
  <si>
    <t>GRAFTERS CRESCENT</t>
  </si>
  <si>
    <t>3521</t>
  </si>
  <si>
    <t>GRAIN CLOSE</t>
  </si>
  <si>
    <t>3210</t>
  </si>
  <si>
    <t>GRAND TERRACE SQUARE</t>
  </si>
  <si>
    <t>1813</t>
  </si>
  <si>
    <t>GRANDVIEW ROAD</t>
  </si>
  <si>
    <t>3663</t>
  </si>
  <si>
    <t>GRANDVIEW TO SAM JOHN FP</t>
  </si>
  <si>
    <t>3191</t>
  </si>
  <si>
    <t>GRANDVIEW TRACK ACCESS</t>
  </si>
  <si>
    <t>3609</t>
  </si>
  <si>
    <t>GRANITE TERRACE</t>
  </si>
  <si>
    <t>3604</t>
  </si>
  <si>
    <t>GRANITE TERRACE (PROSPECTIVE)</t>
  </si>
  <si>
    <t>1629</t>
  </si>
  <si>
    <t>GRANT ROAD</t>
  </si>
  <si>
    <t>914</t>
  </si>
  <si>
    <t>GRAY ROAD</t>
  </si>
  <si>
    <t>42</t>
  </si>
  <si>
    <t>GRAY STREET</t>
  </si>
  <si>
    <t>3168</t>
  </si>
  <si>
    <t>GRAY STREET CARPARK</t>
  </si>
  <si>
    <t>3539</t>
  </si>
  <si>
    <t>GRAYBURN LANE</t>
  </si>
  <si>
    <t>1995</t>
  </si>
  <si>
    <t>GREENBELT PLACE</t>
  </si>
  <si>
    <t>2119</t>
  </si>
  <si>
    <t>GREENBELT PLACE SOUTH</t>
  </si>
  <si>
    <t>155</t>
  </si>
  <si>
    <t>GREENSTONE PLACE</t>
  </si>
  <si>
    <t>1630</t>
  </si>
  <si>
    <t>GREENSTONE STATION ROAD</t>
  </si>
  <si>
    <t>1913</t>
  </si>
  <si>
    <t>GREENSTONE TRACK ACCESS ROAD</t>
  </si>
  <si>
    <t>3159</t>
  </si>
  <si>
    <t>GREENWOOD LANE</t>
  </si>
  <si>
    <t>2213</t>
  </si>
  <si>
    <t>GRETTON PARK 1 F1</t>
  </si>
  <si>
    <t>2214</t>
  </si>
  <si>
    <t>GRETTON PARK 2 F1</t>
  </si>
  <si>
    <t>2368</t>
  </si>
  <si>
    <t>GRETTON PARK H1</t>
  </si>
  <si>
    <t>1725</t>
  </si>
  <si>
    <t>GRETTON WAY</t>
  </si>
  <si>
    <t>1920</t>
  </si>
  <si>
    <t>GRIERSON LANE</t>
  </si>
  <si>
    <t>69</t>
  </si>
  <si>
    <t>GROVE LANE</t>
  </si>
  <si>
    <t>303</t>
  </si>
  <si>
    <t>GROVES STREET</t>
  </si>
  <si>
    <t>2079</t>
  </si>
  <si>
    <t>GUERNSEY LANE</t>
  </si>
  <si>
    <t>1631</t>
  </si>
  <si>
    <t>GUM LANE</t>
  </si>
  <si>
    <t>1194</t>
  </si>
  <si>
    <t>GUNN ROAD</t>
  </si>
  <si>
    <t>3383</t>
  </si>
  <si>
    <t>GUTHRIE STREET</t>
  </si>
  <si>
    <t>3165</t>
  </si>
  <si>
    <t>HAAST EAGLE ROAD</t>
  </si>
  <si>
    <t>2080</t>
  </si>
  <si>
    <t>HACKETT ROAD</t>
  </si>
  <si>
    <t>1851</t>
  </si>
  <si>
    <t>HADDOWS PLACE</t>
  </si>
  <si>
    <t>2460</t>
  </si>
  <si>
    <t>HADDOWS PLACE ACCESSWAY 1 F1</t>
  </si>
  <si>
    <t>2459</t>
  </si>
  <si>
    <t>HADDOWS PLACE ACCESSWAY 2 F1</t>
  </si>
  <si>
    <t>2024</t>
  </si>
  <si>
    <t>HAGGITT LANE</t>
  </si>
  <si>
    <t>2025</t>
  </si>
  <si>
    <t>HAINES WAY</t>
  </si>
  <si>
    <t>3536</t>
  </si>
  <si>
    <t>HALES RISE</t>
  </si>
  <si>
    <t>3279</t>
  </si>
  <si>
    <t>HALL STREET</t>
  </si>
  <si>
    <t>2997</t>
  </si>
  <si>
    <t>HALL STREET (PRIVATE)</t>
  </si>
  <si>
    <t>102</t>
  </si>
  <si>
    <t>HALLENSTEIN STREET</t>
  </si>
  <si>
    <t>930</t>
  </si>
  <si>
    <t>HALLIDAY ROAD</t>
  </si>
  <si>
    <t>122</t>
  </si>
  <si>
    <t>HAMILTON ROAD</t>
  </si>
  <si>
    <t>1005</t>
  </si>
  <si>
    <t>HAMPSHIRE STREET</t>
  </si>
  <si>
    <t>3543</t>
  </si>
  <si>
    <t>HAMPSHIRE STREET (EAST)</t>
  </si>
  <si>
    <t>3596</t>
  </si>
  <si>
    <t>HAMPSHIRE STREET (EAST) PVT ACCESS</t>
  </si>
  <si>
    <t>1716</t>
  </si>
  <si>
    <t>HAMPSHIRE STREET (WEST)</t>
  </si>
  <si>
    <t>2574</t>
  </si>
  <si>
    <t>HANBURY LANE</t>
  </si>
  <si>
    <t>2081</t>
  </si>
  <si>
    <t>HANLEY DRIVE</t>
  </si>
  <si>
    <t>2082</t>
  </si>
  <si>
    <t>HANLEY LANE</t>
  </si>
  <si>
    <t>452</t>
  </si>
  <si>
    <t>HANSEN ROAD</t>
  </si>
  <si>
    <t>1918</t>
  </si>
  <si>
    <t>HANSEN ROAD NORTH</t>
  </si>
  <si>
    <t>1726</t>
  </si>
  <si>
    <t>HANSLOPE WAY</t>
  </si>
  <si>
    <t>1922</t>
  </si>
  <si>
    <t>HARDIE PLACE</t>
  </si>
  <si>
    <t>439</t>
  </si>
  <si>
    <t>HARDWARE LANE</t>
  </si>
  <si>
    <t>2833</t>
  </si>
  <si>
    <t>HARDWARE/PLACEMAKERS ROUNDABOUT</t>
  </si>
  <si>
    <t>3588</t>
  </si>
  <si>
    <t>HARLIWICH RISE</t>
  </si>
  <si>
    <t>3692</t>
  </si>
  <si>
    <t>HARLIWICH RISE (PROSPECTIVE)</t>
  </si>
  <si>
    <t>1949</t>
  </si>
  <si>
    <t>HARRIER LANE</t>
  </si>
  <si>
    <t>1956</t>
  </si>
  <si>
    <t>HARRIS PLACE</t>
  </si>
  <si>
    <t>2192</t>
  </si>
  <si>
    <t>HARRIS PLACE RESERVE F1</t>
  </si>
  <si>
    <t>1980</t>
  </si>
  <si>
    <t>HARRYS CLOSE</t>
  </si>
  <si>
    <t>3222</t>
  </si>
  <si>
    <t>HART PARR ROAD</t>
  </si>
  <si>
    <t>2794</t>
  </si>
  <si>
    <t>HARVEST LANE</t>
  </si>
  <si>
    <t>924</t>
  </si>
  <si>
    <t>HAWEA BACK ROAD</t>
  </si>
  <si>
    <t>977</t>
  </si>
  <si>
    <t>HAWEA BACK TRIANGLE ROAD</t>
  </si>
  <si>
    <t>1310</t>
  </si>
  <si>
    <t>HAWEA BOAT RAMP ACCESS</t>
  </si>
  <si>
    <t>2336</t>
  </si>
  <si>
    <t>HAWEA BOAT RAMP H1</t>
  </si>
  <si>
    <t>971</t>
  </si>
  <si>
    <t>HAWEA CONTROL STRUCTURE ACCESS</t>
  </si>
  <si>
    <t>3276</t>
  </si>
  <si>
    <t>HAWEA CONTROL STRUCTURE ACCESS (PRIVATE)</t>
  </si>
  <si>
    <t>831</t>
  </si>
  <si>
    <t>HAWEA ESPLANADE ROAD</t>
  </si>
  <si>
    <t>1309</t>
  </si>
  <si>
    <t>HAWEA MOTOR CAMP ROAD</t>
  </si>
  <si>
    <t>3345</t>
  </si>
  <si>
    <t>HAWEA RIVER TRACK 01</t>
  </si>
  <si>
    <t>3346</t>
  </si>
  <si>
    <t>HAWEA RIVER TRACK 02</t>
  </si>
  <si>
    <t>3101</t>
  </si>
  <si>
    <t>HAWKDUN PLACE</t>
  </si>
  <si>
    <t>2983</t>
  </si>
  <si>
    <t>HAWKSBURN LANE</t>
  </si>
  <si>
    <t>2827</t>
  </si>
  <si>
    <t>HAWTHORNE DRIVE</t>
  </si>
  <si>
    <t>2819</t>
  </si>
  <si>
    <t>HAWTHORNE DRIVE NZTA SECTION</t>
  </si>
  <si>
    <t>3533</t>
  </si>
  <si>
    <t>HAWTHORNE TO MUNRO FP</t>
  </si>
  <si>
    <t>2826</t>
  </si>
  <si>
    <t>HAWTHORNE/GLENDA ROUNDABOUT</t>
  </si>
  <si>
    <t>2443</t>
  </si>
  <si>
    <t>HAWTHORNE/LUCAS ROUNDABOUT</t>
  </si>
  <si>
    <t>2237</t>
  </si>
  <si>
    <t>HAY STREET RESERVE 1 F1</t>
  </si>
  <si>
    <t>2238</t>
  </si>
  <si>
    <t>HAY STREET RESERVE 2 F1</t>
  </si>
  <si>
    <t>259</t>
  </si>
  <si>
    <t>HAY STREET(NORTH)</t>
  </si>
  <si>
    <t>142</t>
  </si>
  <si>
    <t>HAY STREET(SOUTH)</t>
  </si>
  <si>
    <t>2886</t>
  </si>
  <si>
    <t>HAYES CREEK ROAD</t>
  </si>
  <si>
    <t>3317</t>
  </si>
  <si>
    <t>HAYES CREEK ROAD H1</t>
  </si>
  <si>
    <t>2026</t>
  </si>
  <si>
    <t>HAYES VIEW LANE</t>
  </si>
  <si>
    <t>3410</t>
  </si>
  <si>
    <t>HEAD PLACE</t>
  </si>
  <si>
    <t>2768</t>
  </si>
  <si>
    <t>HEADLEY DRIVE</t>
  </si>
  <si>
    <t>3673</t>
  </si>
  <si>
    <t>HEADLEY DRIVE RESERVE H1</t>
  </si>
  <si>
    <t>1905</t>
  </si>
  <si>
    <t>HEALECOTE LANE</t>
  </si>
  <si>
    <t>3107</t>
  </si>
  <si>
    <t>HEATON PARK DRIVE</t>
  </si>
  <si>
    <t>2863</t>
  </si>
  <si>
    <t>HEBBARD COURT</t>
  </si>
  <si>
    <t>2138</t>
  </si>
  <si>
    <t>HEBE COURT</t>
  </si>
  <si>
    <t>1947</t>
  </si>
  <si>
    <t>HECTOR CLOSE</t>
  </si>
  <si>
    <t>650</t>
  </si>
  <si>
    <t>HEDDITCH STREET</t>
  </si>
  <si>
    <t>2011</t>
  </si>
  <si>
    <t>HEDDITCH STREET CONNECTION</t>
  </si>
  <si>
    <t>2162</t>
  </si>
  <si>
    <t>HEDDITCH STREET RESERVE</t>
  </si>
  <si>
    <t>2644</t>
  </si>
  <si>
    <t>HEENAN LANE</t>
  </si>
  <si>
    <t>1745</t>
  </si>
  <si>
    <t>HELMORES LANE</t>
  </si>
  <si>
    <t>1776</t>
  </si>
  <si>
    <t>HELMS COURT</t>
  </si>
  <si>
    <t>601</t>
  </si>
  <si>
    <t>HELWICK STREET</t>
  </si>
  <si>
    <t>3415</t>
  </si>
  <si>
    <t>HENLEY FARM PLAYGROUND 01</t>
  </si>
  <si>
    <t>3416</t>
  </si>
  <si>
    <t>HENLEY FARM PLAYGROUND 02</t>
  </si>
  <si>
    <t>1321</t>
  </si>
  <si>
    <t>HENRY STREET</t>
  </si>
  <si>
    <t>81</t>
  </si>
  <si>
    <t>HENSMAN ROAD</t>
  </si>
  <si>
    <t>2654</t>
  </si>
  <si>
    <t>HENSMAN ROAD/HIGHVIEW TERRACE RESERVE F1</t>
  </si>
  <si>
    <t>3138</t>
  </si>
  <si>
    <t>HERITAGE PARK LANE</t>
  </si>
  <si>
    <t>2142</t>
  </si>
  <si>
    <t>HERON GREEN</t>
  </si>
  <si>
    <t>1934</t>
  </si>
  <si>
    <t>HERRIES LANE</t>
  </si>
  <si>
    <t>220</t>
  </si>
  <si>
    <t>HERTFORD STREET</t>
  </si>
  <si>
    <t>616</t>
  </si>
  <si>
    <t>HEUCHAN LANE</t>
  </si>
  <si>
    <t>2461</t>
  </si>
  <si>
    <t>HEUCHAN LANE RESERVE AND ACCESSWAY 1 F1</t>
  </si>
  <si>
    <t>2462</t>
  </si>
  <si>
    <t>HEUCHAN LANE RESERVE AND ACCESSWAY 2 F1</t>
  </si>
  <si>
    <t>1973</t>
  </si>
  <si>
    <t>HEWSON CRESCENT</t>
  </si>
  <si>
    <t>2769</t>
  </si>
  <si>
    <t>HICKS ROAD</t>
  </si>
  <si>
    <t>2134</t>
  </si>
  <si>
    <t>HIDDEN HILLS DRIVE</t>
  </si>
  <si>
    <t>2463</t>
  </si>
  <si>
    <t>HIDDEN HILLS DRIVE ACCESSWAY F3</t>
  </si>
  <si>
    <t>2083</t>
  </si>
  <si>
    <t>HIDDEN ISLAND ROAD</t>
  </si>
  <si>
    <t>2495</t>
  </si>
  <si>
    <t>HIGHCOUNTRY LANE 1</t>
  </si>
  <si>
    <t>2496</t>
  </si>
  <si>
    <t>HIGHCOUNTRY LANE 2</t>
  </si>
  <si>
    <t>2135</t>
  </si>
  <si>
    <t>HIGHFIELD RIDGE</t>
  </si>
  <si>
    <t>2182</t>
  </si>
  <si>
    <t>HIGHFIELD RIDGE RESERVE F1</t>
  </si>
  <si>
    <t>3267</t>
  </si>
  <si>
    <t>HIGHLANDS CLOSE</t>
  </si>
  <si>
    <t>2789</t>
  </si>
  <si>
    <t>HIGHLINE ROAD</t>
  </si>
  <si>
    <t>3341</t>
  </si>
  <si>
    <t>HIGHRIDGE TERRACE</t>
  </si>
  <si>
    <t>3455</t>
  </si>
  <si>
    <t>HIGHRIDGE TERRACE ROW 1</t>
  </si>
  <si>
    <t>3456</t>
  </si>
  <si>
    <t>HIGHRIDGE TERRACE ROW 2</t>
  </si>
  <si>
    <t>3457</t>
  </si>
  <si>
    <t>HIGHRIDGE TERRACE ROW 3</t>
  </si>
  <si>
    <t>293</t>
  </si>
  <si>
    <t>HIGHVIEW TERRACE</t>
  </si>
  <si>
    <t>2703</t>
  </si>
  <si>
    <t>HIGHVIEW TERRACE RESERVE</t>
  </si>
  <si>
    <t>1924</t>
  </si>
  <si>
    <t>HIKUWAI DRIVE</t>
  </si>
  <si>
    <t>2181</t>
  </si>
  <si>
    <t>HIKUWAI DRIVE RESERVE F1</t>
  </si>
  <si>
    <t>3515</t>
  </si>
  <si>
    <t>HIKUWAI DRIVE RESERVE FP2</t>
  </si>
  <si>
    <t>3516</t>
  </si>
  <si>
    <t>HIKUWAI DRIVE RESERVE FP3</t>
  </si>
  <si>
    <t>2497</t>
  </si>
  <si>
    <t>HILLEND STATION ROAD</t>
  </si>
  <si>
    <t>1358</t>
  </si>
  <si>
    <t>HILLVIEW PLACE</t>
  </si>
  <si>
    <t>94</t>
  </si>
  <si>
    <t>HOBART STREET</t>
  </si>
  <si>
    <t>3464</t>
  </si>
  <si>
    <t>HOBART STREET RESERVE FP1</t>
  </si>
  <si>
    <t>927</t>
  </si>
  <si>
    <t>HODGKINSON STREET</t>
  </si>
  <si>
    <t>1769</t>
  </si>
  <si>
    <t>HOGAN LANE</t>
  </si>
  <si>
    <t>404</t>
  </si>
  <si>
    <t>HOGANS GULLY ROAD</t>
  </si>
  <si>
    <t>2523</t>
  </si>
  <si>
    <t>HOHERIA RISE</t>
  </si>
  <si>
    <t>67</t>
  </si>
  <si>
    <t>HOLLY COURT</t>
  </si>
  <si>
    <t>1779</t>
  </si>
  <si>
    <t>HOLLYHOCK LANE</t>
  </si>
  <si>
    <t>2615</t>
  </si>
  <si>
    <t>HOLLYWOOD RISE</t>
  </si>
  <si>
    <t>3633</t>
  </si>
  <si>
    <t>HOME HILL DRIVE</t>
  </si>
  <si>
    <t>1731</t>
  </si>
  <si>
    <t>HOMESTEAD CLOSE</t>
  </si>
  <si>
    <t>3155</t>
  </si>
  <si>
    <t>HOMEWARD BOUND DRIVE</t>
  </si>
  <si>
    <t>188</t>
  </si>
  <si>
    <t>HOOD CRESCENT</t>
  </si>
  <si>
    <t>1829</t>
  </si>
  <si>
    <t>HOPE AVE NORTH</t>
  </si>
  <si>
    <t>1830</t>
  </si>
  <si>
    <t>HOPE AVE SOUTH</t>
  </si>
  <si>
    <t>1837</t>
  </si>
  <si>
    <t>HOPE AVENUE</t>
  </si>
  <si>
    <t>1100</t>
  </si>
  <si>
    <t>HOPKINS STREET</t>
  </si>
  <si>
    <t>2704</t>
  </si>
  <si>
    <t>HOPKINS STREET RECREATION RESERVE</t>
  </si>
  <si>
    <t>2189</t>
  </si>
  <si>
    <t>HOPKINS STREET RECREATION RESERVE F1</t>
  </si>
  <si>
    <t>2356</t>
  </si>
  <si>
    <t>HOPKINS STREET RECREATION RESERVE H1 1</t>
  </si>
  <si>
    <t>2355</t>
  </si>
  <si>
    <t>HOPKINS STREET RECREATION RESERVE H1 2</t>
  </si>
  <si>
    <t>3013</t>
  </si>
  <si>
    <t>HORRELL LANE</t>
  </si>
  <si>
    <t>3236</t>
  </si>
  <si>
    <t>HORSESHOE BEND DRIVE</t>
  </si>
  <si>
    <t>980</t>
  </si>
  <si>
    <t>HOSPITAL CREEK ROAD</t>
  </si>
  <si>
    <t>2228</t>
  </si>
  <si>
    <t>HOTOPS RISE</t>
  </si>
  <si>
    <t>2619</t>
  </si>
  <si>
    <t>HOULISTON CLOSE</t>
  </si>
  <si>
    <t>2085</t>
  </si>
  <si>
    <t>HOVINGHAM COURT</t>
  </si>
  <si>
    <t>1826</t>
  </si>
  <si>
    <t>HOWARDS DRIVE</t>
  </si>
  <si>
    <t>1828</t>
  </si>
  <si>
    <t>HOWARDS DRIVE NORTH</t>
  </si>
  <si>
    <t>3308</t>
  </si>
  <si>
    <t>HOWARDS DRIVE POND RESERVE</t>
  </si>
  <si>
    <t>3671</t>
  </si>
  <si>
    <t>HOWARDS DRIVE RESERVE H1</t>
  </si>
  <si>
    <t>1827</t>
  </si>
  <si>
    <t>HOWARDS DRIVE SOUTH</t>
  </si>
  <si>
    <t>2445</t>
  </si>
  <si>
    <t>HOWARDS/SYLVAN ROUNDABOUT</t>
  </si>
  <si>
    <t>3019</t>
  </si>
  <si>
    <t>HOWDEN DRIVE</t>
  </si>
  <si>
    <t>3646</t>
  </si>
  <si>
    <t>HOWDEN DRIVE (PROPECTIVE)</t>
  </si>
  <si>
    <t>124</t>
  </si>
  <si>
    <t>HUFF STREET</t>
  </si>
  <si>
    <t>3487</t>
  </si>
  <si>
    <t>HUIA TERRACE</t>
  </si>
  <si>
    <t>1341</t>
  </si>
  <si>
    <t>HUMBOLDT LANE</t>
  </si>
  <si>
    <t>1632</t>
  </si>
  <si>
    <t>HUMES ROAD</t>
  </si>
  <si>
    <t>52</t>
  </si>
  <si>
    <t>HUMPHREY STREET</t>
  </si>
  <si>
    <t>1892</t>
  </si>
  <si>
    <t>HUNT PLACE</t>
  </si>
  <si>
    <t>2184</t>
  </si>
  <si>
    <t>HUNT PLACE RESERVE F1</t>
  </si>
  <si>
    <t>630</t>
  </si>
  <si>
    <t>HUNTER CRESCENT</t>
  </si>
  <si>
    <t>416</t>
  </si>
  <si>
    <t>HUNTER ROAD</t>
  </si>
  <si>
    <t>2669</t>
  </si>
  <si>
    <t>HUNTER VALLEY STATION ROAD</t>
  </si>
  <si>
    <t>3272</t>
  </si>
  <si>
    <t>HUNTER VALLEY STATION ROAD (NON-MAINTAINED)</t>
  </si>
  <si>
    <t>3273</t>
  </si>
  <si>
    <t>HUNTER VALLEY STATION ROAD PRIVATE</t>
  </si>
  <si>
    <t>1006</t>
  </si>
  <si>
    <t>HUNTINGDON STREET</t>
  </si>
  <si>
    <t>2887</t>
  </si>
  <si>
    <t>HUXLEY PLACE</t>
  </si>
  <si>
    <t>2889</t>
  </si>
  <si>
    <t>HUXLEY PLACE EAST</t>
  </si>
  <si>
    <t>2888</t>
  </si>
  <si>
    <t>HUXLEY PLACE WEST</t>
  </si>
  <si>
    <t>1789</t>
  </si>
  <si>
    <t>HYLAND STREET</t>
  </si>
  <si>
    <t>125</t>
  </si>
  <si>
    <t>HYLTON PLACE</t>
  </si>
  <si>
    <t>3112</t>
  </si>
  <si>
    <t>INDER STREET</t>
  </si>
  <si>
    <t>129</t>
  </si>
  <si>
    <t>INDUSTRIAL LANE</t>
  </si>
  <si>
    <t>128</t>
  </si>
  <si>
    <t>INDUSTRIAL PLACE</t>
  </si>
  <si>
    <t>1984</t>
  </si>
  <si>
    <t>INFINITY DRIVE</t>
  </si>
  <si>
    <t>2464</t>
  </si>
  <si>
    <t>INFINITY DRIVE ACCESSWAY F1</t>
  </si>
  <si>
    <t>1792</t>
  </si>
  <si>
    <t>INNES PLACE</t>
  </si>
  <si>
    <t>204</t>
  </si>
  <si>
    <t>INVERNESS CRESCENT</t>
  </si>
  <si>
    <t>1349</t>
  </si>
  <si>
    <t>INVINCIBLE DRIVE</t>
  </si>
  <si>
    <t>1771</t>
  </si>
  <si>
    <t>IRONSIDE DRIVE</t>
  </si>
  <si>
    <t>2792</t>
  </si>
  <si>
    <t>IRONVIEW LANE</t>
  </si>
  <si>
    <t>1793</t>
  </si>
  <si>
    <t>ISABEL COURT</t>
  </si>
  <si>
    <t>2642</t>
  </si>
  <si>
    <t>ISHII LANE</t>
  </si>
  <si>
    <t>1987</t>
  </si>
  <si>
    <t>ISLAND VIEW PLACE</t>
  </si>
  <si>
    <t>307</t>
  </si>
  <si>
    <t>ISLAY STREET</t>
  </si>
  <si>
    <t>140</t>
  </si>
  <si>
    <t>ISLE STREET</t>
  </si>
  <si>
    <t>2369</t>
  </si>
  <si>
    <t>ISLE STREET RESERVE H1</t>
  </si>
  <si>
    <t>1979</t>
  </si>
  <si>
    <t>ISLINGTON PLACE</t>
  </si>
  <si>
    <t>2912</t>
  </si>
  <si>
    <t>ISTHMUS PLACE</t>
  </si>
  <si>
    <t>1893</t>
  </si>
  <si>
    <t>IVY LANE</t>
  </si>
  <si>
    <t>2643</t>
  </si>
  <si>
    <t>JACK DAGG LANE</t>
  </si>
  <si>
    <t>2904</t>
  </si>
  <si>
    <t>JACK HANLEY DRIVE</t>
  </si>
  <si>
    <t>3126</t>
  </si>
  <si>
    <t>JACK HANLEY DRIVE/HOWDEN DRIVE ROUNDABOUT</t>
  </si>
  <si>
    <t>2705</t>
  </si>
  <si>
    <t>JACK REID PARK</t>
  </si>
  <si>
    <t>2289</t>
  </si>
  <si>
    <t>JACK REID PARK 1 F1</t>
  </si>
  <si>
    <t>2322</t>
  </si>
  <si>
    <t>JACK REID PARK 1 H1</t>
  </si>
  <si>
    <t>2290</t>
  </si>
  <si>
    <t>JACK REID PARK 2 F1</t>
  </si>
  <si>
    <t>2323</t>
  </si>
  <si>
    <t>JACK REID PARK 2 H1</t>
  </si>
  <si>
    <t>2291</t>
  </si>
  <si>
    <t>JACK REID PARK 3 F1</t>
  </si>
  <si>
    <t>2292</t>
  </si>
  <si>
    <t>JACK REID PARK 4 F1</t>
  </si>
  <si>
    <t>2293</t>
  </si>
  <si>
    <t>JACK TEWA PARK 01</t>
  </si>
  <si>
    <t>2439</t>
  </si>
  <si>
    <t>JACK TEWA PARK 01 H1</t>
  </si>
  <si>
    <t>2440</t>
  </si>
  <si>
    <t>JACK TEWA PARK 02 H1</t>
  </si>
  <si>
    <t>2180</t>
  </si>
  <si>
    <t>JACK YOUNG PLACE</t>
  </si>
  <si>
    <t>2465</t>
  </si>
  <si>
    <t>JACK YOUNG PLACE ACCESSWAY F1</t>
  </si>
  <si>
    <t>2086</t>
  </si>
  <si>
    <t>JACKBY COURT</t>
  </si>
  <si>
    <t>2066</t>
  </si>
  <si>
    <t>JACKS POINT RISE</t>
  </si>
  <si>
    <t>2968</t>
  </si>
  <si>
    <t>JACKSON RISE</t>
  </si>
  <si>
    <t>2956</t>
  </si>
  <si>
    <t>JADE DRIVE</t>
  </si>
  <si>
    <t>3523</t>
  </si>
  <si>
    <t>JADE LAKE CRESCENT</t>
  </si>
  <si>
    <t>2110</t>
  </si>
  <si>
    <t>JAMES ROAD</t>
  </si>
  <si>
    <t>1967</t>
  </si>
  <si>
    <t>JANE WILLIAMS PLACE</t>
  </si>
  <si>
    <t>2822</t>
  </si>
  <si>
    <t>JANE WILLIAMS PLACE PRIVATE</t>
  </si>
  <si>
    <t>2370</t>
  </si>
  <si>
    <t>JARDINE PARK 1 H1</t>
  </si>
  <si>
    <t>2371</t>
  </si>
  <si>
    <t>JARDINE PARK 2 H1</t>
  </si>
  <si>
    <t>3054</t>
  </si>
  <si>
    <t>JASMINE LANE</t>
  </si>
  <si>
    <t>3265</t>
  </si>
  <si>
    <t>JASPER PLACE</t>
  </si>
  <si>
    <t>1944</t>
  </si>
  <si>
    <t>JEAN ROBINS DRIVE</t>
  </si>
  <si>
    <t>1335</t>
  </si>
  <si>
    <t>JEFFERY ROAD</t>
  </si>
  <si>
    <t>203</t>
  </si>
  <si>
    <t>JENKINS PLACE</t>
  </si>
  <si>
    <t>1788</t>
  </si>
  <si>
    <t>JESSIES CRESCENT</t>
  </si>
  <si>
    <t>2891</t>
  </si>
  <si>
    <t>JETTY CREEK PARK ACCESS</t>
  </si>
  <si>
    <t>1634</t>
  </si>
  <si>
    <t>JETTY STREET</t>
  </si>
  <si>
    <t>411</t>
  </si>
  <si>
    <t>JIMS WAY</t>
  </si>
  <si>
    <t>1818</t>
  </si>
  <si>
    <t>JOCK BOYD PLACE</t>
  </si>
  <si>
    <t>3157</t>
  </si>
  <si>
    <t>JOE BROWN DR/RUA ST ROUNDABOUT</t>
  </si>
  <si>
    <t>3048</t>
  </si>
  <si>
    <t>JOE BROWN DRIVE</t>
  </si>
  <si>
    <t>3169</t>
  </si>
  <si>
    <t>JOE OCONNELL CARPARK LOWER</t>
  </si>
  <si>
    <t>3170</t>
  </si>
  <si>
    <t>JOE OCONNELL CARPARK UPPER</t>
  </si>
  <si>
    <t>1346</t>
  </si>
  <si>
    <t>JOE OCONNELL DRIVE</t>
  </si>
  <si>
    <t>2840</t>
  </si>
  <si>
    <t>JOHNS CREEK HAWEA</t>
  </si>
  <si>
    <t>127</t>
  </si>
  <si>
    <t>JOHNSON PLACE</t>
  </si>
  <si>
    <t>2027</t>
  </si>
  <si>
    <t>JONES AVENUE</t>
  </si>
  <si>
    <t>1791</t>
  </si>
  <si>
    <t>JOPP STREET</t>
  </si>
  <si>
    <t>2372</t>
  </si>
  <si>
    <t>JUBILEE PARK H1</t>
  </si>
  <si>
    <t>2578</t>
  </si>
  <si>
    <t>JUDES LANE</t>
  </si>
  <si>
    <t>2198</t>
  </si>
  <si>
    <t>JUDGE AND JURY DRIVE</t>
  </si>
  <si>
    <t>3657</t>
  </si>
  <si>
    <t>JUNCTION ROAD</t>
  </si>
  <si>
    <t>3652</t>
  </si>
  <si>
    <t>JUNCTION ROAD (NZTA)</t>
  </si>
  <si>
    <t>1376</t>
  </si>
  <si>
    <t>JUNIPER PLACE</t>
  </si>
  <si>
    <t>1801</t>
  </si>
  <si>
    <t>JUNO PLACE</t>
  </si>
  <si>
    <t>2196</t>
  </si>
  <si>
    <t>JUNO PLACE RESERVE F1</t>
  </si>
  <si>
    <t>3334</t>
  </si>
  <si>
    <t>JURA STREET</t>
  </si>
  <si>
    <t>3427</t>
  </si>
  <si>
    <t>KAHIWI DRIVE</t>
  </si>
  <si>
    <t>3428</t>
  </si>
  <si>
    <t>KAHIWI DRIVE (PVT)</t>
  </si>
  <si>
    <t>2153</t>
  </si>
  <si>
    <t>KAHU CLOSE</t>
  </si>
  <si>
    <t>942</t>
  </si>
  <si>
    <t>KAKA STREET</t>
  </si>
  <si>
    <t>2152</t>
  </si>
  <si>
    <t>KAKAPO COURT</t>
  </si>
  <si>
    <t>2150</t>
  </si>
  <si>
    <t>KAMAHI STREET</t>
  </si>
  <si>
    <t>921</t>
  </si>
  <si>
    <t>KANE ROAD</t>
  </si>
  <si>
    <t>1948</t>
  </si>
  <si>
    <t>KANUKA RISE</t>
  </si>
  <si>
    <t>2154</t>
  </si>
  <si>
    <t>KAPUKA LANE</t>
  </si>
  <si>
    <t>2627</t>
  </si>
  <si>
    <t>KAREAREA RISE</t>
  </si>
  <si>
    <t>1888</t>
  </si>
  <si>
    <t>KATIES WAY</t>
  </si>
  <si>
    <t>2028</t>
  </si>
  <si>
    <t>KAVANAGH LANE</t>
  </si>
  <si>
    <t>2373</t>
  </si>
  <si>
    <t>KAWARAU FALLS RESERVE H1</t>
  </si>
  <si>
    <t>3399</t>
  </si>
  <si>
    <t>KAWARAU HEIGHTS BOULEVARD (LEFT)</t>
  </si>
  <si>
    <t>3401</t>
  </si>
  <si>
    <t>KAWARAU HEIGHTS BOULEVARD (LOOP)</t>
  </si>
  <si>
    <t>3400</t>
  </si>
  <si>
    <t>KAWARAU HEIGHTS BOULEVARD (RIGHT)</t>
  </si>
  <si>
    <t>47</t>
  </si>
  <si>
    <t>KAWARAU PLACE</t>
  </si>
  <si>
    <t>2466</t>
  </si>
  <si>
    <t>KAWARAU ROAD RESERVE 1 F1</t>
  </si>
  <si>
    <t>2467</t>
  </si>
  <si>
    <t>KAWARAU ROAD RESERVE 2 F1</t>
  </si>
  <si>
    <t>2215</t>
  </si>
  <si>
    <t>KAWARAU ROAD RESERVE 3 F1</t>
  </si>
  <si>
    <t>2468</t>
  </si>
  <si>
    <t>KAWARAU ROAD RESERVE 4 F1</t>
  </si>
  <si>
    <t>2469</t>
  </si>
  <si>
    <t>KAWARAU ROAD RESERVE 5 F1</t>
  </si>
  <si>
    <t>943</t>
  </si>
  <si>
    <t>KEA STREET</t>
  </si>
  <si>
    <t>2635</t>
  </si>
  <si>
    <t>KEBLE LANE</t>
  </si>
  <si>
    <t>1885</t>
  </si>
  <si>
    <t>KELLIHER DRIVE</t>
  </si>
  <si>
    <t>2444</t>
  </si>
  <si>
    <t>KELLIHER/OLD STATION ROUNDABOUT</t>
  </si>
  <si>
    <t>2374</t>
  </si>
  <si>
    <t>KELVIN GROVE H1</t>
  </si>
  <si>
    <t>184</t>
  </si>
  <si>
    <t>KELVIN HEIGHTS GOLF COURSE ROAD</t>
  </si>
  <si>
    <t>2375</t>
  </si>
  <si>
    <t>KELVIN HEIGHTS LAKESIDE RESERVE F1</t>
  </si>
  <si>
    <t>62</t>
  </si>
  <si>
    <t>KELVIN PLACE</t>
  </si>
  <si>
    <t>662</t>
  </si>
  <si>
    <t>KENNEDY CRESCENT</t>
  </si>
  <si>
    <t>1367</t>
  </si>
  <si>
    <t>KENNELS LANE</t>
  </si>
  <si>
    <t>224</t>
  </si>
  <si>
    <t>KENT STREET (ARROWTOWN)</t>
  </si>
  <si>
    <t>1052</t>
  </si>
  <si>
    <t>KENT STREET (KINGSTON)</t>
  </si>
  <si>
    <t>105</t>
  </si>
  <si>
    <t>KENT STREET (QUEENSTOWN)</t>
  </si>
  <si>
    <t>3476</t>
  </si>
  <si>
    <t>KEOWN STREET</t>
  </si>
  <si>
    <t>2932</t>
  </si>
  <si>
    <t>KERERU CRESCENT</t>
  </si>
  <si>
    <t>3520</t>
  </si>
  <si>
    <t>KERNEL LOOP</t>
  </si>
  <si>
    <t>2087</t>
  </si>
  <si>
    <t>KERRERA LANE</t>
  </si>
  <si>
    <t>1795</t>
  </si>
  <si>
    <t>KERRY DRIVE</t>
  </si>
  <si>
    <t>3283</t>
  </si>
  <si>
    <t>KERRY DRIVE CARPARK</t>
  </si>
  <si>
    <t>3269</t>
  </si>
  <si>
    <t>KIDDS WAY</t>
  </si>
  <si>
    <t>627</t>
  </si>
  <si>
    <t>KIDSON LANE</t>
  </si>
  <si>
    <t>2339</t>
  </si>
  <si>
    <t>KIDSON LANE RESERVE H1</t>
  </si>
  <si>
    <t>1635</t>
  </si>
  <si>
    <t>KIELY LANE</t>
  </si>
  <si>
    <t>1917</t>
  </si>
  <si>
    <t>KILLARNEY WAY</t>
  </si>
  <si>
    <t>257</t>
  </si>
  <si>
    <t>KILMARNOCH STREET</t>
  </si>
  <si>
    <t>258</t>
  </si>
  <si>
    <t>KILMARNOCK STREET TRIANGLE</t>
  </si>
  <si>
    <t>2029</t>
  </si>
  <si>
    <t>KINCAID PLACE</t>
  </si>
  <si>
    <t>1101</t>
  </si>
  <si>
    <t>KINGAN ROAD</t>
  </si>
  <si>
    <t>2776</t>
  </si>
  <si>
    <t>KINGFISHER CRESCENT</t>
  </si>
  <si>
    <t>648</t>
  </si>
  <si>
    <t>KINGS DRIVE</t>
  </si>
  <si>
    <t>2353</t>
  </si>
  <si>
    <t>KINGSTON CEMETERY H1</t>
  </si>
  <si>
    <t>2170</t>
  </si>
  <si>
    <t>KINGSTON CEMETRY FP 1</t>
  </si>
  <si>
    <t>2713</t>
  </si>
  <si>
    <t>KINGSTON DOMAIN</t>
  </si>
  <si>
    <t>3088</t>
  </si>
  <si>
    <t>KINGSTON DOMAIN FP1</t>
  </si>
  <si>
    <t>3089</t>
  </si>
  <si>
    <t>KINGSTON DOMAIN FP2</t>
  </si>
  <si>
    <t>2354</t>
  </si>
  <si>
    <t>KINGSTON DOMAIN H1</t>
  </si>
  <si>
    <t>2665</t>
  </si>
  <si>
    <t>KINGSTON FORESHORE RECREATION RESERVE F1</t>
  </si>
  <si>
    <t>3356</t>
  </si>
  <si>
    <t>KINGSTON JETTY 2</t>
  </si>
  <si>
    <t>3355</t>
  </si>
  <si>
    <t>KINGSTON MAIN JETTY</t>
  </si>
  <si>
    <t>2715</t>
  </si>
  <si>
    <t>KINGSTON SCHOOL RESERVE</t>
  </si>
  <si>
    <t>2171</t>
  </si>
  <si>
    <t>KINGSTON SCHOOL RESERVE H1</t>
  </si>
  <si>
    <t>902</t>
  </si>
  <si>
    <t>KINGSTON STREET</t>
  </si>
  <si>
    <t>354</t>
  </si>
  <si>
    <t>KINLOCH ROAD</t>
  </si>
  <si>
    <t>1186</t>
  </si>
  <si>
    <t>KINNIBEG STREET</t>
  </si>
  <si>
    <t>2088</t>
  </si>
  <si>
    <t>KINROSS LANE</t>
  </si>
  <si>
    <t>2560</t>
  </si>
  <si>
    <t>KINTYRE COURT</t>
  </si>
  <si>
    <t>1743</t>
  </si>
  <si>
    <t>KIRCHER PLACE</t>
  </si>
  <si>
    <t>2246</t>
  </si>
  <si>
    <t>KIRCHER PLACE RESERVE F1</t>
  </si>
  <si>
    <t>1748</t>
  </si>
  <si>
    <t>KIRIMOKO CRESCENT</t>
  </si>
  <si>
    <t>3690</t>
  </si>
  <si>
    <t>KIRIMOKO CRESCENT TO KIRIMOKO TRAIL FP</t>
  </si>
  <si>
    <t>941</t>
  </si>
  <si>
    <t>KIWI STREET</t>
  </si>
  <si>
    <t>2358</t>
  </si>
  <si>
    <t>KIWI STREET RESERVE H1</t>
  </si>
  <si>
    <t>2089</t>
  </si>
  <si>
    <t>KNOB J ROAD</t>
  </si>
  <si>
    <t>3153</t>
  </si>
  <si>
    <t>KOKAKO LANE</t>
  </si>
  <si>
    <t>2610</t>
  </si>
  <si>
    <t>KORIMAKO LANE</t>
  </si>
  <si>
    <t>2327</t>
  </si>
  <si>
    <t>KORU WAY</t>
  </si>
  <si>
    <t>2931</t>
  </si>
  <si>
    <t>KOTARE DRIVE</t>
  </si>
  <si>
    <t>3082</t>
  </si>
  <si>
    <t>KOTUKU LANE</t>
  </si>
  <si>
    <t>635</t>
  </si>
  <si>
    <t>KOWHAI DRIVE</t>
  </si>
  <si>
    <t>655</t>
  </si>
  <si>
    <t>KURI PLACE</t>
  </si>
  <si>
    <t>3562</t>
  </si>
  <si>
    <t>KYEBURN / CAMBRIAN FP</t>
  </si>
  <si>
    <t>3371</t>
  </si>
  <si>
    <t>KYEBURN STREET</t>
  </si>
  <si>
    <t>1809</t>
  </si>
  <si>
    <t>LACHLAN AVENUE</t>
  </si>
  <si>
    <t>2470</t>
  </si>
  <si>
    <t>LACHLAN AVENUE RESERVE F1</t>
  </si>
  <si>
    <t>3493</t>
  </si>
  <si>
    <t>LADY FAYRE DRIVE</t>
  </si>
  <si>
    <t>3481</t>
  </si>
  <si>
    <t>LAFRANCHI LANE</t>
  </si>
  <si>
    <t>3482</t>
  </si>
  <si>
    <t>LAFRANCHI LANE (HAMMERHEAD)</t>
  </si>
  <si>
    <t>1191</t>
  </si>
  <si>
    <t>LAGOON AVENUE</t>
  </si>
  <si>
    <t>976</t>
  </si>
  <si>
    <t>LAGOON VALLEY ROAD</t>
  </si>
  <si>
    <t>45</t>
  </si>
  <si>
    <t>LAKE AVENUE</t>
  </si>
  <si>
    <t>256</t>
  </si>
  <si>
    <t>LAKE ESPLANADE</t>
  </si>
  <si>
    <t>2502</t>
  </si>
  <si>
    <t>LAKE ESPLANADE/FERNHILL ROUNDABOUT</t>
  </si>
  <si>
    <t>3307</t>
  </si>
  <si>
    <t>LAKE HAYES ESTATE WALKWAY</t>
  </si>
  <si>
    <t>2716</t>
  </si>
  <si>
    <t>LAKE HAYES RECREATION RESERVE</t>
  </si>
  <si>
    <t>2376</t>
  </si>
  <si>
    <t>LAKE HAYES RECREATION RESERVE H1</t>
  </si>
  <si>
    <t>2803</t>
  </si>
  <si>
    <t>LAKE HAYES SHOWGROUND RESERVE</t>
  </si>
  <si>
    <t>2378</t>
  </si>
  <si>
    <t>LAKE HAYES SHOWGROUND RESERVE 1 H1</t>
  </si>
  <si>
    <t>2377</t>
  </si>
  <si>
    <t>LAKE HAYES SHOWGROUND RESERVE 2 H1</t>
  </si>
  <si>
    <t>2437</t>
  </si>
  <si>
    <t>LAKE HAYES SHOWGROUND RESERVE 3 H1</t>
  </si>
  <si>
    <t>2438</t>
  </si>
  <si>
    <t>LAKE HAYES SHOWGROUND RESERVE 4 H1</t>
  </si>
  <si>
    <t>3250</t>
  </si>
  <si>
    <t>LAKE MCKAY (WATER RESERVOIR)</t>
  </si>
  <si>
    <t>3584</t>
  </si>
  <si>
    <t>LAKE MCKAY DRIVE</t>
  </si>
  <si>
    <t>771</t>
  </si>
  <si>
    <t>LAKE ROAD</t>
  </si>
  <si>
    <t>2498</t>
  </si>
  <si>
    <t>LAKE ROAD (GLENORCHY)</t>
  </si>
  <si>
    <t>143</t>
  </si>
  <si>
    <t>LAKE STREET</t>
  </si>
  <si>
    <t>3444</t>
  </si>
  <si>
    <t>LAKE STREET ACCESSWAY</t>
  </si>
  <si>
    <t>3188</t>
  </si>
  <si>
    <t>LAKE SYLVAN CAMPSITE ROAD</t>
  </si>
  <si>
    <t>3187</t>
  </si>
  <si>
    <t>LAKE SYLVAN ROAD</t>
  </si>
  <si>
    <t>3065</t>
  </si>
  <si>
    <t>LAKE WANAKA CENTRE</t>
  </si>
  <si>
    <t>2255</t>
  </si>
  <si>
    <t>LAKE WANAKA CENTRE 1 F1</t>
  </si>
  <si>
    <t>2415</t>
  </si>
  <si>
    <t>LAKE WANAKA CENTRE 1 H1</t>
  </si>
  <si>
    <t>2256</t>
  </si>
  <si>
    <t>LAKE WANAKA CENTRE 2 F1</t>
  </si>
  <si>
    <t>2416</t>
  </si>
  <si>
    <t>LAKE WANAKA CENTRE 2 H1</t>
  </si>
  <si>
    <t>2258</t>
  </si>
  <si>
    <t>LAKE WANAKA CENTRE 4 F1</t>
  </si>
  <si>
    <t>2259</t>
  </si>
  <si>
    <t>LAKE WANAKA CENTRE 5 F1</t>
  </si>
  <si>
    <t>2878</t>
  </si>
  <si>
    <t>LAKEFIELD CLOSE</t>
  </si>
  <si>
    <t>2499</t>
  </si>
  <si>
    <t>LAKERIDGE ROAD</t>
  </si>
  <si>
    <t>1636</t>
  </si>
  <si>
    <t>LAKESHORE DRIVE</t>
  </si>
  <si>
    <t>2672</t>
  </si>
  <si>
    <t>LAKESIDE ESTATES RESERVE</t>
  </si>
  <si>
    <t>3615</t>
  </si>
  <si>
    <t>LAKESIDE LINK FP 01</t>
  </si>
  <si>
    <t>3616</t>
  </si>
  <si>
    <t>LAKESIDE LINK FP 02</t>
  </si>
  <si>
    <t>3617</t>
  </si>
  <si>
    <t>LAKESIDE LINK FP 03</t>
  </si>
  <si>
    <t>618</t>
  </si>
  <si>
    <t>LAKESIDE ROAD</t>
  </si>
  <si>
    <t>802</t>
  </si>
  <si>
    <t>LAKEVIEW TERRACE</t>
  </si>
  <si>
    <t>3099</t>
  </si>
  <si>
    <t>LAMMERMOOR STREET</t>
  </si>
  <si>
    <t>1348</t>
  </si>
  <si>
    <t>LANCASTER PLACE</t>
  </si>
  <si>
    <t>1898</t>
  </si>
  <si>
    <t>LANCEWOOD LANE</t>
  </si>
  <si>
    <t>2963</t>
  </si>
  <si>
    <t>LANDSBOROUGH LANE</t>
  </si>
  <si>
    <t>1787</t>
  </si>
  <si>
    <t>LANSDOWN STREET</t>
  </si>
  <si>
    <t>66</t>
  </si>
  <si>
    <t>LARCH COURT</t>
  </si>
  <si>
    <t>2580</t>
  </si>
  <si>
    <t>LARCH HILL PLACE</t>
  </si>
  <si>
    <t>2581</t>
  </si>
  <si>
    <t>LARCH HILL PLACE 2</t>
  </si>
  <si>
    <t>700</t>
  </si>
  <si>
    <t>LARCH PLACE</t>
  </si>
  <si>
    <t>2594</t>
  </si>
  <si>
    <t>LARCHMONT CLOSE</t>
  </si>
  <si>
    <t>2915</t>
  </si>
  <si>
    <t>LARCHMONT CLOSE WALKWAY</t>
  </si>
  <si>
    <t>1864</t>
  </si>
  <si>
    <t>LARKINS WAY</t>
  </si>
  <si>
    <t>3271</t>
  </si>
  <si>
    <t>LARKINS WAY PRIVATE</t>
  </si>
  <si>
    <t>2885</t>
  </si>
  <si>
    <t>LAUDER STREET</t>
  </si>
  <si>
    <t>3374</t>
  </si>
  <si>
    <t>LAUDERDALE LANE</t>
  </si>
  <si>
    <t>1965</t>
  </si>
  <si>
    <t>LAYTON LANE</t>
  </si>
  <si>
    <t>2946</t>
  </si>
  <si>
    <t>LEANING ROCK LANE</t>
  </si>
  <si>
    <t>3480</t>
  </si>
  <si>
    <t>LEE AVENUE</t>
  </si>
  <si>
    <t>282</t>
  </si>
  <si>
    <t>LEEDS LANE</t>
  </si>
  <si>
    <t>3041</t>
  </si>
  <si>
    <t>LEICESTER STREET</t>
  </si>
  <si>
    <t>181</t>
  </si>
  <si>
    <t>LEWIS ROAD</t>
  </si>
  <si>
    <t>3471</t>
  </si>
  <si>
    <t>LIBERTY LANE</t>
  </si>
  <si>
    <t>1804</t>
  </si>
  <si>
    <t>LICHEN LANE</t>
  </si>
  <si>
    <t>1535</t>
  </si>
  <si>
    <t>LIMERICK LANE</t>
  </si>
  <si>
    <t>3261</t>
  </si>
  <si>
    <t>LINCOLN ROAD</t>
  </si>
  <si>
    <t>3086</t>
  </si>
  <si>
    <t>LINDIS ROAD</t>
  </si>
  <si>
    <t>1744</t>
  </si>
  <si>
    <t>LINDMORE LANE</t>
  </si>
  <si>
    <t>625</t>
  </si>
  <si>
    <t>LINDSAY PLACE</t>
  </si>
  <si>
    <t>1733</t>
  </si>
  <si>
    <t>LINK WAY</t>
  </si>
  <si>
    <t>3611</t>
  </si>
  <si>
    <t>LINKSGATE CONNECTION RESERVE FP</t>
  </si>
  <si>
    <t>3097</t>
  </si>
  <si>
    <t>LINNBURN ROAD</t>
  </si>
  <si>
    <t>2286</t>
  </si>
  <si>
    <t>LISMORE PARK 03</t>
  </si>
  <si>
    <t>2340</t>
  </si>
  <si>
    <t>LISMORE PARK 1 H1</t>
  </si>
  <si>
    <t>2402</t>
  </si>
  <si>
    <t>LISMORE PARK 2 H1</t>
  </si>
  <si>
    <t>649</t>
  </si>
  <si>
    <t>LISMORE STREET</t>
  </si>
  <si>
    <t>2592</t>
  </si>
  <si>
    <t>LISMORE STREET/MONLEY LANE ACCESSWAY</t>
  </si>
  <si>
    <t>3473</t>
  </si>
  <si>
    <t>LISTER LANE</t>
  </si>
  <si>
    <t>2854</t>
  </si>
  <si>
    <t>LITTLE ALPHA LOOP</t>
  </si>
  <si>
    <t>1976</t>
  </si>
  <si>
    <t>LITTLE MAUDE DRIVE</t>
  </si>
  <si>
    <t>3483</t>
  </si>
  <si>
    <t>LITTLE MEG LANE</t>
  </si>
  <si>
    <t>1360</t>
  </si>
  <si>
    <t>LITTLE OAK COMMON</t>
  </si>
  <si>
    <t>2856</t>
  </si>
  <si>
    <t>LITTLE ORCHARD WAY</t>
  </si>
  <si>
    <t>651</t>
  </si>
  <si>
    <t>LITTLE STREET</t>
  </si>
  <si>
    <t>415</t>
  </si>
  <si>
    <t>LITTLES ROAD</t>
  </si>
  <si>
    <t>1977</t>
  </si>
  <si>
    <t>LIVERPOOL WAY</t>
  </si>
  <si>
    <t>3141</t>
  </si>
  <si>
    <t>LIVINGSTONE LANE</t>
  </si>
  <si>
    <t>1955</t>
  </si>
  <si>
    <t>LLOYD DUNN AVENUE</t>
  </si>
  <si>
    <t>3587</t>
  </si>
  <si>
    <t>LM ROAD 3</t>
  </si>
  <si>
    <t>3589</t>
  </si>
  <si>
    <t>LM ROAD 7A</t>
  </si>
  <si>
    <t>3590</t>
  </si>
  <si>
    <t>LM ROAD 7B</t>
  </si>
  <si>
    <t>917</t>
  </si>
  <si>
    <t>LOACH ROAD</t>
  </si>
  <si>
    <t>3597</t>
  </si>
  <si>
    <t>LOBB LANE</t>
  </si>
  <si>
    <t>1901</t>
  </si>
  <si>
    <t>LOCHBURN AVENUE</t>
  </si>
  <si>
    <t>1842</t>
  </si>
  <si>
    <t>LOCHNAGAR DRIVE</t>
  </si>
  <si>
    <t>3320</t>
  </si>
  <si>
    <t>LOCHNAGAR DRIVE TO ACHERON PLACE</t>
  </si>
  <si>
    <t>2471</t>
  </si>
  <si>
    <t>LOCHY RD/DART PLACE ACCESSWAY F1</t>
  </si>
  <si>
    <t>157</t>
  </si>
  <si>
    <t>LOCHY ROAD</t>
  </si>
  <si>
    <t>2090</t>
  </si>
  <si>
    <t>LODGE ROAD</t>
  </si>
  <si>
    <t>1887</t>
  </si>
  <si>
    <t>LOESS LANE</t>
  </si>
  <si>
    <t>2301</t>
  </si>
  <si>
    <t>LOESS LANE (PRIVATE)</t>
  </si>
  <si>
    <t>3389</t>
  </si>
  <si>
    <t>LOMBARDY LANE</t>
  </si>
  <si>
    <t>147</t>
  </si>
  <si>
    <t>LOMOND CRESCENT</t>
  </si>
  <si>
    <t>1637</t>
  </si>
  <si>
    <t>LONDON LANE</t>
  </si>
  <si>
    <t>2535</t>
  </si>
  <si>
    <t>LONG ACRE DRIVE</t>
  </si>
  <si>
    <t>1806</t>
  </si>
  <si>
    <t>LONG GRASS PLACE</t>
  </si>
  <si>
    <t>2881</t>
  </si>
  <si>
    <t>LONGLANDS STREET</t>
  </si>
  <si>
    <t>3376</t>
  </si>
  <si>
    <t>LONGVIEW DRIVE</t>
  </si>
  <si>
    <t>84</t>
  </si>
  <si>
    <t>LONGWOOD PLACE</t>
  </si>
  <si>
    <t>2091</t>
  </si>
  <si>
    <t>LOOKOUT DRIVE</t>
  </si>
  <si>
    <t>74</t>
  </si>
  <si>
    <t>LOOP ROAD</t>
  </si>
  <si>
    <t>153</t>
  </si>
  <si>
    <t>LORDENS PLACE</t>
  </si>
  <si>
    <t>2883</t>
  </si>
  <si>
    <t>LORNE STREET</t>
  </si>
  <si>
    <t>3130</t>
  </si>
  <si>
    <t>LOST BURN ROAD EAST</t>
  </si>
  <si>
    <t>3131</t>
  </si>
  <si>
    <t>LOST BURN ROAD WEST</t>
  </si>
  <si>
    <t>2485</t>
  </si>
  <si>
    <t>LOVERS LEAP ROAD</t>
  </si>
  <si>
    <t>3571</t>
  </si>
  <si>
    <t>LOWER HAMMYS</t>
  </si>
  <si>
    <t>2858</t>
  </si>
  <si>
    <t>LOWER SHOTOVER CEMETERY ACCESS</t>
  </si>
  <si>
    <t>414</t>
  </si>
  <si>
    <t>LOWER SHOTOVER ROAD</t>
  </si>
  <si>
    <t>1638</t>
  </si>
  <si>
    <t>LUCAS PLACE</t>
  </si>
  <si>
    <t>1724</t>
  </si>
  <si>
    <t>LUCAS/SIR HENRY WIGLEY ROUNDABOUT</t>
  </si>
  <si>
    <t>2929</t>
  </si>
  <si>
    <t>LUCKIE LANE</t>
  </si>
  <si>
    <t>1639</t>
  </si>
  <si>
    <t>LUCYS WAY</t>
  </si>
  <si>
    <t>3132</t>
  </si>
  <si>
    <t>LUGGATE CARPARK</t>
  </si>
  <si>
    <t>3510</t>
  </si>
  <si>
    <t>LUGGATE DOMAIN ACCESS</t>
  </si>
  <si>
    <t>2191</t>
  </si>
  <si>
    <t>LUGGATE DOMAIN F1</t>
  </si>
  <si>
    <t>2190</t>
  </si>
  <si>
    <t>LUGGATE MAIN STREET RESERVE F1</t>
  </si>
  <si>
    <t>1822</t>
  </si>
  <si>
    <t>LUNA PLACE</t>
  </si>
  <si>
    <t>2924</t>
  </si>
  <si>
    <t>LYNCH LANE</t>
  </si>
  <si>
    <t>3391</t>
  </si>
  <si>
    <t>MAAS WAY</t>
  </si>
  <si>
    <t>2623</t>
  </si>
  <si>
    <t>MACANDREW LANE</t>
  </si>
  <si>
    <t>3275</t>
  </si>
  <si>
    <t>MACANDREW LANE (PRIVATE)</t>
  </si>
  <si>
    <t>3208</t>
  </si>
  <si>
    <t>MACAULEY LANE</t>
  </si>
  <si>
    <t>2030</t>
  </si>
  <si>
    <t>MACE LANE</t>
  </si>
  <si>
    <t>1640</t>
  </si>
  <si>
    <t>MACETOWN ROAD</t>
  </si>
  <si>
    <t>622</t>
  </si>
  <si>
    <t>MACKAY STREET</t>
  </si>
  <si>
    <t>165</t>
  </si>
  <si>
    <t>MACKINNON TERRACE</t>
  </si>
  <si>
    <t>3472</t>
  </si>
  <si>
    <t>MACLAREN ROAD</t>
  </si>
  <si>
    <t>3687</t>
  </si>
  <si>
    <t>MACLAREN ROAD (PROSPECTIVE)</t>
  </si>
  <si>
    <t>605</t>
  </si>
  <si>
    <t>MACPHERSON STREET</t>
  </si>
  <si>
    <t>2541</t>
  </si>
  <si>
    <t>MAGGIES WAY</t>
  </si>
  <si>
    <t>1377</t>
  </si>
  <si>
    <t>MAGNOLIA PLACE</t>
  </si>
  <si>
    <t>2953</t>
  </si>
  <si>
    <t>MAGPIE PLACE</t>
  </si>
  <si>
    <t>2909</t>
  </si>
  <si>
    <t>MAIZE STREET</t>
  </si>
  <si>
    <t>2359</t>
  </si>
  <si>
    <t>MAKARORA CEMETERY H1</t>
  </si>
  <si>
    <t>2522</t>
  </si>
  <si>
    <t>MAKOMAKO ROAD</t>
  </si>
  <si>
    <t>3575</t>
  </si>
  <si>
    <t>MALAGAHAN TO KERRY FP 1</t>
  </si>
  <si>
    <t>2287</t>
  </si>
  <si>
    <t>MALAGHAN RESERVE F1</t>
  </si>
  <si>
    <t>2379</t>
  </si>
  <si>
    <t>MALAGHAN RESERVE H1</t>
  </si>
  <si>
    <t>113</t>
  </si>
  <si>
    <t>MALAGHAN STREET</t>
  </si>
  <si>
    <t>2032</t>
  </si>
  <si>
    <t>MALAGHANS RIDGE</t>
  </si>
  <si>
    <t>2639</t>
  </si>
  <si>
    <t>MALAGHANS RIDGE 2</t>
  </si>
  <si>
    <t>413</t>
  </si>
  <si>
    <t>MALAGHANS ROAD</t>
  </si>
  <si>
    <t>3496</t>
  </si>
  <si>
    <t>MALINGS PEAK LANE</t>
  </si>
  <si>
    <t>2590</t>
  </si>
  <si>
    <t>MALLARD STREET</t>
  </si>
  <si>
    <t>3565</t>
  </si>
  <si>
    <t>MALVERN / OUTLET FP</t>
  </si>
  <si>
    <t>3085</t>
  </si>
  <si>
    <t>MALVERN ROAD</t>
  </si>
  <si>
    <t>139</t>
  </si>
  <si>
    <t>MAN STREET</t>
  </si>
  <si>
    <t>2505</t>
  </si>
  <si>
    <t>MAN/CAMP ROUNDABOUT</t>
  </si>
  <si>
    <t>1641</t>
  </si>
  <si>
    <t>MANATA LANE</t>
  </si>
  <si>
    <t>101</t>
  </si>
  <si>
    <t>MANCHESTER PLACE</t>
  </si>
  <si>
    <t>2218</t>
  </si>
  <si>
    <t>MANCHESTER PLACE WATER RESERVOIR RESERVE 1 F1</t>
  </si>
  <si>
    <t>2219</t>
  </si>
  <si>
    <t>MANCHESTER PLACE WATER RESERVOIR RESERVE 2 F1</t>
  </si>
  <si>
    <t>2380</t>
  </si>
  <si>
    <t>MANCHESTER PLACE WATER RESERVOIR RESERVE H1</t>
  </si>
  <si>
    <t>1832</t>
  </si>
  <si>
    <t>MANORBURN PLACE</t>
  </si>
  <si>
    <t>409</t>
  </si>
  <si>
    <t>MANSE ROAD</t>
  </si>
  <si>
    <t>643</t>
  </si>
  <si>
    <t>MANUKA CRESCENT</t>
  </si>
  <si>
    <t>1969</t>
  </si>
  <si>
    <t>MAORI JACK ROAD</t>
  </si>
  <si>
    <t>3162</t>
  </si>
  <si>
    <t>MAORI JACK ROAD (PRIVATE)</t>
  </si>
  <si>
    <t>1866</t>
  </si>
  <si>
    <t>MAPLE COURT</t>
  </si>
  <si>
    <t>3397</t>
  </si>
  <si>
    <t>MAPLE COURT (PRIVATE)</t>
  </si>
  <si>
    <t>3429</t>
  </si>
  <si>
    <t>MARA WAY</t>
  </si>
  <si>
    <t>2145</t>
  </si>
  <si>
    <t>MARBLELEAF LANE</t>
  </si>
  <si>
    <t>440</t>
  </si>
  <si>
    <t>MARGARET PLACE</t>
  </si>
  <si>
    <t>56</t>
  </si>
  <si>
    <t>MARINA DRIVE</t>
  </si>
  <si>
    <t>2216</t>
  </si>
  <si>
    <t>MARINA DRIVE RECREATION RESERVE F1</t>
  </si>
  <si>
    <t>280</t>
  </si>
  <si>
    <t>MARINE PARADE (EAST)</t>
  </si>
  <si>
    <t>2823</t>
  </si>
  <si>
    <t>MARINE PARADE (WEST)</t>
  </si>
  <si>
    <t>3436</t>
  </si>
  <si>
    <t>MARINE PARADE PLAYGROUND BRIDGE</t>
  </si>
  <si>
    <t>2805</t>
  </si>
  <si>
    <t>MARINE PARADE RESERVE</t>
  </si>
  <si>
    <t>3451</t>
  </si>
  <si>
    <t>MARINE PARADE RESERVE 03</t>
  </si>
  <si>
    <t>2233</t>
  </si>
  <si>
    <t>MARINE PARADE RESERVE F1</t>
  </si>
  <si>
    <t>3120</t>
  </si>
  <si>
    <t>MARJON DRIVE</t>
  </si>
  <si>
    <t>3198</t>
  </si>
  <si>
    <t>MARKET STREET</t>
  </si>
  <si>
    <t>3420</t>
  </si>
  <si>
    <t>MARLEY WOOD TRACK 01</t>
  </si>
  <si>
    <t>3421</t>
  </si>
  <si>
    <t>MARLEY WOOD TRACK 02</t>
  </si>
  <si>
    <t>2636</t>
  </si>
  <si>
    <t>MARSDEN PLACE</t>
  </si>
  <si>
    <t>3548</t>
  </si>
  <si>
    <t>MARSH STREET</t>
  </si>
  <si>
    <t>1958</t>
  </si>
  <si>
    <t>MARSHALL AVENUE</t>
  </si>
  <si>
    <t>2722</t>
  </si>
  <si>
    <t>MARSHALL PARK</t>
  </si>
  <si>
    <t>2201</t>
  </si>
  <si>
    <t>MARSHALL PARK F1</t>
  </si>
  <si>
    <t>2601</t>
  </si>
  <si>
    <t>MARSTON ROAD</t>
  </si>
  <si>
    <t>3684</t>
  </si>
  <si>
    <t>MARTIN LANE</t>
  </si>
  <si>
    <t>1855</t>
  </si>
  <si>
    <t>MARTYS LANE</t>
  </si>
  <si>
    <t>1363</t>
  </si>
  <si>
    <t>MARY LANE</t>
  </si>
  <si>
    <t>2948</t>
  </si>
  <si>
    <t>MARYBURN LANE</t>
  </si>
  <si>
    <t>3474</t>
  </si>
  <si>
    <t>MASON STREET</t>
  </si>
  <si>
    <t>2770</t>
  </si>
  <si>
    <t>MASONS COURT</t>
  </si>
  <si>
    <t>3221</t>
  </si>
  <si>
    <t>MASSEY DRIVE</t>
  </si>
  <si>
    <t>2092</t>
  </si>
  <si>
    <t>MATAGOURI DRIVE</t>
  </si>
  <si>
    <t>642</t>
  </si>
  <si>
    <t>MATAI ROAD</t>
  </si>
  <si>
    <t>2942</t>
  </si>
  <si>
    <t>MATAKANUI LANE</t>
  </si>
  <si>
    <t>3127</t>
  </si>
  <si>
    <t>MATAKAURI CAR PARK</t>
  </si>
  <si>
    <t>2808</t>
  </si>
  <si>
    <t>MATAKAURI PARK 01</t>
  </si>
  <si>
    <t>2809</t>
  </si>
  <si>
    <t>MATAKAURI PARK 02</t>
  </si>
  <si>
    <t>2652</t>
  </si>
  <si>
    <t>MATAKAURI PARK F1</t>
  </si>
  <si>
    <t>1343</t>
  </si>
  <si>
    <t>MATAKAURI PLACE</t>
  </si>
  <si>
    <t>1765</t>
  </si>
  <si>
    <t>MATARAKI PLACE</t>
  </si>
  <si>
    <t>1642</t>
  </si>
  <si>
    <t>MATAU PLACE</t>
  </si>
  <si>
    <t>1921</t>
  </si>
  <si>
    <t>MATHESON CRESCENT</t>
  </si>
  <si>
    <t>1863</t>
  </si>
  <si>
    <t>MATHIAS TERRACE</t>
  </si>
  <si>
    <t>2628</t>
  </si>
  <si>
    <t>MATIPO STREET</t>
  </si>
  <si>
    <t>1764</t>
  </si>
  <si>
    <t>MATRICA COURT</t>
  </si>
  <si>
    <t>3000</t>
  </si>
  <si>
    <t>MAUDE VIEW ROAD</t>
  </si>
  <si>
    <t>905</t>
  </si>
  <si>
    <t>MAUNGAWERA VALLEY ROAD</t>
  </si>
  <si>
    <t>1840</t>
  </si>
  <si>
    <t>MAVORA ROAD</t>
  </si>
  <si>
    <t>1964</t>
  </si>
  <si>
    <t>MAXS WAY</t>
  </si>
  <si>
    <t>83</t>
  </si>
  <si>
    <t>MAXWELL PLACE</t>
  </si>
  <si>
    <t>933</t>
  </si>
  <si>
    <t>MAXWELL ROAD</t>
  </si>
  <si>
    <t>1741</t>
  </si>
  <si>
    <t>MAY LANE</t>
  </si>
  <si>
    <t>2111</t>
  </si>
  <si>
    <t>MCADAM DRIVE</t>
  </si>
  <si>
    <t>2209</t>
  </si>
  <si>
    <t>MCBRIDE PARK 1 F1</t>
  </si>
  <si>
    <t>2210</t>
  </si>
  <si>
    <t>MCBRIDE PARK 2 F1</t>
  </si>
  <si>
    <t>2211</t>
  </si>
  <si>
    <t>MCBRIDE PARK 3 F1</t>
  </si>
  <si>
    <t>2441</t>
  </si>
  <si>
    <t>MCBRIDE PARK 4 F1</t>
  </si>
  <si>
    <t>3246</t>
  </si>
  <si>
    <t>MCBRIDE PARK MINI BIKE TRACK</t>
  </si>
  <si>
    <t>3245</t>
  </si>
  <si>
    <t>MCBRIDE PARK PUMP TRACK</t>
  </si>
  <si>
    <t>3247</t>
  </si>
  <si>
    <t>MCBRIDE PARK SMALL PUMP TRACK</t>
  </si>
  <si>
    <t>39</t>
  </si>
  <si>
    <t>MCBRIDE STREET</t>
  </si>
  <si>
    <t>3326</t>
  </si>
  <si>
    <t>MCBRIDE STREET TO REMARKS PRIMARY</t>
  </si>
  <si>
    <t>3576</t>
  </si>
  <si>
    <t>MCBRIDE TO SH6 FP 1</t>
  </si>
  <si>
    <t>908</t>
  </si>
  <si>
    <t>MCCARTHY ROAD</t>
  </si>
  <si>
    <t>3327</t>
  </si>
  <si>
    <t>MCCAW MEWS</t>
  </si>
  <si>
    <t>1130</t>
  </si>
  <si>
    <t>MCCHESNEY ROAD</t>
  </si>
  <si>
    <t>2918</t>
  </si>
  <si>
    <t>MCCORMICK STREET</t>
  </si>
  <si>
    <t>3362</t>
  </si>
  <si>
    <t>MCDONALD STREET</t>
  </si>
  <si>
    <t>405</t>
  </si>
  <si>
    <t>MCDONNELL ROAD</t>
  </si>
  <si>
    <t>2723</t>
  </si>
  <si>
    <t>MCDONNELL ROAD TO COTTER AVENUE RECREATION RESERVE</t>
  </si>
  <si>
    <t>1383</t>
  </si>
  <si>
    <t>MCDOUGALL STREET</t>
  </si>
  <si>
    <t>1942</t>
  </si>
  <si>
    <t>MCDOWELL DRIVE</t>
  </si>
  <si>
    <t>2033</t>
  </si>
  <si>
    <t>MCENTYRES LANE</t>
  </si>
  <si>
    <t>2128</t>
  </si>
  <si>
    <t>MCENTYRES LANE NORTH</t>
  </si>
  <si>
    <t>1881</t>
  </si>
  <si>
    <t>MCFARLANE TERRACE</t>
  </si>
  <si>
    <t>3318</t>
  </si>
  <si>
    <t>MCGIBBON LANE</t>
  </si>
  <si>
    <t>3619</t>
  </si>
  <si>
    <t>MCGREGOR LANE</t>
  </si>
  <si>
    <t>2928</t>
  </si>
  <si>
    <t>MCINTOSH WAY</t>
  </si>
  <si>
    <t>1937</t>
  </si>
  <si>
    <t>MCIVOR LANE</t>
  </si>
  <si>
    <t>920</t>
  </si>
  <si>
    <t>MCKAY ROAD</t>
  </si>
  <si>
    <t>3582</t>
  </si>
  <si>
    <t>MCKAY TERRACES</t>
  </si>
  <si>
    <t>2112</t>
  </si>
  <si>
    <t>MCKELLAR DRIVE</t>
  </si>
  <si>
    <t>2093</t>
  </si>
  <si>
    <t>MCKENZIE'S SHUTE</t>
  </si>
  <si>
    <t>170</t>
  </si>
  <si>
    <t>MCKERROW PLACE</t>
  </si>
  <si>
    <t>202</t>
  </si>
  <si>
    <t>MCKIBBIN PLACE</t>
  </si>
  <si>
    <t>1643</t>
  </si>
  <si>
    <t>MCKILLOP LANE</t>
  </si>
  <si>
    <t>3532</t>
  </si>
  <si>
    <t>MCKINLAY LANE</t>
  </si>
  <si>
    <t>1366</t>
  </si>
  <si>
    <t>MCLELLAN PLACE</t>
  </si>
  <si>
    <t>916</t>
  </si>
  <si>
    <t>MCLENNAN ROAD</t>
  </si>
  <si>
    <t>978</t>
  </si>
  <si>
    <t>MCLENNAN TRIANGLE ROAD</t>
  </si>
  <si>
    <t>1770</t>
  </si>
  <si>
    <t>MCLEOD AVENUE</t>
  </si>
  <si>
    <t>1131</t>
  </si>
  <si>
    <t>MCMILLAN ROAD</t>
  </si>
  <si>
    <t>2472</t>
  </si>
  <si>
    <t>MCMURDO PARK ACCESSWAY F1</t>
  </si>
  <si>
    <t>2183</t>
  </si>
  <si>
    <t>MCMURDO PARK F1</t>
  </si>
  <si>
    <t>2331</t>
  </si>
  <si>
    <t>MCMURDO PARK H1</t>
  </si>
  <si>
    <t>2962</t>
  </si>
  <si>
    <t>MCNEIL CRESCENT</t>
  </si>
  <si>
    <t>2034</t>
  </si>
  <si>
    <t>MCQUEEN PLACE</t>
  </si>
  <si>
    <t>3601</t>
  </si>
  <si>
    <t>MCRAE LANE</t>
  </si>
  <si>
    <t>3158</t>
  </si>
  <si>
    <t>MCRAE RISE</t>
  </si>
  <si>
    <t>1362</t>
  </si>
  <si>
    <t>MEADOWBROOK PLACE</t>
  </si>
  <si>
    <t>1332</t>
  </si>
  <si>
    <t>MEADOWSTONE DRIVE</t>
  </si>
  <si>
    <t>928</t>
  </si>
  <si>
    <t>MEADS ROAD</t>
  </si>
  <si>
    <t>107</t>
  </si>
  <si>
    <t>MELBOURNE STREET</t>
  </si>
  <si>
    <t>1719</t>
  </si>
  <si>
    <t>MEMORIAL STREET</t>
  </si>
  <si>
    <t>1314</t>
  </si>
  <si>
    <t>MERCURY PLACE</t>
  </si>
  <si>
    <t>2539</t>
  </si>
  <si>
    <t>MERINO LANE</t>
  </si>
  <si>
    <t>267</t>
  </si>
  <si>
    <t>MERIONETH STREET(NORTH)</t>
  </si>
  <si>
    <t>221</t>
  </si>
  <si>
    <t>MERIONETH STREET(SOUTH)</t>
  </si>
  <si>
    <t>2872</t>
  </si>
  <si>
    <t>MERIVALE AVENUE</t>
  </si>
  <si>
    <t>2551</t>
  </si>
  <si>
    <t>MICA RIDGE</t>
  </si>
  <si>
    <t>2618</t>
  </si>
  <si>
    <t>MIDDLE PEAK LANE</t>
  </si>
  <si>
    <t>1644</t>
  </si>
  <si>
    <t>MIDDLERIGG LANE</t>
  </si>
  <si>
    <t>1796</t>
  </si>
  <si>
    <t>MIDDLETON ROAD</t>
  </si>
  <si>
    <t>3693</t>
  </si>
  <si>
    <t>MIDDLETON ROAD (PROSPECTIVE)</t>
  </si>
  <si>
    <t>3585</t>
  </si>
  <si>
    <t>MIDRUN LANE</t>
  </si>
  <si>
    <t>612</t>
  </si>
  <si>
    <t>MILL END</t>
  </si>
  <si>
    <t>3203</t>
  </si>
  <si>
    <t>MILL FARM LANE</t>
  </si>
  <si>
    <t>2549</t>
  </si>
  <si>
    <t>MILL GREEN</t>
  </si>
  <si>
    <t>2203</t>
  </si>
  <si>
    <t>MILLBROOK CRICKET GROUND RESERVE 1 F1</t>
  </si>
  <si>
    <t>2204</t>
  </si>
  <si>
    <t>MILLBROOK CRICKET GROUND RESERVE 2 F1</t>
  </si>
  <si>
    <t>2657</t>
  </si>
  <si>
    <t>MILLENNIUM TRACK 06</t>
  </si>
  <si>
    <t>247</t>
  </si>
  <si>
    <t>MILLER PLACE</t>
  </si>
  <si>
    <t>2775</t>
  </si>
  <si>
    <t>MILLS ROAD</t>
  </si>
  <si>
    <t>3232</t>
  </si>
  <si>
    <t>MILLS ROAD EXT</t>
  </si>
  <si>
    <t>2554</t>
  </si>
  <si>
    <t>MILLVISTA LANE</t>
  </si>
  <si>
    <t>1329</t>
  </si>
  <si>
    <t>MILWARD PLACE</t>
  </si>
  <si>
    <t>3676</t>
  </si>
  <si>
    <t>MIMOSA RISE</t>
  </si>
  <si>
    <t>1645</t>
  </si>
  <si>
    <t>MINARET RIDGE</t>
  </si>
  <si>
    <t>182</t>
  </si>
  <si>
    <t>MINCHER ROAD</t>
  </si>
  <si>
    <t>1352</t>
  </si>
  <si>
    <t>MINERS LANE</t>
  </si>
  <si>
    <t>2992</t>
  </si>
  <si>
    <t>MITRE 10 ROAD</t>
  </si>
  <si>
    <t>3608</t>
  </si>
  <si>
    <t>MOCKFORD LANE</t>
  </si>
  <si>
    <t>2151</t>
  </si>
  <si>
    <t>MOHUA MEWS</t>
  </si>
  <si>
    <t>3189</t>
  </si>
  <si>
    <t>MOKE LAKE CAMPSITE ROAD</t>
  </si>
  <si>
    <t>362</t>
  </si>
  <si>
    <t>MOKE LAKE ROAD</t>
  </si>
  <si>
    <t>3335</t>
  </si>
  <si>
    <t>MOKE LAKE ROAD UNFORMED</t>
  </si>
  <si>
    <t>3519</t>
  </si>
  <si>
    <t>MŌKIHI ROAD</t>
  </si>
  <si>
    <t>2035</t>
  </si>
  <si>
    <t>MONCRIEFF PLACE</t>
  </si>
  <si>
    <t>1655</t>
  </si>
  <si>
    <t>MONLEY LANE</t>
  </si>
  <si>
    <t>2613</t>
  </si>
  <si>
    <t>MONLEY LANE ACCESSWAY F1</t>
  </si>
  <si>
    <t>2629</t>
  </si>
  <si>
    <t>MONTEITH ROAD</t>
  </si>
  <si>
    <t>2725</t>
  </si>
  <si>
    <t>MONUMENT HILL</t>
  </si>
  <si>
    <t>2202</t>
  </si>
  <si>
    <t>MONUMENT HILL F1</t>
  </si>
  <si>
    <t>2317</t>
  </si>
  <si>
    <t>MONUMENT HILL H1</t>
  </si>
  <si>
    <t>417</t>
  </si>
  <si>
    <t>MOONEY ROAD</t>
  </si>
  <si>
    <t>1142</t>
  </si>
  <si>
    <t>MOONLIGHT TRACK</t>
  </si>
  <si>
    <t>3395</t>
  </si>
  <si>
    <t>MOONRAKER PLACE</t>
  </si>
  <si>
    <t>3606</t>
  </si>
  <si>
    <t>MOONSTONE STREET</t>
  </si>
  <si>
    <t>2612</t>
  </si>
  <si>
    <t>MOORHILL ROAD</t>
  </si>
  <si>
    <t>1799</t>
  </si>
  <si>
    <t>MORAINE PLACE</t>
  </si>
  <si>
    <t>2790</t>
  </si>
  <si>
    <t>MOREPORK WAY</t>
  </si>
  <si>
    <t>1845</t>
  </si>
  <si>
    <t>MORNING STAR TERRACE</t>
  </si>
  <si>
    <t>2174</t>
  </si>
  <si>
    <t>MORNING STAR TERRACE RESERVE 1 F1</t>
  </si>
  <si>
    <t>2175</t>
  </si>
  <si>
    <t>MORNING STAR TERRACE RESERVE 2 F1</t>
  </si>
  <si>
    <t>2325</t>
  </si>
  <si>
    <t>MORNING STAR TERRACE RESERVE H1</t>
  </si>
  <si>
    <t>2307</t>
  </si>
  <si>
    <t>MORRIES LANE</t>
  </si>
  <si>
    <t>931</t>
  </si>
  <si>
    <t>MORRIS ROAD</t>
  </si>
  <si>
    <t>2094</t>
  </si>
  <si>
    <t>MORRISON DRIVE</t>
  </si>
  <si>
    <t>614</t>
  </si>
  <si>
    <t>MORROWS MEAD</t>
  </si>
  <si>
    <t>507</t>
  </si>
  <si>
    <t>MORVEN FERRY ROAD</t>
  </si>
  <si>
    <t>3242</t>
  </si>
  <si>
    <t>MORVEN FERRY ROAD (UNMAINTAINED)</t>
  </si>
  <si>
    <t>246</t>
  </si>
  <si>
    <t>MOSS LANE</t>
  </si>
  <si>
    <t>751</t>
  </si>
  <si>
    <t>MOTATAPU ROAD</t>
  </si>
  <si>
    <t>3573</t>
  </si>
  <si>
    <t>MOTATAPU ROAD (PVT)</t>
  </si>
  <si>
    <t>2116</t>
  </si>
  <si>
    <t>MOUNT ALFRED RIDGE</t>
  </si>
  <si>
    <t>3578</t>
  </si>
  <si>
    <t>MOUNT ASPIRING VILLAGE</t>
  </si>
  <si>
    <t>929</t>
  </si>
  <si>
    <t>MOUNT BARKER ROAD</t>
  </si>
  <si>
    <t>2870</t>
  </si>
  <si>
    <t>MOUNT BURKE STREET</t>
  </si>
  <si>
    <t>2871</t>
  </si>
  <si>
    <t>MOUNT CREIGHTON CRESCENT</t>
  </si>
  <si>
    <t>1877</t>
  </si>
  <si>
    <t>MOUNT GOLD PLACE</t>
  </si>
  <si>
    <t>3591</t>
  </si>
  <si>
    <t>MOUNT GRAND RISE</t>
  </si>
  <si>
    <t>2525</t>
  </si>
  <si>
    <t>MOUNT IDA PLACE</t>
  </si>
  <si>
    <t>653</t>
  </si>
  <si>
    <t>MOUNT IRON DRIVE</t>
  </si>
  <si>
    <t>2473</t>
  </si>
  <si>
    <t>MOUNT IRON DRIVE JUNO PL ACCESSWAY F3</t>
  </si>
  <si>
    <t>2474</t>
  </si>
  <si>
    <t>MOUNT IRON DRIVE/PRIVATE RESERVE ACCESSWAY F1</t>
  </si>
  <si>
    <t>1916</t>
  </si>
  <si>
    <t>MOUNT IRON LOOP ROAD</t>
  </si>
  <si>
    <t>2515</t>
  </si>
  <si>
    <t>MOUNT IRON/ROB ROY ROUNDABOUT</t>
  </si>
  <si>
    <t>1646</t>
  </si>
  <si>
    <t>MOUNT JUDAH ROAD</t>
  </si>
  <si>
    <t>2529</t>
  </si>
  <si>
    <t>MOUNT LINTON AVENUE</t>
  </si>
  <si>
    <t>3569</t>
  </si>
  <si>
    <t>MOUNT NICHOLAS / OBELISK FP 1</t>
  </si>
  <si>
    <t>3570</t>
  </si>
  <si>
    <t>MOUNT NICHOLAS / OBELISK FP 2</t>
  </si>
  <si>
    <t>2876</t>
  </si>
  <si>
    <t>MOUNT NICHOLAS AVENUE</t>
  </si>
  <si>
    <t>1647</t>
  </si>
  <si>
    <t>MOUNT NICHOLAS-BEACH BAY ROAD</t>
  </si>
  <si>
    <t>2984</t>
  </si>
  <si>
    <t>MOUNT PROSPECT LANE</t>
  </si>
  <si>
    <t>3199</t>
  </si>
  <si>
    <t>MOUNTAIN ASH (NORTH)</t>
  </si>
  <si>
    <t>2607</t>
  </si>
  <si>
    <t>MOUNTAIN ASH DRIVE</t>
  </si>
  <si>
    <t>3653</t>
  </si>
  <si>
    <t>MOUNTAIN ROAD</t>
  </si>
  <si>
    <t>2793</t>
  </si>
  <si>
    <t>MOUNTAIN VIEW DRIVE</t>
  </si>
  <si>
    <t>421</t>
  </si>
  <si>
    <t>MOUNTAIN VIEW ROAD</t>
  </si>
  <si>
    <t>253</t>
  </si>
  <si>
    <t>MOUNTAINEER STREET</t>
  </si>
  <si>
    <t>2530</t>
  </si>
  <si>
    <t>MOUTERE PLACE</t>
  </si>
  <si>
    <t>3479</t>
  </si>
  <si>
    <t>MT CARDRONA STATION DRIVE</t>
  </si>
  <si>
    <t>3190</t>
  </si>
  <si>
    <t>MT CRICHTON ACCESS ROAD</t>
  </si>
  <si>
    <t>3404</t>
  </si>
  <si>
    <t>MT ROSA LANE</t>
  </si>
  <si>
    <t>913</t>
  </si>
  <si>
    <t>MUIR ROAD</t>
  </si>
  <si>
    <t>634</t>
  </si>
  <si>
    <t>MULBERRY LANE</t>
  </si>
  <si>
    <t>2596</t>
  </si>
  <si>
    <t>MULBURY WAY</t>
  </si>
  <si>
    <t>3113</t>
  </si>
  <si>
    <t>MULHOLLAND DRIVE</t>
  </si>
  <si>
    <t>2970</t>
  </si>
  <si>
    <t>MULL STREET</t>
  </si>
  <si>
    <t>301</t>
  </si>
  <si>
    <t>MULL STREET (EAST)</t>
  </si>
  <si>
    <t>2168</t>
  </si>
  <si>
    <t>MULL STREET HALL CARPARK</t>
  </si>
  <si>
    <t>3293</t>
  </si>
  <si>
    <t>MULL STREET TRACK</t>
  </si>
  <si>
    <t>3217</t>
  </si>
  <si>
    <t>MUNRO ROAD</t>
  </si>
  <si>
    <t>3006</t>
  </si>
  <si>
    <t>MUNRO ROAD PRIVATE</t>
  </si>
  <si>
    <t>3061</t>
  </si>
  <si>
    <t>MURCHISON ROAD</t>
  </si>
  <si>
    <t>3081</t>
  </si>
  <si>
    <t>MURITAI PLACE</t>
  </si>
  <si>
    <t>2954</t>
  </si>
  <si>
    <t>MUSCOVY LANE</t>
  </si>
  <si>
    <t>1951</t>
  </si>
  <si>
    <t>MUSTANG LANE</t>
  </si>
  <si>
    <t>2979</t>
  </si>
  <si>
    <t>MUSTER ROAD</t>
  </si>
  <si>
    <t>2593</t>
  </si>
  <si>
    <t>MYLES WAY</t>
  </si>
  <si>
    <t>3223</t>
  </si>
  <si>
    <t>MYLES WAY (PRIVATE)</t>
  </si>
  <si>
    <t>804</t>
  </si>
  <si>
    <t>MYRA STREET</t>
  </si>
  <si>
    <t>1816</t>
  </si>
  <si>
    <t>MYSTERY GROVE</t>
  </si>
  <si>
    <t>213</t>
  </si>
  <si>
    <t>NAIRN STREET</t>
  </si>
  <si>
    <t>2617</t>
  </si>
  <si>
    <t>NANCY LANE</t>
  </si>
  <si>
    <t>2966</t>
  </si>
  <si>
    <t>NATHANAEL PLACE</t>
  </si>
  <si>
    <t>2036</t>
  </si>
  <si>
    <t>NEREUS WAY</t>
  </si>
  <si>
    <t>1831</t>
  </si>
  <si>
    <t>NERIN SQUARE</t>
  </si>
  <si>
    <t>915</t>
  </si>
  <si>
    <t>NEWCASTLE ROAD</t>
  </si>
  <si>
    <t>801</t>
  </si>
  <si>
    <t>NICHOL STREET</t>
  </si>
  <si>
    <t>1908</t>
  </si>
  <si>
    <t>NIGER STREET</t>
  </si>
  <si>
    <t>3658</t>
  </si>
  <si>
    <t>NIKAU WAY</t>
  </si>
  <si>
    <t>3076</t>
  </si>
  <si>
    <t>NINTH AVENUE</t>
  </si>
  <si>
    <t>2605</t>
  </si>
  <si>
    <t>NOBLES LANE</t>
  </si>
  <si>
    <t>803</t>
  </si>
  <si>
    <t>NOEMA TERRACE</t>
  </si>
  <si>
    <t>2528</t>
  </si>
  <si>
    <t>NOKOMAI STREET</t>
  </si>
  <si>
    <t>925</t>
  </si>
  <si>
    <t>NOOK ROAD</t>
  </si>
  <si>
    <t>215</t>
  </si>
  <si>
    <t>NORFOLK STREET</t>
  </si>
  <si>
    <t>615</t>
  </si>
  <si>
    <t>NORMAN TERRACE</t>
  </si>
  <si>
    <t>2096</t>
  </si>
  <si>
    <t>NORTH RIDGE ROAD</t>
  </si>
  <si>
    <t>2631</t>
  </si>
  <si>
    <t>NORTHBROOK PLACE</t>
  </si>
  <si>
    <t>2526</t>
  </si>
  <si>
    <t>NORTHBURN ROAD</t>
  </si>
  <si>
    <t>3566</t>
  </si>
  <si>
    <t>NORTHLAKE / COTTESBROOK  FP 1</t>
  </si>
  <si>
    <t>3567</t>
  </si>
  <si>
    <t>NORTHLAKE / GLENAVON FP</t>
  </si>
  <si>
    <t>2869</t>
  </si>
  <si>
    <t>NORTHLAKE DRIVE</t>
  </si>
  <si>
    <t>292</t>
  </si>
  <si>
    <t>NUGGET KNOB</t>
  </si>
  <si>
    <t>3386</t>
  </si>
  <si>
    <t>NUN STREET</t>
  </si>
  <si>
    <t>3032</t>
  </si>
  <si>
    <t>NZTA TUCKER BEACH SLIP LANE</t>
  </si>
  <si>
    <t>3503</t>
  </si>
  <si>
    <t>NZUP FOOTPATH 01</t>
  </si>
  <si>
    <t>3504</t>
  </si>
  <si>
    <t>NZUP FOOTPATH 02</t>
  </si>
  <si>
    <t>3253</t>
  </si>
  <si>
    <t>OAK LANE</t>
  </si>
  <si>
    <t>1361</t>
  </si>
  <si>
    <t>OAKWOOD PLACE</t>
  </si>
  <si>
    <t>300</t>
  </si>
  <si>
    <t>OBAN STREET</t>
  </si>
  <si>
    <t>2875</t>
  </si>
  <si>
    <t>OBELISK STREET</t>
  </si>
  <si>
    <t>2901</t>
  </si>
  <si>
    <t>OCALLAGHAN STREET</t>
  </si>
  <si>
    <t>3035</t>
  </si>
  <si>
    <t>OCALLAGHAN STREET (HAMMERHEAD)</t>
  </si>
  <si>
    <t>3179</t>
  </si>
  <si>
    <t>OFEE WAY</t>
  </si>
  <si>
    <t>3343</t>
  </si>
  <si>
    <t>OFF BIBLE TERRACE RISE</t>
  </si>
  <si>
    <t>3342</t>
  </si>
  <si>
    <t>OFF BUCKLER BURN STREET</t>
  </si>
  <si>
    <t>2640</t>
  </si>
  <si>
    <t>OGILVIE LANE</t>
  </si>
  <si>
    <t>2921</t>
  </si>
  <si>
    <t>OKANE LANE</t>
  </si>
  <si>
    <t>3677</t>
  </si>
  <si>
    <t>OLD BEACH TERRACE</t>
  </si>
  <si>
    <t>2037</t>
  </si>
  <si>
    <t>OLD DAIRY CLOSE</t>
  </si>
  <si>
    <t>3294</t>
  </si>
  <si>
    <t>OLD DAIRY CLOSE 01</t>
  </si>
  <si>
    <t>3295</t>
  </si>
  <si>
    <t>OLD DAIRY CLOSE 02</t>
  </si>
  <si>
    <t>3296</t>
  </si>
  <si>
    <t>OLD DAIRY CLOSE 03</t>
  </si>
  <si>
    <t>3507</t>
  </si>
  <si>
    <t>OLD MITRE 10 CARPARK</t>
  </si>
  <si>
    <t>1847</t>
  </si>
  <si>
    <t>OLD RACECOURSE ROAD</t>
  </si>
  <si>
    <t>425</t>
  </si>
  <si>
    <t>OLD SCHOOL ROAD</t>
  </si>
  <si>
    <t>3634</t>
  </si>
  <si>
    <t>OLD SH6</t>
  </si>
  <si>
    <t>1878</t>
  </si>
  <si>
    <t>OLD STATION AVENUE NORTH</t>
  </si>
  <si>
    <t>1880</t>
  </si>
  <si>
    <t>OLD STATION AVENUE SOUTH</t>
  </si>
  <si>
    <t>167</t>
  </si>
  <si>
    <t>OLEARYS PADDOCK</t>
  </si>
  <si>
    <t>1941</t>
  </si>
  <si>
    <t>OLIVE LANE</t>
  </si>
  <si>
    <t>1772</t>
  </si>
  <si>
    <t>OLIVERS PLACE</t>
  </si>
  <si>
    <t>2996</t>
  </si>
  <si>
    <t>OMEARA STREET</t>
  </si>
  <si>
    <t>2381</t>
  </si>
  <si>
    <t>ONE MILE RESERVE H1</t>
  </si>
  <si>
    <t>2666</t>
  </si>
  <si>
    <t>ONE MILE RESERVE TRACK 1 F1</t>
  </si>
  <si>
    <t>2655</t>
  </si>
  <si>
    <t>ONE MILE RESERVE TRACK 2 F1</t>
  </si>
  <si>
    <t>1843</t>
  </si>
  <si>
    <t>ONSLOW ROAD</t>
  </si>
  <si>
    <t>3309</t>
  </si>
  <si>
    <t>ONSLOW ROAD RESERVE 01</t>
  </si>
  <si>
    <t>3310</t>
  </si>
  <si>
    <t>ONSLOW ROAD RESERVE 02</t>
  </si>
  <si>
    <t>3605</t>
  </si>
  <si>
    <t>ONYX STREET</t>
  </si>
  <si>
    <t>2959</t>
  </si>
  <si>
    <t>OPAL LANE</t>
  </si>
  <si>
    <t>1838</t>
  </si>
  <si>
    <t>ORBELL DRIVE</t>
  </si>
  <si>
    <t>3305</t>
  </si>
  <si>
    <t>ORBELL DRIVE RESERVE 01</t>
  </si>
  <si>
    <t>3306</t>
  </si>
  <si>
    <t>ORBELL DRIVE RESERVE 02</t>
  </si>
  <si>
    <t>2038</t>
  </si>
  <si>
    <t>ORCHARD HILL</t>
  </si>
  <si>
    <t>518</t>
  </si>
  <si>
    <t>ORCHARD ROAD</t>
  </si>
  <si>
    <t>60</t>
  </si>
  <si>
    <t>OREGON DRIVE</t>
  </si>
  <si>
    <t>2097</t>
  </si>
  <si>
    <t>ORFORD DRIVE</t>
  </si>
  <si>
    <t>3499</t>
  </si>
  <si>
    <t>ORION PLACE</t>
  </si>
  <si>
    <t>3621</t>
  </si>
  <si>
    <t>OUTCROP LANE</t>
  </si>
  <si>
    <t>1712</t>
  </si>
  <si>
    <t>OUTLET ROAD</t>
  </si>
  <si>
    <t>2641</t>
  </si>
  <si>
    <t>OWEN MARSHALL LANE</t>
  </si>
  <si>
    <t>3489</t>
  </si>
  <si>
    <t>OX BURN LANE</t>
  </si>
  <si>
    <t>1781</t>
  </si>
  <si>
    <t>OXENBRIDGE TUNNEL ROAD</t>
  </si>
  <si>
    <t>1008</t>
  </si>
  <si>
    <t>OXFORD STREET</t>
  </si>
  <si>
    <t>2576</t>
  </si>
  <si>
    <t>OXFORDSHIRE AVENUE</t>
  </si>
  <si>
    <t>3142</t>
  </si>
  <si>
    <t>PACKHORSE LANE</t>
  </si>
  <si>
    <t>3685</t>
  </si>
  <si>
    <t>PACKHOUSE DRIVE</t>
  </si>
  <si>
    <t>2728</t>
  </si>
  <si>
    <t>PADDY BURTON MEMORIAL PARK</t>
  </si>
  <si>
    <t>2220</t>
  </si>
  <si>
    <t>PADDY BURTON MEMORIAL PARK F1</t>
  </si>
  <si>
    <t>2039</t>
  </si>
  <si>
    <t>PADDYS RIDGE</t>
  </si>
  <si>
    <t>2991</t>
  </si>
  <si>
    <t>PAK AND SAVE</t>
  </si>
  <si>
    <t>78</t>
  </si>
  <si>
    <t>PANNERS WAY</t>
  </si>
  <si>
    <t>88</t>
  </si>
  <si>
    <t>PANORAMA PLACE</t>
  </si>
  <si>
    <t>86</t>
  </si>
  <si>
    <t>PANORAMA TERRACE</t>
  </si>
  <si>
    <t>2217</t>
  </si>
  <si>
    <t>PANORAMA TERRACE RESERVE F1</t>
  </si>
  <si>
    <t>1975</t>
  </si>
  <si>
    <t>PARADISE PLACE</t>
  </si>
  <si>
    <t>3152</t>
  </si>
  <si>
    <t>PARERA LANE</t>
  </si>
  <si>
    <t>96</t>
  </si>
  <si>
    <t>PARK STREET</t>
  </si>
  <si>
    <t>1884</t>
  </si>
  <si>
    <t>PARKHILL AVENUE</t>
  </si>
  <si>
    <t>2788</t>
  </si>
  <si>
    <t>PARKVIEW STREET</t>
  </si>
  <si>
    <t>808</t>
  </si>
  <si>
    <t>PARRY CRESCENT</t>
  </si>
  <si>
    <t>2351</t>
  </si>
  <si>
    <t>PART GLENORCHY DOMAIN H1 1</t>
  </si>
  <si>
    <t>2352</t>
  </si>
  <si>
    <t>PART GLENORCHY DOMAIN H1 2</t>
  </si>
  <si>
    <t>1890</t>
  </si>
  <si>
    <t>PARTRIDGE ROAD</t>
  </si>
  <si>
    <t>1808</t>
  </si>
  <si>
    <t>PATERSON DRIVE</t>
  </si>
  <si>
    <t>1602</t>
  </si>
  <si>
    <t>PATRICKS WAY</t>
  </si>
  <si>
    <t>3015</t>
  </si>
  <si>
    <t>PATTON PLACE</t>
  </si>
  <si>
    <t>272</t>
  </si>
  <si>
    <t>PAYNE PLACE</t>
  </si>
  <si>
    <t>1874</t>
  </si>
  <si>
    <t>PEAK VIEW RIDGE</t>
  </si>
  <si>
    <t>1872</t>
  </si>
  <si>
    <t>PEARCE PLACE</t>
  </si>
  <si>
    <t>2957</t>
  </si>
  <si>
    <t>PEARL LANE</t>
  </si>
  <si>
    <t>1742</t>
  </si>
  <si>
    <t>PEARL LANE (ARROWTOWN)</t>
  </si>
  <si>
    <t>2771</t>
  </si>
  <si>
    <t>PEASMOOR ROAD</t>
  </si>
  <si>
    <t>3644</t>
  </si>
  <si>
    <t>PEBBLE LANE</t>
  </si>
  <si>
    <t>3445</t>
  </si>
  <si>
    <t>PEMBORKE CARPARK 01</t>
  </si>
  <si>
    <t>3446</t>
  </si>
  <si>
    <t>PEMBROKE CARPARK 02</t>
  </si>
  <si>
    <t>3447</t>
  </si>
  <si>
    <t>PEMBROKE CARPARK 03</t>
  </si>
  <si>
    <t>2326</t>
  </si>
  <si>
    <t>PEMBROKE LANE</t>
  </si>
  <si>
    <t>1316</t>
  </si>
  <si>
    <t>PEMBROKE LANE PRIVATE</t>
  </si>
  <si>
    <t>3448</t>
  </si>
  <si>
    <t>PEMBROKE PARK 02</t>
  </si>
  <si>
    <t>2288</t>
  </si>
  <si>
    <t>PEMBROKE PARK F1</t>
  </si>
  <si>
    <t>2403</t>
  </si>
  <si>
    <t>PEMBROKE PARK H1</t>
  </si>
  <si>
    <t>2785</t>
  </si>
  <si>
    <t>PENCARROW LANE</t>
  </si>
  <si>
    <t>2098</t>
  </si>
  <si>
    <t>PENDEEN CRESCENT</t>
  </si>
  <si>
    <t>71</t>
  </si>
  <si>
    <t>PENINSULA ROAD</t>
  </si>
  <si>
    <t>2382</t>
  </si>
  <si>
    <t>PENINSULA ROAD RESERVE H1</t>
  </si>
  <si>
    <t>2621</t>
  </si>
  <si>
    <t>PENNY LANE</t>
  </si>
  <si>
    <t>2945</t>
  </si>
  <si>
    <t>PENNYCOOK PLACE</t>
  </si>
  <si>
    <t>3424</t>
  </si>
  <si>
    <t>PENNYWELL LANE FP</t>
  </si>
  <si>
    <t>1648</t>
  </si>
  <si>
    <t>PENRITH PARK DRIVE</t>
  </si>
  <si>
    <t>2193</t>
  </si>
  <si>
    <t>PENRITH PARK F1</t>
  </si>
  <si>
    <t>2632</t>
  </si>
  <si>
    <t>PEPPERCORN TERRACE</t>
  </si>
  <si>
    <t>2777</t>
  </si>
  <si>
    <t>PEPPERWOOD GREEN</t>
  </si>
  <si>
    <t>2622</t>
  </si>
  <si>
    <t>PERCY LANE</t>
  </si>
  <si>
    <t>3171</t>
  </si>
  <si>
    <t>PEREGRINE FALCON ROAD</t>
  </si>
  <si>
    <t>82</t>
  </si>
  <si>
    <t>PEREGRINE PLACE</t>
  </si>
  <si>
    <t>3262</t>
  </si>
  <si>
    <t>PERENDALE ROAD</t>
  </si>
  <si>
    <t>3647</t>
  </si>
  <si>
    <t>PERENDALE ROAD (PROSPECTIVE)</t>
  </si>
  <si>
    <t>173</t>
  </si>
  <si>
    <t>PERKINS RD (WEST)</t>
  </si>
  <si>
    <t>59</t>
  </si>
  <si>
    <t>PERKINS ROAD</t>
  </si>
  <si>
    <t>1871</t>
  </si>
  <si>
    <t>PERROW STREET</t>
  </si>
  <si>
    <t>2958</t>
  </si>
  <si>
    <t>PETALITE LANE</t>
  </si>
  <si>
    <t>3659</t>
  </si>
  <si>
    <t>PETER FRASER CARPARK</t>
  </si>
  <si>
    <t>3660</t>
  </si>
  <si>
    <t>PETER FRASER CARPARK SOUTH</t>
  </si>
  <si>
    <t>2333</t>
  </si>
  <si>
    <t>PETER FRASER PARK 1 H1</t>
  </si>
  <si>
    <t>2332</t>
  </si>
  <si>
    <t>PETER FRASER PARK 2 H1</t>
  </si>
  <si>
    <t>3003</t>
  </si>
  <si>
    <t>PETERCULTER DRIVE</t>
  </si>
  <si>
    <t>2772</t>
  </si>
  <si>
    <t>PETERLEY ROAD</t>
  </si>
  <si>
    <t>2900</t>
  </si>
  <si>
    <t>PHOENIX LANE</t>
  </si>
  <si>
    <t>3492</t>
  </si>
  <si>
    <t>PICNIC POINT LANE</t>
  </si>
  <si>
    <t>3353</t>
  </si>
  <si>
    <t>PIGEON ISLAND JETTY</t>
  </si>
  <si>
    <t>1957</t>
  </si>
  <si>
    <t>PIGEON PLACE</t>
  </si>
  <si>
    <t>3116</t>
  </si>
  <si>
    <t>PIN OAK AVENUE</t>
  </si>
  <si>
    <t>164</t>
  </si>
  <si>
    <t>PINE LANE</t>
  </si>
  <si>
    <t>3387</t>
  </si>
  <si>
    <t>PINN STREET</t>
  </si>
  <si>
    <t>1963</t>
  </si>
  <si>
    <t>PINNACLE PLACE</t>
  </si>
  <si>
    <t>2561</t>
  </si>
  <si>
    <t>PIONEER COURT</t>
  </si>
  <si>
    <t>3390</t>
  </si>
  <si>
    <t>PIPSON WAY</t>
  </si>
  <si>
    <t>1926</t>
  </si>
  <si>
    <t>PISA ROAD</t>
  </si>
  <si>
    <t>2859</t>
  </si>
  <si>
    <t>PIWAKAWAKA LANE</t>
  </si>
  <si>
    <t>3620</t>
  </si>
  <si>
    <t>PIWAKAWAKA LANE (UNMAINTAINED)</t>
  </si>
  <si>
    <t>647</t>
  </si>
  <si>
    <t>PLANTATION ROAD</t>
  </si>
  <si>
    <t>3207</t>
  </si>
  <si>
    <t>PLATEAU LANE</t>
  </si>
  <si>
    <t>1999</t>
  </si>
  <si>
    <t>PLATINUM RIDGE</t>
  </si>
  <si>
    <t>2341</t>
  </si>
  <si>
    <t>PLATINUM RIDGE CAR PARK H1</t>
  </si>
  <si>
    <t>3024</t>
  </si>
  <si>
    <t>PLOUGH STREET</t>
  </si>
  <si>
    <t>3151</t>
  </si>
  <si>
    <t>PLOUGHMANS LANE</t>
  </si>
  <si>
    <t>2120</t>
  </si>
  <si>
    <t>POLPERRO COURT</t>
  </si>
  <si>
    <t>2121</t>
  </si>
  <si>
    <t>POLPERRO COURT NORTH</t>
  </si>
  <si>
    <t>2122</t>
  </si>
  <si>
    <t>POLPERRO COURT SOUTH</t>
  </si>
  <si>
    <t>1834</t>
  </si>
  <si>
    <t>POOLBURN COURT EAST</t>
  </si>
  <si>
    <t>1833</t>
  </si>
  <si>
    <t>POOLBURN COURT WEST</t>
  </si>
  <si>
    <t>1304</t>
  </si>
  <si>
    <t>POOLE LANE</t>
  </si>
  <si>
    <t>70</t>
  </si>
  <si>
    <t>POPLAR DRIVE</t>
  </si>
  <si>
    <t>2144</t>
  </si>
  <si>
    <t>POPPY LANE</t>
  </si>
  <si>
    <t>1729</t>
  </si>
  <si>
    <t>PORTREE DRIVE</t>
  </si>
  <si>
    <t>2786</t>
  </si>
  <si>
    <t>POTTERS HILL DRIVE</t>
  </si>
  <si>
    <t>3049</t>
  </si>
  <si>
    <t>POUNAMU AVENUE</t>
  </si>
  <si>
    <t>3696</t>
  </si>
  <si>
    <t>POUNAMU AVENUE (PROSPECTIVE)</t>
  </si>
  <si>
    <t>3144</t>
  </si>
  <si>
    <t>POWDER TERRACE</t>
  </si>
  <si>
    <t>3143</t>
  </si>
  <si>
    <t>PRECIPICE LANE</t>
  </si>
  <si>
    <t>196</t>
  </si>
  <si>
    <t>PREMIER PLACE</t>
  </si>
  <si>
    <t>3056</t>
  </si>
  <si>
    <t>PRESERVATION LANE</t>
  </si>
  <si>
    <t>2099</t>
  </si>
  <si>
    <t>PRESERVE DRIVE</t>
  </si>
  <si>
    <t>201</t>
  </si>
  <si>
    <t>PRESTON DRIVE</t>
  </si>
  <si>
    <t>276</t>
  </si>
  <si>
    <t>PRESTON LOOP</t>
  </si>
  <si>
    <t>2595</t>
  </si>
  <si>
    <t>PRIMARY LANE</t>
  </si>
  <si>
    <t>2634</t>
  </si>
  <si>
    <t>PRIMROSE LANE</t>
  </si>
  <si>
    <t>3419</t>
  </si>
  <si>
    <t>PRIMROSE TO JONES</t>
  </si>
  <si>
    <t>1767</t>
  </si>
  <si>
    <t>PRINGLES CREEK ROAD</t>
  </si>
  <si>
    <t>1605</t>
  </si>
  <si>
    <t>PRIORY ROAD</t>
  </si>
  <si>
    <t>197</t>
  </si>
  <si>
    <t>PRITCHARD PLACE</t>
  </si>
  <si>
    <t>2670</t>
  </si>
  <si>
    <t>PROJECT PURE ACCESS ROAD</t>
  </si>
  <si>
    <t>2006</t>
  </si>
  <si>
    <t>PROSPECTORS LANE</t>
  </si>
  <si>
    <t>2987</t>
  </si>
  <si>
    <t>PROSPECTORS LANE (PVT)</t>
  </si>
  <si>
    <t>3667</t>
  </si>
  <si>
    <t>PROSPERITY AVENUE</t>
  </si>
  <si>
    <t>2778</t>
  </si>
  <si>
    <t>PUKEKO PLACE</t>
  </si>
  <si>
    <t>1227</t>
  </si>
  <si>
    <t>PUMPING STATION ROAD</t>
  </si>
  <si>
    <t>3200</t>
  </si>
  <si>
    <t>PURPLE ASH AVENUE</t>
  </si>
  <si>
    <t>3678</t>
  </si>
  <si>
    <t>PVT OFF CARRICKMORE CRESCENT</t>
  </si>
  <si>
    <t>3274</t>
  </si>
  <si>
    <t>PVT OFF CLOSEBURN</t>
  </si>
  <si>
    <t>3630</t>
  </si>
  <si>
    <t>PVT OFF HEDDITCH</t>
  </si>
  <si>
    <t>3478</t>
  </si>
  <si>
    <t>PVT OFF KEOWN STREET</t>
  </si>
  <si>
    <t>3498</t>
  </si>
  <si>
    <t>PVT OFF MT BARKER ROAD</t>
  </si>
  <si>
    <t>3670</t>
  </si>
  <si>
    <t>QEC ENTRANCE</t>
  </si>
  <si>
    <t>3029</t>
  </si>
  <si>
    <t>QLDC WWTP ACCESS ROAD</t>
  </si>
  <si>
    <t>3442</t>
  </si>
  <si>
    <t>QTT - COMMUTER TRAIL 07</t>
  </si>
  <si>
    <t>3441</t>
  </si>
  <si>
    <t>QTT - COMMUTER TRAIL 08</t>
  </si>
  <si>
    <t>3439</t>
  </si>
  <si>
    <t>QTT - COMMUTER TRAIL 09</t>
  </si>
  <si>
    <t>3440</t>
  </si>
  <si>
    <t>QTT - COMMUTER TRAIL 09B</t>
  </si>
  <si>
    <t>3438</t>
  </si>
  <si>
    <t>QTT - COMMUTER TRAIL 10</t>
  </si>
  <si>
    <t>3412</t>
  </si>
  <si>
    <t>QTT - COMMUTER TRAIL 11</t>
  </si>
  <si>
    <t>3394</t>
  </si>
  <si>
    <t>QUAIFE WAY</t>
  </si>
  <si>
    <t>2143</t>
  </si>
  <si>
    <t>QUAIL STREET</t>
  </si>
  <si>
    <t>3028</t>
  </si>
  <si>
    <t>QUARRY ACCESS ROAD</t>
  </si>
  <si>
    <t>1852</t>
  </si>
  <si>
    <t>QUARRY PLACE</t>
  </si>
  <si>
    <t>3055</t>
  </si>
  <si>
    <t>QUARTZ LANE</t>
  </si>
  <si>
    <t>2040</t>
  </si>
  <si>
    <t>QUARTZ RISE</t>
  </si>
  <si>
    <t>3349</t>
  </si>
  <si>
    <t>QUEENSTOWN BAY JETTY</t>
  </si>
  <si>
    <t>3354</t>
  </si>
  <si>
    <t>QUEENSTOWN BAY JETTY 2</t>
  </si>
  <si>
    <t>2732</t>
  </si>
  <si>
    <t>QUEENSTOWN CEMETERY</t>
  </si>
  <si>
    <t>2431</t>
  </si>
  <si>
    <t>QUEENSTOWN CEMETERY 1 H1</t>
  </si>
  <si>
    <t>2432</t>
  </si>
  <si>
    <t>QUEENSTOWN CEMETERY 2 H1</t>
  </si>
  <si>
    <t>3514</t>
  </si>
  <si>
    <t>QUEENSTOWN FERRY</t>
  </si>
  <si>
    <t>3434</t>
  </si>
  <si>
    <t>QUEENSTOWN GARDENDS 02</t>
  </si>
  <si>
    <t>2811</t>
  </si>
  <si>
    <t>QUEENSTOWN GARDENS</t>
  </si>
  <si>
    <t>2226</t>
  </si>
  <si>
    <t>QUEENSTOWN GARDENS 06</t>
  </si>
  <si>
    <t>2227</t>
  </si>
  <si>
    <t>QUEENSTOWN GARDENS 08</t>
  </si>
  <si>
    <t>2663</t>
  </si>
  <si>
    <t>QUEENSTOWN GARDENS 09 (POND)</t>
  </si>
  <si>
    <t>2232</t>
  </si>
  <si>
    <t>QUEENSTOWN GARDENS 1 F1</t>
  </si>
  <si>
    <t>2433</t>
  </si>
  <si>
    <t>QUEENSTOWN GARDENS 1 H1</t>
  </si>
  <si>
    <t>3435</t>
  </si>
  <si>
    <t>QUEENSTOWN GARDENS 10</t>
  </si>
  <si>
    <t>2222</t>
  </si>
  <si>
    <t>QUEENSTOWN GARDENS 10 F1</t>
  </si>
  <si>
    <t>2223</t>
  </si>
  <si>
    <t>QUEENSTOWN GARDENS 11 F1</t>
  </si>
  <si>
    <t>2231</t>
  </si>
  <si>
    <t>QUEENSTOWN GARDENS 2 F1</t>
  </si>
  <si>
    <t>2434</t>
  </si>
  <si>
    <t>QUEENSTOWN GARDENS 2 H1</t>
  </si>
  <si>
    <t>2230</t>
  </si>
  <si>
    <t>QUEENSTOWN GARDENS 3 F1</t>
  </si>
  <si>
    <t>2435</t>
  </si>
  <si>
    <t>QUEENSTOWN GARDENS 3 H1</t>
  </si>
  <si>
    <t>2229</t>
  </si>
  <si>
    <t>QUEENSTOWN GARDENS 4 F1</t>
  </si>
  <si>
    <t>2436</t>
  </si>
  <si>
    <t>QUEENSTOWN GARDENS 4 H1</t>
  </si>
  <si>
    <t>2224</t>
  </si>
  <si>
    <t>QUEENSTOWN GARDENS 9 F1</t>
  </si>
  <si>
    <t>3437</t>
  </si>
  <si>
    <t>QUEENSTOWN GARDENS FP</t>
  </si>
  <si>
    <t>3506</t>
  </si>
  <si>
    <t>QUEENSTOWN REC GROUND ACCESS</t>
  </si>
  <si>
    <t>2733</t>
  </si>
  <si>
    <t>QUEENSTOWN RECREATION GROUND</t>
  </si>
  <si>
    <t>1936</t>
  </si>
  <si>
    <t>QUILL STREET</t>
  </si>
  <si>
    <t>2587</t>
  </si>
  <si>
    <t>QUINNAT STREET</t>
  </si>
  <si>
    <t>2100</t>
  </si>
  <si>
    <t>RABBITTERS DRIVE</t>
  </si>
  <si>
    <t>3053</t>
  </si>
  <si>
    <t>RADIATA DRIVE</t>
  </si>
  <si>
    <t>3700</t>
  </si>
  <si>
    <t>RADIATA DRIVE (PROSPECTIVE)</t>
  </si>
  <si>
    <t>1723</t>
  </si>
  <si>
    <t>RAFTERS ROAD</t>
  </si>
  <si>
    <t>709</t>
  </si>
  <si>
    <t>RAGAN LANE</t>
  </si>
  <si>
    <t>2404</t>
  </si>
  <si>
    <t>RAGAN LANE RESERVES H1</t>
  </si>
  <si>
    <t>234</t>
  </si>
  <si>
    <t>RAMSHAW LANE</t>
  </si>
  <si>
    <t>2985</t>
  </si>
  <si>
    <t>RAMSHAW LANE CARPARK</t>
  </si>
  <si>
    <t>2200</t>
  </si>
  <si>
    <t>RAMSHAW LANE RESERVE F1</t>
  </si>
  <si>
    <t>3639</t>
  </si>
  <si>
    <t>RANCH TERRACE</t>
  </si>
  <si>
    <t>1992</t>
  </si>
  <si>
    <t>RANGE VIEW PLACE</t>
  </si>
  <si>
    <t>2930</t>
  </si>
  <si>
    <t>RANKIN RISE</t>
  </si>
  <si>
    <t>2101</t>
  </si>
  <si>
    <t>RANNOCH DRIVE</t>
  </si>
  <si>
    <t>1859</t>
  </si>
  <si>
    <t>RAPLEY CLOSE</t>
  </si>
  <si>
    <t>3626</t>
  </si>
  <si>
    <t>RASPBERRY CLOSE</t>
  </si>
  <si>
    <t>1649</t>
  </si>
  <si>
    <t>RASTUS BURN LANE</t>
  </si>
  <si>
    <t>937</t>
  </si>
  <si>
    <t>RATA ROAD</t>
  </si>
  <si>
    <t>639</t>
  </si>
  <si>
    <t>RATA STREET</t>
  </si>
  <si>
    <t>2563</t>
  </si>
  <si>
    <t>READING COURT</t>
  </si>
  <si>
    <t>1650</t>
  </si>
  <si>
    <t>REAVERS LANE</t>
  </si>
  <si>
    <t>2147</t>
  </si>
  <si>
    <t>RECREATION GROUND CARPARK</t>
  </si>
  <si>
    <t>3154</t>
  </si>
  <si>
    <t>RED BEECH RISE</t>
  </si>
  <si>
    <t>2864</t>
  </si>
  <si>
    <t>RED COTTAGE DRIVE</t>
  </si>
  <si>
    <t>2894</t>
  </si>
  <si>
    <t>RED DEER RISE</t>
  </si>
  <si>
    <t>3118</t>
  </si>
  <si>
    <t>RED OAKS (SOUTH) / MOUNTAIN ASH ROUNDABOUT</t>
  </si>
  <si>
    <t>3176</t>
  </si>
  <si>
    <t>RED OAKS CARPARK ACCESS</t>
  </si>
  <si>
    <t>2967</t>
  </si>
  <si>
    <t>RED OAKS DRIVE (NORTH)</t>
  </si>
  <si>
    <t>3115</t>
  </si>
  <si>
    <t>RED OAKS DRIVE (NORTH)  (PROSPECTIVE)</t>
  </si>
  <si>
    <t>2606</t>
  </si>
  <si>
    <t>RED OAKS DRIVE (SOUTH)</t>
  </si>
  <si>
    <t>3229</t>
  </si>
  <si>
    <t>RED STAG RISE</t>
  </si>
  <si>
    <t>1853</t>
  </si>
  <si>
    <t>REDFERN TERRACE</t>
  </si>
  <si>
    <t>63</t>
  </si>
  <si>
    <t>REDWOOD COURT</t>
  </si>
  <si>
    <t>665</t>
  </si>
  <si>
    <t>REDWOOD LANE</t>
  </si>
  <si>
    <t>659</t>
  </si>
  <si>
    <t>REECE CRESCENT</t>
  </si>
  <si>
    <t>2813</t>
  </si>
  <si>
    <t>REED PARK</t>
  </si>
  <si>
    <t>3549</t>
  </si>
  <si>
    <t>REEDLAND STREET</t>
  </si>
  <si>
    <t>1322</t>
  </si>
  <si>
    <t>REES STREET</t>
  </si>
  <si>
    <t>355</t>
  </si>
  <si>
    <t>REES VALLEY ROAD</t>
  </si>
  <si>
    <t>2102</t>
  </si>
  <si>
    <t>REFUGE LANE</t>
  </si>
  <si>
    <t>2603</t>
  </si>
  <si>
    <t>REGENT STREET</t>
  </si>
  <si>
    <t>1102</t>
  </si>
  <si>
    <t>REID AVENUE</t>
  </si>
  <si>
    <t>187</t>
  </si>
  <si>
    <t>REID CRESCENT</t>
  </si>
  <si>
    <t>2041</t>
  </si>
  <si>
    <t>REIDHAVEN</t>
  </si>
  <si>
    <t>48</t>
  </si>
  <si>
    <t>REMARKABLES CRESCENT</t>
  </si>
  <si>
    <t>2653</t>
  </si>
  <si>
    <t>REMARKABLES CRESCENT/KAWARAU PLACE RESERVE F1</t>
  </si>
  <si>
    <t>2993</t>
  </si>
  <si>
    <t>REMARKABLES SHOPPING CENTRE</t>
  </si>
  <si>
    <t>3201</t>
  </si>
  <si>
    <t>REMARKABLES SHOPPING CENTRE 2</t>
  </si>
  <si>
    <t>3202</t>
  </si>
  <si>
    <t>REMARKABLES SHOPPING CENTRE 3</t>
  </si>
  <si>
    <t>2113</t>
  </si>
  <si>
    <t>REMARKABLES SKI FIELD ACCESS ROAD</t>
  </si>
  <si>
    <t>1865</t>
  </si>
  <si>
    <t>REPCO BOULEVARD</t>
  </si>
  <si>
    <t>1835</t>
  </si>
  <si>
    <t>RERE ROAD</t>
  </si>
  <si>
    <t>2511</t>
  </si>
  <si>
    <t>RERE/ONSLOW ROUNDABOUT</t>
  </si>
  <si>
    <t>2974</t>
  </si>
  <si>
    <t>RESERVE LANE</t>
  </si>
  <si>
    <t>3613</t>
  </si>
  <si>
    <t>RESIDENCE DU LAC FRANKTON TRACK ACCESSWAY</t>
  </si>
  <si>
    <t>509</t>
  </si>
  <si>
    <t>RESTA ROAD</t>
  </si>
  <si>
    <t>1923</t>
  </si>
  <si>
    <t>RIBBONWOOD AVENUE</t>
  </si>
  <si>
    <t>151</t>
  </si>
  <si>
    <t>RICHARDS PARK LANE</t>
  </si>
  <si>
    <t>3121</t>
  </si>
  <si>
    <t>RICHARDSON STREET</t>
  </si>
  <si>
    <t>3418</t>
  </si>
  <si>
    <t>RICHMOND PARK 01</t>
  </si>
  <si>
    <t>1747</t>
  </si>
  <si>
    <t>RIDGECREST</t>
  </si>
  <si>
    <t>2139</t>
  </si>
  <si>
    <t>RIFLEMAN STREET</t>
  </si>
  <si>
    <t>3378</t>
  </si>
  <si>
    <t>RILEY STREET</t>
  </si>
  <si>
    <t>3264</t>
  </si>
  <si>
    <t>RILL LANE</t>
  </si>
  <si>
    <t>3432</t>
  </si>
  <si>
    <t>RILL LANE (PRIVATE)</t>
  </si>
  <si>
    <t>636</t>
  </si>
  <si>
    <t>RIMU LANE</t>
  </si>
  <si>
    <t>2633</t>
  </si>
  <si>
    <t>RISINGHURST TERRACE</t>
  </si>
  <si>
    <t>192</t>
  </si>
  <si>
    <t>RITCHIE STREET</t>
  </si>
  <si>
    <t>3228</t>
  </si>
  <si>
    <t>RIVER QUARTZ TERRACE</t>
  </si>
  <si>
    <t>3156</t>
  </si>
  <si>
    <t>RIVER RANCH ROAD</t>
  </si>
  <si>
    <t>2042</t>
  </si>
  <si>
    <t>RIVER VALLEY VIEW</t>
  </si>
  <si>
    <t>517</t>
  </si>
  <si>
    <t>RIVERBANK ROAD</t>
  </si>
  <si>
    <t>3656</t>
  </si>
  <si>
    <t>RIVERBANK ROAD (NZTA)</t>
  </si>
  <si>
    <t>2179</t>
  </si>
  <si>
    <t>RIVERGOLD WAY</t>
  </si>
  <si>
    <t>2543</t>
  </si>
  <si>
    <t>RIVERHAVEN LANE</t>
  </si>
  <si>
    <t>46</t>
  </si>
  <si>
    <t>RIVERSIDE ROAD</t>
  </si>
  <si>
    <t>2442</t>
  </si>
  <si>
    <t>RIVERSIDE ROAD (PRIVATE)</t>
  </si>
  <si>
    <t>1734</t>
  </si>
  <si>
    <t>RIVERSIDE ROAD EAST</t>
  </si>
  <si>
    <t>1735</t>
  </si>
  <si>
    <t>RIVERSIDE ROAD WEST</t>
  </si>
  <si>
    <t>3095</t>
  </si>
  <si>
    <t>RIVERSLEA ROAD</t>
  </si>
  <si>
    <t>654</t>
  </si>
  <si>
    <t>ROB ROY LANE</t>
  </si>
  <si>
    <t>2475</t>
  </si>
  <si>
    <t>ROB ROY LANE RESERVE ACCESSWAY F1</t>
  </si>
  <si>
    <t>3674</t>
  </si>
  <si>
    <t>ROBERTSON STREET (WEST) RESERVE H1</t>
  </si>
  <si>
    <t>50</t>
  </si>
  <si>
    <t>ROBERTSON STREET(EAST)</t>
  </si>
  <si>
    <t>240</t>
  </si>
  <si>
    <t>ROBERTSON STREET(WEST)</t>
  </si>
  <si>
    <t>121</t>
  </si>
  <si>
    <t>ROBINS ROAD</t>
  </si>
  <si>
    <t>2982</t>
  </si>
  <si>
    <t>ROBROSA STREET</t>
  </si>
  <si>
    <t>2791</t>
  </si>
  <si>
    <t>ROCHA LANE</t>
  </si>
  <si>
    <t>672</t>
  </si>
  <si>
    <t>ROCHE STREET</t>
  </si>
  <si>
    <t>3577</t>
  </si>
  <si>
    <t>ROCHE STREET (PVT ACCESS)</t>
  </si>
  <si>
    <t>2105</t>
  </si>
  <si>
    <t>ROCKBURN LANE</t>
  </si>
  <si>
    <t>1810</t>
  </si>
  <si>
    <t>ROCKHAVEN</t>
  </si>
  <si>
    <t>2877</t>
  </si>
  <si>
    <t>ROCKLANDS COURT</t>
  </si>
  <si>
    <t>3034</t>
  </si>
  <si>
    <t>ROCKLANDS COURT (EAST)</t>
  </si>
  <si>
    <t>2552</t>
  </si>
  <si>
    <t>ROCKY GULLY LANE</t>
  </si>
  <si>
    <t>2534</t>
  </si>
  <si>
    <t>RODEO DRIVE</t>
  </si>
  <si>
    <t>269</t>
  </si>
  <si>
    <t>ROMANS LANE</t>
  </si>
  <si>
    <t>3043</t>
  </si>
  <si>
    <t>ROMNEY ROAD</t>
  </si>
  <si>
    <t>2312</t>
  </si>
  <si>
    <t>ROSE M DOUGLAS PARK H1</t>
  </si>
  <si>
    <t>2951</t>
  </si>
  <si>
    <t>ROSELLA LANE</t>
  </si>
  <si>
    <t>3453</t>
  </si>
  <si>
    <t>ROSES SADDLE RISE</t>
  </si>
  <si>
    <t>1904</t>
  </si>
  <si>
    <t>ROSIE WAY</t>
  </si>
  <si>
    <t>40</t>
  </si>
  <si>
    <t>ROSS STREET</t>
  </si>
  <si>
    <t>2383</t>
  </si>
  <si>
    <t>ROTARY PARK ENTRANCE H1</t>
  </si>
  <si>
    <t>2241</t>
  </si>
  <si>
    <t>ROTARY PARK F1</t>
  </si>
  <si>
    <t>628</t>
  </si>
  <si>
    <t>ROTO PLACE</t>
  </si>
  <si>
    <t>3192</t>
  </si>
  <si>
    <t>ROUTEBURN CARPARK ACCESS</t>
  </si>
  <si>
    <t>353</t>
  </si>
  <si>
    <t>ROUTEBURN ROAD</t>
  </si>
  <si>
    <t>3627</t>
  </si>
  <si>
    <t>ROW OFF RUBUS STREET</t>
  </si>
  <si>
    <t>1749</t>
  </si>
  <si>
    <t>ROW OFF YORK STREET</t>
  </si>
  <si>
    <t>707</t>
  </si>
  <si>
    <t>ROWAN COURT(WANAKA)</t>
  </si>
  <si>
    <t>3664</t>
  </si>
  <si>
    <t>ROWLEY PLACE</t>
  </si>
  <si>
    <t>3038</t>
  </si>
  <si>
    <t>ROYS BAY CAR PARK 1</t>
  </si>
  <si>
    <t>3358</t>
  </si>
  <si>
    <t>ROYS BAY JETTY 1</t>
  </si>
  <si>
    <t>3360</t>
  </si>
  <si>
    <t>ROYS BAY JETTY 2</t>
  </si>
  <si>
    <t>3600</t>
  </si>
  <si>
    <t>ROYS BAY MARINA</t>
  </si>
  <si>
    <t>2266</t>
  </si>
  <si>
    <t>ROYS BAY MARINA 1 F1</t>
  </si>
  <si>
    <t>2265</t>
  </si>
  <si>
    <t>ROYS BAY MARINA 2 F1</t>
  </si>
  <si>
    <t>703</t>
  </si>
  <si>
    <t>ROYS BAY MARINA ACCESS</t>
  </si>
  <si>
    <t>2268</t>
  </si>
  <si>
    <t>ROYS BAY RECREATION RESERVE 3 F1</t>
  </si>
  <si>
    <t>2269</t>
  </si>
  <si>
    <t>ROYS BAY RECREATION RESERVE 4 F1</t>
  </si>
  <si>
    <t>2421</t>
  </si>
  <si>
    <t>ROYS BAY RECREATION RESERVE 4 H1</t>
  </si>
  <si>
    <t>2270</t>
  </si>
  <si>
    <t>ROYS BAY RECREATION RESERVE 5 F1</t>
  </si>
  <si>
    <t>2422</t>
  </si>
  <si>
    <t>ROYS BAY RECREATION RESERVE 5 H1</t>
  </si>
  <si>
    <t>2264</t>
  </si>
  <si>
    <t>ROYS BAY RECREATION RESERVE FP 01</t>
  </si>
  <si>
    <t>3610</t>
  </si>
  <si>
    <t>ROYS BAY RECREATION RESERVE FP 02</t>
  </si>
  <si>
    <t>2267</t>
  </si>
  <si>
    <t>ROYS BAY RECREATION RESERVE FP 03</t>
  </si>
  <si>
    <t>3050</t>
  </si>
  <si>
    <t>RUA STREET</t>
  </si>
  <si>
    <t>3697</t>
  </si>
  <si>
    <t>RUA STREET (PROSPECTIVE)</t>
  </si>
  <si>
    <t>3623</t>
  </si>
  <si>
    <t>RUBUS STREET</t>
  </si>
  <si>
    <t>3357</t>
  </si>
  <si>
    <t>RUBY ISLAND JETTY</t>
  </si>
  <si>
    <t>2043</t>
  </si>
  <si>
    <t>RUBY ISLAND ROAD</t>
  </si>
  <si>
    <t>2300</t>
  </si>
  <si>
    <t>RUBY RIDGE</t>
  </si>
  <si>
    <t>3257</t>
  </si>
  <si>
    <t>RUNHOLDER RISE</t>
  </si>
  <si>
    <t>3396</t>
  </si>
  <si>
    <t>RURU LANE</t>
  </si>
  <si>
    <t>3545</t>
  </si>
  <si>
    <t>RUSHLAND ROAD</t>
  </si>
  <si>
    <t>608</t>
  </si>
  <si>
    <t>RUSSELL STREET</t>
  </si>
  <si>
    <t>1651</t>
  </si>
  <si>
    <t>RUSSELL STREET (WEST)</t>
  </si>
  <si>
    <t>403</t>
  </si>
  <si>
    <t>RUTHERFORD ROAD</t>
  </si>
  <si>
    <t>1364</t>
  </si>
  <si>
    <t>RYALLS WAY</t>
  </si>
  <si>
    <t>3255</t>
  </si>
  <si>
    <t>RYAN LOOP</t>
  </si>
  <si>
    <t>149</t>
  </si>
  <si>
    <t>SAINSBURY ROAD</t>
  </si>
  <si>
    <t>3196</t>
  </si>
  <si>
    <t>SAINSBURY TERRACE ROAD</t>
  </si>
  <si>
    <t>3454</t>
  </si>
  <si>
    <t>SAINT JUST PLACE</t>
  </si>
  <si>
    <t>104</t>
  </si>
  <si>
    <t>SALMOND PLACE</t>
  </si>
  <si>
    <t>1805</t>
  </si>
  <si>
    <t>SAM JOHN PLACE</t>
  </si>
  <si>
    <t>2604</t>
  </si>
  <si>
    <t>SANDFORD TERRACE</t>
  </si>
  <si>
    <t>1962</t>
  </si>
  <si>
    <t>SANDYS LANE</t>
  </si>
  <si>
    <t>2853</t>
  </si>
  <si>
    <t>SAPPHIRE SPRING RISE</t>
  </si>
  <si>
    <t>2914</t>
  </si>
  <si>
    <t>SARGES WAY</t>
  </si>
  <si>
    <t>3370</t>
  </si>
  <si>
    <t>SARGINSON LANE</t>
  </si>
  <si>
    <t>613</t>
  </si>
  <si>
    <t>SARGOOD DRIVE</t>
  </si>
  <si>
    <t>3568</t>
  </si>
  <si>
    <t>SAWDON / MOUNT NICHOLAS FP</t>
  </si>
  <si>
    <t>2981</t>
  </si>
  <si>
    <t>SAWDON STREET</t>
  </si>
  <si>
    <t>126</t>
  </si>
  <si>
    <t>SAWMILL ROAD</t>
  </si>
  <si>
    <t>3497</t>
  </si>
  <si>
    <t>SAWYERS LANE</t>
  </si>
  <si>
    <t>1312</t>
  </si>
  <si>
    <t>SCAIFE PLACE</t>
  </si>
  <si>
    <t>1616</t>
  </si>
  <si>
    <t>SCENIC DRIVE</t>
  </si>
  <si>
    <t>1902</t>
  </si>
  <si>
    <t>SCHEELITE AVENUE</t>
  </si>
  <si>
    <t>2324</t>
  </si>
  <si>
    <t>SCHEIB PARK H1</t>
  </si>
  <si>
    <t>2536</t>
  </si>
  <si>
    <t>SCHIST LANE</t>
  </si>
  <si>
    <t>938</t>
  </si>
  <si>
    <t>SCHOOL ROAD</t>
  </si>
  <si>
    <t>3668</t>
  </si>
  <si>
    <t>SCHOOLS TO POOL - HOLY FAMILY TO MAC</t>
  </si>
  <si>
    <t>2284</t>
  </si>
  <si>
    <t>SCHOOLS TO POOL - LISMORE PARK 01</t>
  </si>
  <si>
    <t>2285</t>
  </si>
  <si>
    <t>SCHOOLS TO POOL - LISMORE PARK 02</t>
  </si>
  <si>
    <t>3669</t>
  </si>
  <si>
    <t>SCHOOLS TO POOL - NR RATA STREET TO WPS</t>
  </si>
  <si>
    <t>1318</t>
  </si>
  <si>
    <t>SCOTT PLACE</t>
  </si>
  <si>
    <t>830</t>
  </si>
  <si>
    <t>SCOTTS BEACH ROAD</t>
  </si>
  <si>
    <t>2961</t>
  </si>
  <si>
    <t>SCURR TERRACE</t>
  </si>
  <si>
    <t>1653</t>
  </si>
  <si>
    <t>SEARLE LANE</t>
  </si>
  <si>
    <t>3069</t>
  </si>
  <si>
    <t>SECOND AVENUE</t>
  </si>
  <si>
    <t>1654</t>
  </si>
  <si>
    <t>SEFFERS WAY</t>
  </si>
  <si>
    <t>2910</t>
  </si>
  <si>
    <t>SENTINEL DRIVE</t>
  </si>
  <si>
    <t>1226</t>
  </si>
  <si>
    <t>SEQUOIA PLACE</t>
  </si>
  <si>
    <t>2044</t>
  </si>
  <si>
    <t>SETTLERS WAY</t>
  </si>
  <si>
    <t>3147</t>
  </si>
  <si>
    <t>SEVEN LANE</t>
  </si>
  <si>
    <t>3361</t>
  </si>
  <si>
    <t>SEVEN MILE CARPARK</t>
  </si>
  <si>
    <t>3074</t>
  </si>
  <si>
    <t>SEVENTH AVENUE</t>
  </si>
  <si>
    <t>2177</t>
  </si>
  <si>
    <t>SEW HOY LANE</t>
  </si>
  <si>
    <t>2825</t>
  </si>
  <si>
    <t>SH6/GRANT ROUNDABOUT</t>
  </si>
  <si>
    <t>2824</t>
  </si>
  <si>
    <t>SH6/HAWTHORNE ROUNDABOUT</t>
  </si>
  <si>
    <t>2509</t>
  </si>
  <si>
    <t>SH6/LUCAS ROUNDABOUT</t>
  </si>
  <si>
    <t>3654</t>
  </si>
  <si>
    <t>SH6/SH84 ROUNDABOUT</t>
  </si>
  <si>
    <t>2831</t>
  </si>
  <si>
    <t>SH6/STALKER ROUNDABOUT</t>
  </si>
  <si>
    <t>2506</t>
  </si>
  <si>
    <t>SH6A/CAMP ROUNDABOUT</t>
  </si>
  <si>
    <t>2510</t>
  </si>
  <si>
    <t>SH6A/FRANKTON ROUNDABOUT</t>
  </si>
  <si>
    <t>2503</t>
  </si>
  <si>
    <t>SH6A/REES ROUNDABOUT</t>
  </si>
  <si>
    <t>2531</t>
  </si>
  <si>
    <t>SH84/ANDERSON ROUNDABOUT</t>
  </si>
  <si>
    <t>2532</t>
  </si>
  <si>
    <t>SH84/ARDMORE ROUNDABOUT</t>
  </si>
  <si>
    <t>3655</t>
  </si>
  <si>
    <t>SH84/SIR TIM WALLIS ROUNDABOUT</t>
  </si>
  <si>
    <t>3557</t>
  </si>
  <si>
    <t>SHALLOW CLOSE</t>
  </si>
  <si>
    <t>1750</t>
  </si>
  <si>
    <t>SHANAHAN LANE</t>
  </si>
  <si>
    <t>273</t>
  </si>
  <si>
    <t>SHAW STREET(NORTH)</t>
  </si>
  <si>
    <t>193</t>
  </si>
  <si>
    <t>SHAW STREET(SOUTH)</t>
  </si>
  <si>
    <t>3016</t>
  </si>
  <si>
    <t>SHEARERS DRIVE</t>
  </si>
  <si>
    <t>3552</t>
  </si>
  <si>
    <t>SHELDUCK ROAD</t>
  </si>
  <si>
    <t>2907</t>
  </si>
  <si>
    <t>SHEPHERD ROAD</t>
  </si>
  <si>
    <t>3403</t>
  </si>
  <si>
    <t>SHEPHERDS CREEK LANE</t>
  </si>
  <si>
    <t>2975</t>
  </si>
  <si>
    <t>SHEPHERDS HUT WAY</t>
  </si>
  <si>
    <t>1891</t>
  </si>
  <si>
    <t>SHERWIN AVENUE</t>
  </si>
  <si>
    <t>2185</t>
  </si>
  <si>
    <t>SHERWIN AVENUE RESERVE F1</t>
  </si>
  <si>
    <t>2334</t>
  </si>
  <si>
    <t>SHERWIN AVENUE RESERVE H1</t>
  </si>
  <si>
    <t>3057</t>
  </si>
  <si>
    <t>SHERWOOD COURT</t>
  </si>
  <si>
    <t>309</t>
  </si>
  <si>
    <t>SHIEL STREET</t>
  </si>
  <si>
    <t>2602</t>
  </si>
  <si>
    <t>SHIPTON COURT</t>
  </si>
  <si>
    <t>2129</t>
  </si>
  <si>
    <t>SHORELINE ROAD</t>
  </si>
  <si>
    <t>2923</t>
  </si>
  <si>
    <t>SHORT COURT</t>
  </si>
  <si>
    <t>773</t>
  </si>
  <si>
    <t>SHORT ROAD</t>
  </si>
  <si>
    <t>2516</t>
  </si>
  <si>
    <t>SHOTOVER DELTA ROAD</t>
  </si>
  <si>
    <t>3522</t>
  </si>
  <si>
    <t>SHOTOVER DELTA ROAD BUS STOP</t>
  </si>
  <si>
    <t>3534</t>
  </si>
  <si>
    <t>SHOTOVER DELTA TO BUS FP</t>
  </si>
  <si>
    <t>3241</t>
  </si>
  <si>
    <t>SHOTOVER PRIMARY SCHOOL (WEST)</t>
  </si>
  <si>
    <t>2648</t>
  </si>
  <si>
    <t>SHOTOVER STREET</t>
  </si>
  <si>
    <t>3547</t>
  </si>
  <si>
    <t>SHOVELER ROAD</t>
  </si>
  <si>
    <t>1004</t>
  </si>
  <si>
    <t>SHROPSHIRE STREET</t>
  </si>
  <si>
    <t>1946</t>
  </si>
  <si>
    <t>SICILIAN LANE</t>
  </si>
  <si>
    <t>2860</t>
  </si>
  <si>
    <t>SILVER STREET</t>
  </si>
  <si>
    <t>1861</t>
  </si>
  <si>
    <t>SILVERWOOD LANE</t>
  </si>
  <si>
    <t>2650</t>
  </si>
  <si>
    <t>SILVERWOOD LANE PRIVATE</t>
  </si>
  <si>
    <t>3392</t>
  </si>
  <si>
    <t>SIMONS WAY</t>
  </si>
  <si>
    <t>3475</t>
  </si>
  <si>
    <t>SIMPSON CRESCENT</t>
  </si>
  <si>
    <t>3219</t>
  </si>
  <si>
    <t>SIR CLIFF SKEGGS DRIVE</t>
  </si>
  <si>
    <t>3220</t>
  </si>
  <si>
    <t>SIR CLIFF SKEGGS DRIVE (WEST)</t>
  </si>
  <si>
    <t>1784</t>
  </si>
  <si>
    <t>SIR HENRY WIGLEY DRIVE</t>
  </si>
  <si>
    <t>2849</t>
  </si>
  <si>
    <t>SIR TIM WALLIS DRIVE</t>
  </si>
  <si>
    <t>3251</t>
  </si>
  <si>
    <t>SIR TIM WALLIS DRIVE STATE HIGHWAY SECTION</t>
  </si>
  <si>
    <t>3036</t>
  </si>
  <si>
    <t>SIR TIM WALLIS/GRACE WRIGHT ROUNDABOUT</t>
  </si>
  <si>
    <t>3037</t>
  </si>
  <si>
    <t>SIR TIM WALLIS/SIR CLIFF SKEGGS ROUNDABOUT</t>
  </si>
  <si>
    <t>3073</t>
  </si>
  <si>
    <t>SIXTH AVENUE</t>
  </si>
  <si>
    <t>610</t>
  </si>
  <si>
    <t>SKINNER CRESCENT</t>
  </si>
  <si>
    <t>512</t>
  </si>
  <si>
    <t>SKIPPERS ROAD</t>
  </si>
  <si>
    <t>2103</t>
  </si>
  <si>
    <t>SKYE LANE</t>
  </si>
  <si>
    <t>1919</t>
  </si>
  <si>
    <t>SKYLARK PLACE</t>
  </si>
  <si>
    <t>1722</t>
  </si>
  <si>
    <t>SLEDMERE DRIVE</t>
  </si>
  <si>
    <t>402</t>
  </si>
  <si>
    <t>SLOPEHILL ROAD(EAST)</t>
  </si>
  <si>
    <t>419</t>
  </si>
  <si>
    <t>SLOPEHILL ROAD(WEST)</t>
  </si>
  <si>
    <t>1656</t>
  </si>
  <si>
    <t>SMALL ROAD</t>
  </si>
  <si>
    <t>1709</t>
  </si>
  <si>
    <t>SMITH ROAD</t>
  </si>
  <si>
    <t>2344</t>
  </si>
  <si>
    <t>SNOWBERRY STREET</t>
  </si>
  <si>
    <t>2570</t>
  </si>
  <si>
    <t>SNOWSHILL LANE</t>
  </si>
  <si>
    <t>2922</t>
  </si>
  <si>
    <t>SNOWY PLACE</t>
  </si>
  <si>
    <t>2178</t>
  </si>
  <si>
    <t>SOHO STREET</t>
  </si>
  <si>
    <t>1000</t>
  </si>
  <si>
    <t>SOMERSET STREET</t>
  </si>
  <si>
    <t>2779</t>
  </si>
  <si>
    <t>SORREL STREET</t>
  </si>
  <si>
    <t>2123</t>
  </si>
  <si>
    <t>SOUDLEY COURT</t>
  </si>
  <si>
    <t>2124</t>
  </si>
  <si>
    <t>SOUDLEY COURT NORTH</t>
  </si>
  <si>
    <t>2125</t>
  </si>
  <si>
    <t>SOUDLEY COURT SOUTH</t>
  </si>
  <si>
    <t>179</t>
  </si>
  <si>
    <t>SOUTHBERG AVENUE</t>
  </si>
  <si>
    <t>3258</t>
  </si>
  <si>
    <t>SOUTHDOWN ROAD</t>
  </si>
  <si>
    <t>2955</t>
  </si>
  <si>
    <t>SPARROW LANE</t>
  </si>
  <si>
    <t>401</t>
  </si>
  <si>
    <t>SPEARGRASS FLAT ROAD</t>
  </si>
  <si>
    <t>418</t>
  </si>
  <si>
    <t>SPENCE ROAD</t>
  </si>
  <si>
    <t>2384</t>
  </si>
  <si>
    <t>SPENCE ROAD RESERVE H1</t>
  </si>
  <si>
    <t>1950</t>
  </si>
  <si>
    <t>SPITFIRE LANE</t>
  </si>
  <si>
    <t>2893</t>
  </si>
  <si>
    <t>SPRING HILL ROAD</t>
  </si>
  <si>
    <t>2104</t>
  </si>
  <si>
    <t>SPRINGBANK GROVE</t>
  </si>
  <si>
    <t>2861</t>
  </si>
  <si>
    <t>SPRINGFIELD ROAD</t>
  </si>
  <si>
    <t>3263</t>
  </si>
  <si>
    <t>SPUR RIDGE RISE</t>
  </si>
  <si>
    <t>1930</t>
  </si>
  <si>
    <t>ST GEORGES AVENUE</t>
  </si>
  <si>
    <t>3491</t>
  </si>
  <si>
    <t>ST JOHN TERRACE</t>
  </si>
  <si>
    <t>2925</t>
  </si>
  <si>
    <t>ST LAURAS LANE</t>
  </si>
  <si>
    <t>1933</t>
  </si>
  <si>
    <t>ST LUKES LANE</t>
  </si>
  <si>
    <t>1931</t>
  </si>
  <si>
    <t>ST MARKS LANE</t>
  </si>
  <si>
    <t>1970</t>
  </si>
  <si>
    <t>ST MATTHEWS PLACE</t>
  </si>
  <si>
    <t>923</t>
  </si>
  <si>
    <t>ST NINIANS WAY</t>
  </si>
  <si>
    <t>2739</t>
  </si>
  <si>
    <t>ST OMER PARK</t>
  </si>
  <si>
    <t>2385</t>
  </si>
  <si>
    <t>ST OMER PARK 1 H1</t>
  </si>
  <si>
    <t>2386</t>
  </si>
  <si>
    <t>ST OMER PARK 2 H1</t>
  </si>
  <si>
    <t>2239</t>
  </si>
  <si>
    <t>ST OMER PARK FP 1</t>
  </si>
  <si>
    <t>2240</t>
  </si>
  <si>
    <t>ST OMER PARK FP 2</t>
  </si>
  <si>
    <t>3466</t>
  </si>
  <si>
    <t>ST OMER WHARF</t>
  </si>
  <si>
    <t>1932</t>
  </si>
  <si>
    <t>ST PAULS COURT</t>
  </si>
  <si>
    <t>1929</t>
  </si>
  <si>
    <t>ST PETERS PLACE</t>
  </si>
  <si>
    <t>3284</t>
  </si>
  <si>
    <t>ST SAMANTHA LANE</t>
  </si>
  <si>
    <t>2614</t>
  </si>
  <si>
    <t>STABLES PLACE</t>
  </si>
  <si>
    <t>2780</t>
  </si>
  <si>
    <t>STACKBRAE AVENUE</t>
  </si>
  <si>
    <t>230</t>
  </si>
  <si>
    <t>STAFFORD STREET</t>
  </si>
  <si>
    <t>1906</t>
  </si>
  <si>
    <t>STALKER ROAD</t>
  </si>
  <si>
    <t>2830</t>
  </si>
  <si>
    <t>STALKER/BANBURY ROUNDABOUT</t>
  </si>
  <si>
    <t>2828</t>
  </si>
  <si>
    <t>STALKER/JONES ROUNDABOUT</t>
  </si>
  <si>
    <t>3007</t>
  </si>
  <si>
    <t>STALKER/TONIS ROUNDABOUT</t>
  </si>
  <si>
    <t>2829</t>
  </si>
  <si>
    <t>STALKER/WOODSTOCK ROUNDABOUT</t>
  </si>
  <si>
    <t>2899</t>
  </si>
  <si>
    <t>STAMPER LANE</t>
  </si>
  <si>
    <t>114</t>
  </si>
  <si>
    <t>STANLEY STREET</t>
  </si>
  <si>
    <t>3393</t>
  </si>
  <si>
    <t>STAPP WAY</t>
  </si>
  <si>
    <t>283</t>
  </si>
  <si>
    <t>STAR LANE</t>
  </si>
  <si>
    <t>3625</t>
  </si>
  <si>
    <t>STARLIGHT COURT</t>
  </si>
  <si>
    <t>2675</t>
  </si>
  <si>
    <t>STATE HIGHWAY 6 NZTA</t>
  </si>
  <si>
    <t>1384</t>
  </si>
  <si>
    <t>STATE HIGHWAY 6A</t>
  </si>
  <si>
    <t>2680</t>
  </si>
  <si>
    <t>STATE HIGHWAY 8 A NZTA</t>
  </si>
  <si>
    <t>1381</t>
  </si>
  <si>
    <t>STATE HIGHWAY 84</t>
  </si>
  <si>
    <t>3254</t>
  </si>
  <si>
    <t>STATION RISE</t>
  </si>
  <si>
    <t>2045</t>
  </si>
  <si>
    <t>STATION VALLEY ROAD</t>
  </si>
  <si>
    <t>2671</t>
  </si>
  <si>
    <t>STEVENSON PAPER ROAD</t>
  </si>
  <si>
    <t>1894</t>
  </si>
  <si>
    <t>STEVENSON ROAD</t>
  </si>
  <si>
    <t>245</t>
  </si>
  <si>
    <t>STEWART STREET (LOWER)</t>
  </si>
  <si>
    <t>183</t>
  </si>
  <si>
    <t>STEWART STREET (UPPER)</t>
  </si>
  <si>
    <t>3574</t>
  </si>
  <si>
    <t>STEWART TO SHORELINE FP</t>
  </si>
  <si>
    <t>2568</t>
  </si>
  <si>
    <t>STOCKYARD LANE</t>
  </si>
  <si>
    <t>3636</t>
  </si>
  <si>
    <t>STONE HUT CREEK LANE</t>
  </si>
  <si>
    <t>1353</t>
  </si>
  <si>
    <t>STONE RIDGE PLACE</t>
  </si>
  <si>
    <t>660</t>
  </si>
  <si>
    <t>STONE STREET</t>
  </si>
  <si>
    <t>2598</t>
  </si>
  <si>
    <t>STONE WALLS TERRACE</t>
  </si>
  <si>
    <t>2118</t>
  </si>
  <si>
    <t>STONEBRIDGE CLOSE</t>
  </si>
  <si>
    <t>1785</t>
  </si>
  <si>
    <t>STONEBROOK DRIVE</t>
  </si>
  <si>
    <t>3375</t>
  </si>
  <si>
    <t>STONEHENGE ROAD</t>
  </si>
  <si>
    <t>3529</t>
  </si>
  <si>
    <t>STONELEIGH DRIVE</t>
  </si>
  <si>
    <t>3328</t>
  </si>
  <si>
    <t>STONEY CREEK LANE</t>
  </si>
  <si>
    <t>1740</t>
  </si>
  <si>
    <t>STOWMORE LANE</t>
  </si>
  <si>
    <t>3213</t>
  </si>
  <si>
    <t>STRADBROKE ACCESS ROAD</t>
  </si>
  <si>
    <t>2995</t>
  </si>
  <si>
    <t>STRADBROKE WAY</t>
  </si>
  <si>
    <t>1657</t>
  </si>
  <si>
    <t>STRAINS ROAD</t>
  </si>
  <si>
    <t>607</t>
  </si>
  <si>
    <t>STRATFORD TERRACE</t>
  </si>
  <si>
    <t>2106</t>
  </si>
  <si>
    <t>STRAWBERRY LANE</t>
  </si>
  <si>
    <t>2046</t>
  </si>
  <si>
    <t>STREAMSIDE LANE</t>
  </si>
  <si>
    <t>770</t>
  </si>
  <si>
    <t>STUDHOLME ROAD(NORTH)</t>
  </si>
  <si>
    <t>2867</t>
  </si>
  <si>
    <t>STUDHOLME ROAD(PAPER)</t>
  </si>
  <si>
    <t>514</t>
  </si>
  <si>
    <t>STUDHOLME ROAD(SOUTH)</t>
  </si>
  <si>
    <t>85</t>
  </si>
  <si>
    <t>SUBURB STREET(NORTH)</t>
  </si>
  <si>
    <t>281</t>
  </si>
  <si>
    <t>SUBURB STREET(SOUTH)</t>
  </si>
  <si>
    <t>225</t>
  </si>
  <si>
    <t>SUFFOLK STREET</t>
  </si>
  <si>
    <t>1856</t>
  </si>
  <si>
    <t>SUGAR LANE</t>
  </si>
  <si>
    <t>1658</t>
  </si>
  <si>
    <t>SUMMERFIELD PLACE</t>
  </si>
  <si>
    <t>2206</t>
  </si>
  <si>
    <t>SUMMERS WAY RESERVE F1</t>
  </si>
  <si>
    <t>1737</t>
  </si>
  <si>
    <t>SUMMIT LANE</t>
  </si>
  <si>
    <t>3282</t>
  </si>
  <si>
    <t>SUNDANCE RISE</t>
  </si>
  <si>
    <t>3683</t>
  </si>
  <si>
    <t>SUNDIAL DRIVE</t>
  </si>
  <si>
    <t>3422</t>
  </si>
  <si>
    <t>SUNNYMEAD PATH</t>
  </si>
  <si>
    <t>1997</t>
  </si>
  <si>
    <t>SUNNYSIDE LANE</t>
  </si>
  <si>
    <t>1886</t>
  </si>
  <si>
    <t>SUNRISE BAY DRIVE</t>
  </si>
  <si>
    <t>287</t>
  </si>
  <si>
    <t>SUNRISE LANE</t>
  </si>
  <si>
    <t>286</t>
  </si>
  <si>
    <t>SUNSET LANE</t>
  </si>
  <si>
    <t>366</t>
  </si>
  <si>
    <t>SUNSHINE BAY BOAT RAMP</t>
  </si>
  <si>
    <t>3348</t>
  </si>
  <si>
    <t>SUNSHINE BAY JETTY</t>
  </si>
  <si>
    <t>2741</t>
  </si>
  <si>
    <t>SUNSHINE BAY RESERVE</t>
  </si>
  <si>
    <t>2387</t>
  </si>
  <si>
    <t>SUNSHINE BAY RESERVE H1</t>
  </si>
  <si>
    <t>2388</t>
  </si>
  <si>
    <t>SUNSHINE BAY RESERVE TRACK F1</t>
  </si>
  <si>
    <t>238</t>
  </si>
  <si>
    <t>SURREY STREET</t>
  </si>
  <si>
    <t>3411</t>
  </si>
  <si>
    <t>SUTHERLAND LANE</t>
  </si>
  <si>
    <t>1754</t>
  </si>
  <si>
    <t>SWAMP ROAD</t>
  </si>
  <si>
    <t>2943</t>
  </si>
  <si>
    <t>SWAN STREET</t>
  </si>
  <si>
    <t>673</t>
  </si>
  <si>
    <t>SYCAMORE PLACE</t>
  </si>
  <si>
    <t>278</t>
  </si>
  <si>
    <t>SYDNEY STREET (NORTH)</t>
  </si>
  <si>
    <t>108</t>
  </si>
  <si>
    <t>SYDNEY STREET (SOUTH)</t>
  </si>
  <si>
    <t>1823</t>
  </si>
  <si>
    <t>SYLVAN STREET</t>
  </si>
  <si>
    <t>2477</t>
  </si>
  <si>
    <t>SYLVAN STREET ACCESSWAY 01</t>
  </si>
  <si>
    <t>2478</t>
  </si>
  <si>
    <t>SYLVAN STREET ACCESSWAY 02</t>
  </si>
  <si>
    <t>2476</t>
  </si>
  <si>
    <t>SYLVAN STREET ACCESSWAY 03</t>
  </si>
  <si>
    <t>2512</t>
  </si>
  <si>
    <t>SYLVAN/HOPE ROUNDABOUT</t>
  </si>
  <si>
    <t>3495</t>
  </si>
  <si>
    <t>SYLVIA CREEK LANE</t>
  </si>
  <si>
    <t>3051</t>
  </si>
  <si>
    <t>TAHI STREET</t>
  </si>
  <si>
    <t>3470</t>
  </si>
  <si>
    <t>TAITARA LAKEVIEW</t>
  </si>
  <si>
    <t>3561</t>
  </si>
  <si>
    <t>TAITARA LAKEVIEW (SPUR)</t>
  </si>
  <si>
    <t>2524</t>
  </si>
  <si>
    <t>TAKAHE LANE</t>
  </si>
  <si>
    <t>1659</t>
  </si>
  <si>
    <t>TALL TREE LANE</t>
  </si>
  <si>
    <t>617</t>
  </si>
  <si>
    <t>TAPLEY PADDOCK</t>
  </si>
  <si>
    <t>2047</t>
  </si>
  <si>
    <t>TARAMEA LANE</t>
  </si>
  <si>
    <t>3430</t>
  </si>
  <si>
    <t>TARATA WAY</t>
  </si>
  <si>
    <t>1660</t>
  </si>
  <si>
    <t>TASMAN TERRACE</t>
  </si>
  <si>
    <t>1803</t>
  </si>
  <si>
    <t>TE AWA ROAD</t>
  </si>
  <si>
    <t>3087</t>
  </si>
  <si>
    <t>TE KERE HAKA BOARDWALK</t>
  </si>
  <si>
    <t>2944</t>
  </si>
  <si>
    <t>TEAL PLACE</t>
  </si>
  <si>
    <t>3490</t>
  </si>
  <si>
    <t>TEMPLE BURN ROAD</t>
  </si>
  <si>
    <t>903</t>
  </si>
  <si>
    <t>TEMPLETON STREET</t>
  </si>
  <si>
    <t>3433</t>
  </si>
  <si>
    <t>TEMPLETON TO GORGE ROAD PATH</t>
  </si>
  <si>
    <t>1721</t>
  </si>
  <si>
    <t>TEMPLETON WAY</t>
  </si>
  <si>
    <t>667</t>
  </si>
  <si>
    <t>TENBY STREET</t>
  </si>
  <si>
    <t>1440</t>
  </si>
  <si>
    <t>TENBY STREET(EAST)</t>
  </si>
  <si>
    <t>666</t>
  </si>
  <si>
    <t>TENBY STREET(WEST)</t>
  </si>
  <si>
    <t>3077</t>
  </si>
  <si>
    <t>TENTH AVENUE</t>
  </si>
  <si>
    <t>1762</t>
  </si>
  <si>
    <t>TERRANOVA PLACE</t>
  </si>
  <si>
    <t>2107</t>
  </si>
  <si>
    <t>TERRINGTON COURT</t>
  </si>
  <si>
    <t>3009</t>
  </si>
  <si>
    <t>TEWA STREET</t>
  </si>
  <si>
    <t>1373</t>
  </si>
  <si>
    <t>TEX SMITH LANE</t>
  </si>
  <si>
    <t>218</t>
  </si>
  <si>
    <t>THAMES STREET</t>
  </si>
  <si>
    <t>2048</t>
  </si>
  <si>
    <t>THE AVENUE</t>
  </si>
  <si>
    <t>513</t>
  </si>
  <si>
    <t>THE BRANCHES ROAD</t>
  </si>
  <si>
    <t>2960</t>
  </si>
  <si>
    <t>THE HEIGHTS AVENUE</t>
  </si>
  <si>
    <t>1753</t>
  </si>
  <si>
    <t>THE MALL</t>
  </si>
  <si>
    <t>1661</t>
  </si>
  <si>
    <t>THE MEWS</t>
  </si>
  <si>
    <t>91</t>
  </si>
  <si>
    <t>THE TERRACE</t>
  </si>
  <si>
    <t>1334</t>
  </si>
  <si>
    <t>THE TERRACES</t>
  </si>
  <si>
    <t>3459</t>
  </si>
  <si>
    <t>THEODORE COURT</t>
  </si>
  <si>
    <t>3070</t>
  </si>
  <si>
    <t>THIRD AVENUE</t>
  </si>
  <si>
    <t>3080</t>
  </si>
  <si>
    <t>THIRTEENTH AVENUE</t>
  </si>
  <si>
    <t>2049</t>
  </si>
  <si>
    <t>THOMAS LANE</t>
  </si>
  <si>
    <t>144</t>
  </si>
  <si>
    <t>THOMPSON STREET</t>
  </si>
  <si>
    <t>3665</t>
  </si>
  <si>
    <t>THOMPSON STREET ACCESSWAY</t>
  </si>
  <si>
    <t>3425</t>
  </si>
  <si>
    <t>THOMPSON STREET RESERVE</t>
  </si>
  <si>
    <t>195</t>
  </si>
  <si>
    <t>THOMSON STREET</t>
  </si>
  <si>
    <t>150</t>
  </si>
  <si>
    <t>THORN CRESCENT</t>
  </si>
  <si>
    <t>3111</t>
  </si>
  <si>
    <t>THREE MAYORS LANE</t>
  </si>
  <si>
    <t>1968</t>
  </si>
  <si>
    <t>THREEPWOOD ROAD</t>
  </si>
  <si>
    <t>3280</t>
  </si>
  <si>
    <t>THREEPWOOD ROAD (PRIVATE)</t>
  </si>
  <si>
    <t>3137</t>
  </si>
  <si>
    <t>TI KOUKA STREET</t>
  </si>
  <si>
    <t>2795</t>
  </si>
  <si>
    <t>TIERS LANE</t>
  </si>
  <si>
    <t>3266</t>
  </si>
  <si>
    <t>TIFFANY LANE</t>
  </si>
  <si>
    <t>3508</t>
  </si>
  <si>
    <t>TIKI TRAIL</t>
  </si>
  <si>
    <t>3488</t>
  </si>
  <si>
    <t>TIKUMU TERRACE</t>
  </si>
  <si>
    <t>3022</t>
  </si>
  <si>
    <t>TILL STREET</t>
  </si>
  <si>
    <t>2517</t>
  </si>
  <si>
    <t>TILLEUM STREET</t>
  </si>
  <si>
    <t>926</t>
  </si>
  <si>
    <t>TIMARU CREEK ROAD</t>
  </si>
  <si>
    <t>2518</t>
  </si>
  <si>
    <t>TIMBER CREEK RISE</t>
  </si>
  <si>
    <t>1972</t>
  </si>
  <si>
    <t>TIMSFIELD DRIVE</t>
  </si>
  <si>
    <t>3586</t>
  </si>
  <si>
    <t>TIN HUT LANE</t>
  </si>
  <si>
    <t>1369</t>
  </si>
  <si>
    <t>TIPPERARY PLACE</t>
  </si>
  <si>
    <t>270</t>
  </si>
  <si>
    <t>TOBINS TRACK(ARROWTOWN END)</t>
  </si>
  <si>
    <t>504</t>
  </si>
  <si>
    <t>TOBINS TRACK(CROWN TERRACE END)</t>
  </si>
  <si>
    <t>2050</t>
  </si>
  <si>
    <t>TODD LANE</t>
  </si>
  <si>
    <t>3518</t>
  </si>
  <si>
    <t>TOKO STREET</t>
  </si>
  <si>
    <t>3407</t>
  </si>
  <si>
    <t>TOMS CREEK ROAD</t>
  </si>
  <si>
    <t>2542</t>
  </si>
  <si>
    <t>TOMS WAY</t>
  </si>
  <si>
    <t>3173</t>
  </si>
  <si>
    <t>TOMTIT CRESCENT</t>
  </si>
  <si>
    <t>2577</t>
  </si>
  <si>
    <t>TONIS TERRACE</t>
  </si>
  <si>
    <t>2520</t>
  </si>
  <si>
    <t>TOP LANE</t>
  </si>
  <si>
    <t>3580</t>
  </si>
  <si>
    <t>TOPAZ WAY</t>
  </si>
  <si>
    <t>2553</t>
  </si>
  <si>
    <t>TOREA</t>
  </si>
  <si>
    <t>2565</t>
  </si>
  <si>
    <t>TORRIDON COURT</t>
  </si>
  <si>
    <t>3052</t>
  </si>
  <si>
    <t>TORU STREET</t>
  </si>
  <si>
    <t>640</t>
  </si>
  <si>
    <t>TOTARA TERRACE</t>
  </si>
  <si>
    <t>3607</t>
  </si>
  <si>
    <t>TOURMALINE DRIVE</t>
  </si>
  <si>
    <t>2660</t>
  </si>
  <si>
    <t>TOWN LINK TRACK F1</t>
  </si>
  <si>
    <t>1662</t>
  </si>
  <si>
    <t>TOWNE PLACE</t>
  </si>
  <si>
    <t>1663</t>
  </si>
  <si>
    <t>TRAMORE STREET</t>
  </si>
  <si>
    <t>2051</t>
  </si>
  <si>
    <t>TREBLE CONE SKI FIELD ACCESS ROAD</t>
  </si>
  <si>
    <t>2743</t>
  </si>
  <si>
    <t>TREE PLANTING RESERVE LAKE HAYES</t>
  </si>
  <si>
    <t>1868</t>
  </si>
  <si>
    <t>TREE TOPS RISE</t>
  </si>
  <si>
    <t>2571</t>
  </si>
  <si>
    <t>TRENCH HILL ROAD</t>
  </si>
  <si>
    <t>1355</t>
  </si>
  <si>
    <t>TREVATHAN LANE</t>
  </si>
  <si>
    <t>3528</t>
  </si>
  <si>
    <t>TUATARA RISE</t>
  </si>
  <si>
    <t>3340</t>
  </si>
  <si>
    <t>TUCKER BEACH CONSERVATION ACCESS</t>
  </si>
  <si>
    <t>412</t>
  </si>
  <si>
    <t>TUCKER BEACH ROAD</t>
  </si>
  <si>
    <t>2390</t>
  </si>
  <si>
    <t>TUCKER BEACH ROAD RESERVE 1 H1</t>
  </si>
  <si>
    <t>2389</t>
  </si>
  <si>
    <t>TUCKER BEACH ROAD RESERVE 2 H1</t>
  </si>
  <si>
    <t>3292</t>
  </si>
  <si>
    <t>TUCKER BEACH TO TWIN RIVERS RIDE</t>
  </si>
  <si>
    <t>2638</t>
  </si>
  <si>
    <t>TUDOR LANE</t>
  </si>
  <si>
    <t>2851</t>
  </si>
  <si>
    <t>TUI DRIVE</t>
  </si>
  <si>
    <t>2933</t>
  </si>
  <si>
    <t>TUKE LANE</t>
  </si>
  <si>
    <t>3177</t>
  </si>
  <si>
    <t>TULIP LANE</t>
  </si>
  <si>
    <t>3559</t>
  </si>
  <si>
    <t>TULIP LANE (PROSPECTIVE)</t>
  </si>
  <si>
    <t>3234</t>
  </si>
  <si>
    <t>TUOHY LANE</t>
  </si>
  <si>
    <t>515</t>
  </si>
  <si>
    <t>TUOHYS GULLY ROAD</t>
  </si>
  <si>
    <t>2616</t>
  </si>
  <si>
    <t>TURNBULL CRESCENT</t>
  </si>
  <si>
    <t>115</t>
  </si>
  <si>
    <t>TURNER STREET</t>
  </si>
  <si>
    <t>2278</t>
  </si>
  <si>
    <t>TURNER STREET RESERVE F1</t>
  </si>
  <si>
    <t>1897</t>
  </si>
  <si>
    <t>TUSSOCK LANE</t>
  </si>
  <si>
    <t>3079</t>
  </si>
  <si>
    <t xml:space="preserve">TWELFTH AVENUE </t>
  </si>
  <si>
    <t>3193</t>
  </si>
  <si>
    <t>TWELVE MILE DELTA ACCESS ROAD</t>
  </si>
  <si>
    <t>2052</t>
  </si>
  <si>
    <t>TWIN PEAK VIEW</t>
  </si>
  <si>
    <t>3291</t>
  </si>
  <si>
    <t>TWIN RIVERS RIDE 01</t>
  </si>
  <si>
    <t>2212</t>
  </si>
  <si>
    <t>TWIN RIVERS RIDE 02</t>
  </si>
  <si>
    <t>1760</t>
  </si>
  <si>
    <t>TYNDALL STREET</t>
  </si>
  <si>
    <t>2919</t>
  </si>
  <si>
    <t>UMBERS STREET</t>
  </si>
  <si>
    <t>3243</t>
  </si>
  <si>
    <t>UNALLOCATED ROADNAME RFS</t>
  </si>
  <si>
    <t>3572</t>
  </si>
  <si>
    <t>UNNAMED PARKS TRACK</t>
  </si>
  <si>
    <t>3505</t>
  </si>
  <si>
    <t>UNNAMED PVT OFF HEAD PLACE</t>
  </si>
  <si>
    <t>3502</t>
  </si>
  <si>
    <t>UNNAMED PVT OFF STACKBRAE</t>
  </si>
  <si>
    <t>2406</t>
  </si>
  <si>
    <t>UPTON STREET RECREATION RESERVE 1 H1</t>
  </si>
  <si>
    <t>2407</t>
  </si>
  <si>
    <t>UPTON STREET RECREATION RESERVE 2 H1</t>
  </si>
  <si>
    <t>2277</t>
  </si>
  <si>
    <t>UPTON STREET RECREATION RESERVE F1</t>
  </si>
  <si>
    <t>1326</t>
  </si>
  <si>
    <t>UPTON STREET(EAST)</t>
  </si>
  <si>
    <t>670</t>
  </si>
  <si>
    <t>UPTON STREET(WEST)</t>
  </si>
  <si>
    <t>1988</t>
  </si>
  <si>
    <t>URQUHART PLACE</t>
  </si>
  <si>
    <t>2479</t>
  </si>
  <si>
    <t>URQUHART PLACE ACCESSWAY F1</t>
  </si>
  <si>
    <t>1986</t>
  </si>
  <si>
    <t>VALLEY CRESCENT</t>
  </si>
  <si>
    <t>1664</t>
  </si>
  <si>
    <t>VANCOUVER DRIVE</t>
  </si>
  <si>
    <t>248</t>
  </si>
  <si>
    <t>VANDA PLACE</t>
  </si>
  <si>
    <t>1665</t>
  </si>
  <si>
    <t>VANGUARD LANE</t>
  </si>
  <si>
    <t>90</t>
  </si>
  <si>
    <t>VEINT CRESCENT</t>
  </si>
  <si>
    <t>3026</t>
  </si>
  <si>
    <t>VENTURE CRESCENT</t>
  </si>
  <si>
    <t>2053</t>
  </si>
  <si>
    <t>VENUS PLACE</t>
  </si>
  <si>
    <t>1907</t>
  </si>
  <si>
    <t>VICTORIA FLATS ROAD</t>
  </si>
  <si>
    <t>3163</t>
  </si>
  <si>
    <t>VILLA LANE</t>
  </si>
  <si>
    <t>2745</t>
  </si>
  <si>
    <t>VILLAGE GREEN</t>
  </si>
  <si>
    <t>239</t>
  </si>
  <si>
    <t>VILLIERS STREET</t>
  </si>
  <si>
    <t>3409</t>
  </si>
  <si>
    <t>VINES WAY</t>
  </si>
  <si>
    <t>2637</t>
  </si>
  <si>
    <t>VIOLET WAY</t>
  </si>
  <si>
    <t>1224</t>
  </si>
  <si>
    <t>VISCOUNT LANE</t>
  </si>
  <si>
    <t>1356</t>
  </si>
  <si>
    <t>VISTA TERRACE</t>
  </si>
  <si>
    <t>1715</t>
  </si>
  <si>
    <t>VON LOOP ROAD</t>
  </si>
  <si>
    <t>159</t>
  </si>
  <si>
    <t>VON PLACE</t>
  </si>
  <si>
    <t>1170</t>
  </si>
  <si>
    <t>VON ROAD</t>
  </si>
  <si>
    <t>3382</t>
  </si>
  <si>
    <t>WADDELL STREET</t>
  </si>
  <si>
    <t>629</t>
  </si>
  <si>
    <t>WAIMANA PLACE</t>
  </si>
  <si>
    <t>1192</t>
  </si>
  <si>
    <t>WAIRAU ROAD</t>
  </si>
  <si>
    <t>1308</t>
  </si>
  <si>
    <t>WAITIRI ROAD</t>
  </si>
  <si>
    <t>89</t>
  </si>
  <si>
    <t>WAKATIPU HEIGHTS</t>
  </si>
  <si>
    <t>3413</t>
  </si>
  <si>
    <t>WAKATIPU WARD DISPATCH</t>
  </si>
  <si>
    <t>2426</t>
  </si>
  <si>
    <t>WAKATIPU YACHT CLUB RESERVE 1 H1</t>
  </si>
  <si>
    <t>2427</t>
  </si>
  <si>
    <t>WAKATIPU YACHT CLUB RESERVE 2 H1</t>
  </si>
  <si>
    <t>2428</t>
  </si>
  <si>
    <t>WAKATIPU YACHT CLUB RESERVE 3 H1</t>
  </si>
  <si>
    <t>2429</t>
  </si>
  <si>
    <t>WAKATIPU YACHT CLUB RESERVE 4 H1</t>
  </si>
  <si>
    <t>2430</t>
  </si>
  <si>
    <t>WAKATIPU YACHT CLUB RESERVE 5 H1</t>
  </si>
  <si>
    <t>3537</t>
  </si>
  <si>
    <t>WALDEMAN WAY</t>
  </si>
  <si>
    <t>2939</t>
  </si>
  <si>
    <t>WALLACE PLACE</t>
  </si>
  <si>
    <t>1666</t>
  </si>
  <si>
    <t>WALNUT LANE</t>
  </si>
  <si>
    <t>3252</t>
  </si>
  <si>
    <t>WALSH STREET</t>
  </si>
  <si>
    <t>3485</t>
  </si>
  <si>
    <t>WALTER LITTLE CLOSE</t>
  </si>
  <si>
    <t>3486</t>
  </si>
  <si>
    <t>WALTER LITTLE CLOSE (HAMMERHEAD)</t>
  </si>
  <si>
    <t>3124</t>
  </si>
  <si>
    <t>WALTER PLACE</t>
  </si>
  <si>
    <t>2988</t>
  </si>
  <si>
    <t>WALTON WAY</t>
  </si>
  <si>
    <t>2408</t>
  </si>
  <si>
    <t>WANAKA CEMETERY H1</t>
  </si>
  <si>
    <t>2343</t>
  </si>
  <si>
    <t>WANAKA COMMUNITY POOL H1</t>
  </si>
  <si>
    <t>2275</t>
  </si>
  <si>
    <t>WANAKA ELDERLY PERSONS ACCOMMODATION 1 F1</t>
  </si>
  <si>
    <t>2276</t>
  </si>
  <si>
    <t>WANAKA ELDERLY PERSONS ACCOMMODATION 2 F1</t>
  </si>
  <si>
    <t>2409</t>
  </si>
  <si>
    <t>WANAKA ELDERLY PERSONS ACCOMMODATION H1</t>
  </si>
  <si>
    <t>2480</t>
  </si>
  <si>
    <t>WANAKA GOLF COURSE 1 F1</t>
  </si>
  <si>
    <t>2481</t>
  </si>
  <si>
    <t>WANAKA GOLF COURSE 2 F1</t>
  </si>
  <si>
    <t>3344</t>
  </si>
  <si>
    <t>WANAKA LIBRARY FOOTBRIDGE</t>
  </si>
  <si>
    <t>2187</t>
  </si>
  <si>
    <t>WANAKA LUGGATE HIGHWAY RESERVE F1</t>
  </si>
  <si>
    <t>2410</t>
  </si>
  <si>
    <t>WANAKA LUGGATE HIGHWAY RESERVE H1</t>
  </si>
  <si>
    <t>3359</t>
  </si>
  <si>
    <t>WANAKA MARINA</t>
  </si>
  <si>
    <t>3031</t>
  </si>
  <si>
    <t>WANAKA MEDICAL CENTRE ACCESS</t>
  </si>
  <si>
    <t>2986</t>
  </si>
  <si>
    <t>WANAKA RECREATION CENTRE CARPARK</t>
  </si>
  <si>
    <t>2482</t>
  </si>
  <si>
    <t>WANAKA RECREATION RESERVE ACCESSWAY F1</t>
  </si>
  <si>
    <t>2411</t>
  </si>
  <si>
    <t>WANAKA RECREATION RESERVE H1</t>
  </si>
  <si>
    <t>2412</t>
  </si>
  <si>
    <t>WANAKA STATION PARK 1 H1</t>
  </si>
  <si>
    <t>2413</t>
  </si>
  <si>
    <t>WANAKA STATION PARK 2 H1</t>
  </si>
  <si>
    <t>2271</t>
  </si>
  <si>
    <t>WANAKA STATION PARK F1</t>
  </si>
  <si>
    <t>3194</t>
  </si>
  <si>
    <t>WANAKA VISITOR CENTRE ACCESS ROAD</t>
  </si>
  <si>
    <t>3414</t>
  </si>
  <si>
    <t>WANAKA WARD DISPATCH</t>
  </si>
  <si>
    <t>3216</t>
  </si>
  <si>
    <t>WANAKA WATERSPORTS CARPARK</t>
  </si>
  <si>
    <t>750</t>
  </si>
  <si>
    <t>WANAKA-MOUNT ASPIRING ROAD</t>
  </si>
  <si>
    <t>2533</t>
  </si>
  <si>
    <t>WANAKA-MOUNT ASPIRING/SARGOOD ROUNDABOUT</t>
  </si>
  <si>
    <t>2647</t>
  </si>
  <si>
    <t>WANDERER LANE</t>
  </si>
  <si>
    <t>2273</t>
  </si>
  <si>
    <t>WAR MEMORIAL F1</t>
  </si>
  <si>
    <t>2414</t>
  </si>
  <si>
    <t>WAR MEMORIAL UPTON ST H1</t>
  </si>
  <si>
    <t>2146</t>
  </si>
  <si>
    <t>WARBLER LANE</t>
  </si>
  <si>
    <t>2906</t>
  </si>
  <si>
    <t>WARD STREET</t>
  </si>
  <si>
    <t>668</t>
  </si>
  <si>
    <t>WARREN STREET(EAST)</t>
  </si>
  <si>
    <t>669</t>
  </si>
  <si>
    <t>WARREN STREET(WEST)</t>
  </si>
  <si>
    <t>3233</t>
  </si>
  <si>
    <t>WATER LILY LANE</t>
  </si>
  <si>
    <t>2108</t>
  </si>
  <si>
    <t>WATER RACE LANE</t>
  </si>
  <si>
    <t>430</t>
  </si>
  <si>
    <t>WATERFALL PARK ROAD</t>
  </si>
  <si>
    <t>3544</t>
  </si>
  <si>
    <t>WATERFOWL ROAD</t>
  </si>
  <si>
    <t>922</t>
  </si>
  <si>
    <t>WATKINS ROAD</t>
  </si>
  <si>
    <t>1869</t>
  </si>
  <si>
    <t>WATTIES TRACK</t>
  </si>
  <si>
    <t>171</t>
  </si>
  <si>
    <t>WATTLE DRIVE</t>
  </si>
  <si>
    <t>156</t>
  </si>
  <si>
    <t>WATTS ROAD</t>
  </si>
  <si>
    <t>3174</t>
  </si>
  <si>
    <t>WAXEYE LANE</t>
  </si>
  <si>
    <t>2136</t>
  </si>
  <si>
    <t>WEATHERALL CLOSE</t>
  </si>
  <si>
    <t>117</t>
  </si>
  <si>
    <t>WEAVER STREET</t>
  </si>
  <si>
    <t>940</t>
  </si>
  <si>
    <t>WEKA STREET</t>
  </si>
  <si>
    <t>2773</t>
  </si>
  <si>
    <t>WELDON LANE</t>
  </si>
  <si>
    <t>1739</t>
  </si>
  <si>
    <t>WELLSWOOD WAY</t>
  </si>
  <si>
    <t>3195</t>
  </si>
  <si>
    <t>WENTWORTH 4X4 TRACK</t>
  </si>
  <si>
    <t>1009</t>
  </si>
  <si>
    <t>WESNEY TERRACE</t>
  </si>
  <si>
    <t>2132</t>
  </si>
  <si>
    <t>WEST MEADOWS DRIVE</t>
  </si>
  <si>
    <t>2752</t>
  </si>
  <si>
    <t>WEST MEADOWS PLAYGROUND</t>
  </si>
  <si>
    <t>3593</t>
  </si>
  <si>
    <t>WEST MEADOWS PVT 1</t>
  </si>
  <si>
    <t>3594</t>
  </si>
  <si>
    <t>WEST MEADOWS PVT 2</t>
  </si>
  <si>
    <t>3595</t>
  </si>
  <si>
    <t>WEST MEADOWS PVT 3</t>
  </si>
  <si>
    <t>752</t>
  </si>
  <si>
    <t>WEST WANAKA ROAD</t>
  </si>
  <si>
    <t>1994</t>
  </si>
  <si>
    <t>WESTVIEW ROAD</t>
  </si>
  <si>
    <t>1939</t>
  </si>
  <si>
    <t>WESTWELL LANE</t>
  </si>
  <si>
    <t>1182</t>
  </si>
  <si>
    <t>WEXFORD STREET</t>
  </si>
  <si>
    <t>1357</t>
  </si>
  <si>
    <t>WHARF STREET</t>
  </si>
  <si>
    <t>2908</t>
  </si>
  <si>
    <t>WHEAT STREET</t>
  </si>
  <si>
    <t>3150</t>
  </si>
  <si>
    <t>WHEATSHEAF LANE</t>
  </si>
  <si>
    <t>3527</t>
  </si>
  <si>
    <t>WHIO CRESCENT</t>
  </si>
  <si>
    <t>3689</t>
  </si>
  <si>
    <t>WHIO CRESCENT TO RESERVES FP</t>
  </si>
  <si>
    <t>1344</t>
  </si>
  <si>
    <t>WHITBOURN PLACE</t>
  </si>
  <si>
    <t>3449</t>
  </si>
  <si>
    <t>WHITBOURN PLACE TO GLENORCHY QT ROAD</t>
  </si>
  <si>
    <t>2501</t>
  </si>
  <si>
    <t>WHITBOURN/WHITBOURN ROUNDABOUT</t>
  </si>
  <si>
    <t>3524</t>
  </si>
  <si>
    <t>WHITE BIRCH WAY</t>
  </si>
  <si>
    <t>3643</t>
  </si>
  <si>
    <t>WHITE STAG RISE</t>
  </si>
  <si>
    <t>3484</t>
  </si>
  <si>
    <t>WHITE STAR ROAD</t>
  </si>
  <si>
    <t>500</t>
  </si>
  <si>
    <t>WHITECHAPEL ROAD</t>
  </si>
  <si>
    <t>2866</t>
  </si>
  <si>
    <t>WHITECHAPEL ROAD TO CROWN RANGE PAPER ROAD</t>
  </si>
  <si>
    <t>904</t>
  </si>
  <si>
    <t>WICKLOW TERRACE</t>
  </si>
  <si>
    <t>2483</t>
  </si>
  <si>
    <t>WICKLOW/BRIDGEWATER ACCESSWAY F1</t>
  </si>
  <si>
    <t>1935</t>
  </si>
  <si>
    <t>WIDGEON PLACE</t>
  </si>
  <si>
    <t>2315</t>
  </si>
  <si>
    <t>WILCOX GREEN CARPARK H1</t>
  </si>
  <si>
    <t>2054</t>
  </si>
  <si>
    <t>WILDING ROAD</t>
  </si>
  <si>
    <t>645</t>
  </si>
  <si>
    <t>WILEY ROAD</t>
  </si>
  <si>
    <t>939</t>
  </si>
  <si>
    <t>WILKIN ROAD (MAKARORA)</t>
  </si>
  <si>
    <t>657</t>
  </si>
  <si>
    <t>WILKIN ROAD (WANAKA)</t>
  </si>
  <si>
    <t>1879</t>
  </si>
  <si>
    <t>WILLETS GREEN</t>
  </si>
  <si>
    <t>3139</t>
  </si>
  <si>
    <t>WILLIAM PATERSON CLOSE</t>
  </si>
  <si>
    <t>168</t>
  </si>
  <si>
    <t>WILLIAMS STREET</t>
  </si>
  <si>
    <t>2754</t>
  </si>
  <si>
    <t>WILLIAMS STREET TENNIS COURT</t>
  </si>
  <si>
    <t>2391</t>
  </si>
  <si>
    <t>WILLIAMS STREET TENNIS COURT H1</t>
  </si>
  <si>
    <t>3204</t>
  </si>
  <si>
    <t>WILLOW GLEN LANE</t>
  </si>
  <si>
    <t>75</t>
  </si>
  <si>
    <t>WILLOW PLACE</t>
  </si>
  <si>
    <t>180</t>
  </si>
  <si>
    <t>WILLOW PLACE (EAST)</t>
  </si>
  <si>
    <t>1333</t>
  </si>
  <si>
    <t>WILLOWRIDGE</t>
  </si>
  <si>
    <t>55</t>
  </si>
  <si>
    <t>WILMOT AVENUE</t>
  </si>
  <si>
    <t>1966</t>
  </si>
  <si>
    <t>WILSON WAY</t>
  </si>
  <si>
    <t>2555</t>
  </si>
  <si>
    <t>WILSON WAY 2</t>
  </si>
  <si>
    <t>236</t>
  </si>
  <si>
    <t>WILTSHIRE STREET</t>
  </si>
  <si>
    <t>623</t>
  </si>
  <si>
    <t>WINDERS STREET</t>
  </si>
  <si>
    <t>1351</t>
  </si>
  <si>
    <t>WINDSOR PLACE</t>
  </si>
  <si>
    <t>2626</t>
  </si>
  <si>
    <t>WINEBERRY LANE</t>
  </si>
  <si>
    <t>2573</t>
  </si>
  <si>
    <t>WITLEY LANE</t>
  </si>
  <si>
    <t>1350</t>
  </si>
  <si>
    <t>WOODBURY RISE</t>
  </si>
  <si>
    <t>1667</t>
  </si>
  <si>
    <t>WOODLAND CLOSE(EAST)</t>
  </si>
  <si>
    <t>1354</t>
  </si>
  <si>
    <t>WOODLANDS CLOSE</t>
  </si>
  <si>
    <t>1971</t>
  </si>
  <si>
    <t>WOODLEY PLACE</t>
  </si>
  <si>
    <t>2126</t>
  </si>
  <si>
    <t>WOODLEY PLACE NORTH</t>
  </si>
  <si>
    <t>2127</t>
  </si>
  <si>
    <t>WOODLEY PLACE SOUTH</t>
  </si>
  <si>
    <t>2952</t>
  </si>
  <si>
    <t>WOODPECKER STREET</t>
  </si>
  <si>
    <t>2796</t>
  </si>
  <si>
    <t>WOODS LANE</t>
  </si>
  <si>
    <t>2584</t>
  </si>
  <si>
    <t>WOODSTOCK ROAD</t>
  </si>
  <si>
    <t>1668</t>
  </si>
  <si>
    <t>WOOLSHED ROAD</t>
  </si>
  <si>
    <t>2990</t>
  </si>
  <si>
    <t>WOOLSHED ROAD (PVT)</t>
  </si>
  <si>
    <t>3259</t>
  </si>
  <si>
    <t>WOOLSHED ROAD (SOUTH)</t>
  </si>
  <si>
    <t>3688</t>
  </si>
  <si>
    <t>WOOLSHED TO RUSHLAND FP</t>
  </si>
  <si>
    <t>2141</t>
  </si>
  <si>
    <t>WREN STREET</t>
  </si>
  <si>
    <t>3701</t>
  </si>
  <si>
    <t>WWTP SITE ACCESS</t>
  </si>
  <si>
    <t>162</t>
  </si>
  <si>
    <t>WYE PLACE</t>
  </si>
  <si>
    <t>1786</t>
  </si>
  <si>
    <t>WYNCHWOOD LANE</t>
  </si>
  <si>
    <t>152</t>
  </si>
  <si>
    <t>WYNYARD CRESCENT</t>
  </si>
  <si>
    <t>2662</t>
  </si>
  <si>
    <t>WYNYARD EXPRESS BIKE TRACK F1</t>
  </si>
  <si>
    <t>2114</t>
  </si>
  <si>
    <t>WYUNA RISE</t>
  </si>
  <si>
    <t>2055</t>
  </si>
  <si>
    <t>XENICUS RISE</t>
  </si>
  <si>
    <t>44</t>
  </si>
  <si>
    <t>YEWLETT CRESCENT</t>
  </si>
  <si>
    <t>103</t>
  </si>
  <si>
    <t>YORK STREET</t>
  </si>
  <si>
    <t>1751</t>
  </si>
  <si>
    <t>YORK STREET 2</t>
  </si>
  <si>
    <t>3666</t>
  </si>
  <si>
    <t>YORKIE WAY</t>
  </si>
  <si>
    <t>675</t>
  </si>
  <si>
    <t>YOUGHAL STREET(NORTH)</t>
  </si>
  <si>
    <t>676</t>
  </si>
  <si>
    <t>YOUGHAL STREET(SOUTH)</t>
  </si>
  <si>
    <t>2</t>
  </si>
  <si>
    <t>Banner Support</t>
  </si>
  <si>
    <t>3</t>
  </si>
  <si>
    <t>Belisha Beacon Support</t>
  </si>
  <si>
    <t>4</t>
  </si>
  <si>
    <t>CCTV Support</t>
  </si>
  <si>
    <t>5</t>
  </si>
  <si>
    <t>Cellphone Tower</t>
  </si>
  <si>
    <t>6</t>
  </si>
  <si>
    <t>Electrical Distribution</t>
  </si>
  <si>
    <t>1</t>
  </si>
  <si>
    <t>Electronic Sign Support</t>
  </si>
  <si>
    <t>7</t>
  </si>
  <si>
    <t>Joint Use Cellphone Aerial/Lighting</t>
  </si>
  <si>
    <t>8</t>
  </si>
  <si>
    <t>Joint Use Traffic Signal/Lighting Support</t>
  </si>
  <si>
    <t>9</t>
  </si>
  <si>
    <t>Lighting Unit Support</t>
  </si>
  <si>
    <t>10</t>
  </si>
  <si>
    <t>Non-electronic sign support</t>
  </si>
  <si>
    <t>11</t>
  </si>
  <si>
    <t>Telephone Wire Support</t>
  </si>
  <si>
    <t>12</t>
  </si>
  <si>
    <t>Traffic Signal Support</t>
  </si>
  <si>
    <t>13</t>
  </si>
  <si>
    <t>Transformer Support</t>
  </si>
  <si>
    <t>14</t>
  </si>
  <si>
    <t>Trolley or Tram Bus Electrical Cable Support</t>
  </si>
  <si>
    <t>Basic Sign Post</t>
  </si>
  <si>
    <t>Jockey</t>
  </si>
  <si>
    <t>Joint Use Mast Arm Pole</t>
  </si>
  <si>
    <t>Joint Use Signal Pole</t>
  </si>
  <si>
    <t>Mast Arm Pole</t>
  </si>
  <si>
    <t>Pole with Integral Outreach Arm</t>
  </si>
  <si>
    <t>Standalone Pole</t>
  </si>
  <si>
    <t>Acrylic</t>
  </si>
  <si>
    <t>Acrylonitrile Butadiene Styrene</t>
  </si>
  <si>
    <t>Aggregate</t>
  </si>
  <si>
    <t>Aluminium</t>
  </si>
  <si>
    <t>Aluminium/Glass</t>
  </si>
  <si>
    <t>Armco, Multi-plate</t>
  </si>
  <si>
    <t>Armco, Nestable</t>
  </si>
  <si>
    <t>Armco, Super Spa</t>
  </si>
  <si>
    <t>Asbestos Cement</t>
  </si>
  <si>
    <t>Asphalt</t>
  </si>
  <si>
    <t>Asphaltic Concrete</t>
  </si>
  <si>
    <t>Block</t>
  </si>
  <si>
    <t>Bluestone</t>
  </si>
  <si>
    <t>Brass</t>
  </si>
  <si>
    <t>Brick</t>
  </si>
  <si>
    <t>Bronze</t>
  </si>
  <si>
    <t>Cast Iron</t>
  </si>
  <si>
    <t>Clay</t>
  </si>
  <si>
    <t>Concrete</t>
  </si>
  <si>
    <t>Concrete Cast Insitu Prestressed</t>
  </si>
  <si>
    <t>58</t>
  </si>
  <si>
    <t>Concrete Cast Insitu Reinforced</t>
  </si>
  <si>
    <t>Concrete Precast Post-tensioned</t>
  </si>
  <si>
    <t>Concrete Precast Pre and Post Tensioned</t>
  </si>
  <si>
    <t>Concrete Precast Pre-tensioned</t>
  </si>
  <si>
    <t>61</t>
  </si>
  <si>
    <t>Concrete Precast Reinforced</t>
  </si>
  <si>
    <t>Concrete, Steel, and Polycarbonate</t>
  </si>
  <si>
    <t>Copper</t>
  </si>
  <si>
    <t>15</t>
  </si>
  <si>
    <t>CPVC</t>
  </si>
  <si>
    <t>16</t>
  </si>
  <si>
    <t>Ductile Iron</t>
  </si>
  <si>
    <t>Durolite and Polycarbonate</t>
  </si>
  <si>
    <t>17</t>
  </si>
  <si>
    <t>Earthenware</t>
  </si>
  <si>
    <t>18</t>
  </si>
  <si>
    <t>Fibre Cement Board</t>
  </si>
  <si>
    <t>19</t>
  </si>
  <si>
    <t>Fibre Reinforced Plastic (FRP)</t>
  </si>
  <si>
    <t>20</t>
  </si>
  <si>
    <t>Fibreglass</t>
  </si>
  <si>
    <t>21</t>
  </si>
  <si>
    <t>Gabion</t>
  </si>
  <si>
    <t>Geogrids</t>
  </si>
  <si>
    <t>Geosynthetic</t>
  </si>
  <si>
    <t>22</t>
  </si>
  <si>
    <t>Geotextile</t>
  </si>
  <si>
    <t>23</t>
  </si>
  <si>
    <t>Glass</t>
  </si>
  <si>
    <t>Granite</t>
  </si>
  <si>
    <t>24</t>
  </si>
  <si>
    <t>HDPE</t>
  </si>
  <si>
    <t>25</t>
  </si>
  <si>
    <t>Iron</t>
  </si>
  <si>
    <t>Marble</t>
  </si>
  <si>
    <t>Masonry</t>
  </si>
  <si>
    <t>26</t>
  </si>
  <si>
    <t>Metal</t>
  </si>
  <si>
    <t>27</t>
  </si>
  <si>
    <t>Natural Void</t>
  </si>
  <si>
    <t>None</t>
  </si>
  <si>
    <t>Originally Cast In-situ, Widened with Reinforced C</t>
  </si>
  <si>
    <t>28</t>
  </si>
  <si>
    <t>Paver</t>
  </si>
  <si>
    <t>29</t>
  </si>
  <si>
    <t>Plastic</t>
  </si>
  <si>
    <t>30</t>
  </si>
  <si>
    <t>Plywood Panels with Steel Posts</t>
  </si>
  <si>
    <t>31</t>
  </si>
  <si>
    <t>Polycarbonate</t>
  </si>
  <si>
    <t>32</t>
  </si>
  <si>
    <t>Polyethylene (PE)</t>
  </si>
  <si>
    <t>33</t>
  </si>
  <si>
    <t>Polypropylene</t>
  </si>
  <si>
    <t>34</t>
  </si>
  <si>
    <t>Polyvinyl Chloride (PVC)</t>
  </si>
  <si>
    <t>Prestressed Concrete</t>
  </si>
  <si>
    <t>Recycled Plastic</t>
  </si>
  <si>
    <t>Reinforced Concrete</t>
  </si>
  <si>
    <t>Reinforced Concrete Cast Insitu</t>
  </si>
  <si>
    <t>Reinforced Concrete Pre-cast</t>
  </si>
  <si>
    <t>River Bed</t>
  </si>
  <si>
    <t>35</t>
  </si>
  <si>
    <t>Rock/Stone</t>
  </si>
  <si>
    <t>Rope</t>
  </si>
  <si>
    <t>36</t>
  </si>
  <si>
    <t>Rubber</t>
  </si>
  <si>
    <t>37</t>
  </si>
  <si>
    <t>Sand Bags</t>
  </si>
  <si>
    <t>38</t>
  </si>
  <si>
    <t>Soil</t>
  </si>
  <si>
    <t>Stainless steel</t>
  </si>
  <si>
    <t>Steel - Galvanised</t>
  </si>
  <si>
    <t>Steel - Ungalvanised</t>
  </si>
  <si>
    <t>Steel/Concrete</t>
  </si>
  <si>
    <t>79</t>
  </si>
  <si>
    <t>Steel/Glass</t>
  </si>
  <si>
    <t>Steel/Polycarbonate</t>
  </si>
  <si>
    <t>43</t>
  </si>
  <si>
    <t>Steel/Wood</t>
  </si>
  <si>
    <t>Tile</t>
  </si>
  <si>
    <t>UPVC</t>
  </si>
  <si>
    <t>Wood</t>
  </si>
  <si>
    <t>Wood - Diagonal Planks</t>
  </si>
  <si>
    <t>53</t>
  </si>
  <si>
    <t>Wood - Glue Laminated</t>
  </si>
  <si>
    <t>Wood - Glue Laminated and LVL</t>
  </si>
  <si>
    <t>Wood - Longitudinal Planks</t>
  </si>
  <si>
    <t>Wood - Nail Laminated</t>
  </si>
  <si>
    <t>Wood - Transverse Planks</t>
  </si>
  <si>
    <t>Wood/Iron</t>
  </si>
  <si>
    <t>Wood/Plywood</t>
  </si>
  <si>
    <t>Rock/Geotextile</t>
  </si>
  <si>
    <t>Tyres</t>
  </si>
  <si>
    <t>Concreted Rockwork</t>
  </si>
  <si>
    <t>Enamel Aluminum Paint</t>
  </si>
  <si>
    <t>Epoxy Paint System</t>
  </si>
  <si>
    <t>Rhino Coating</t>
  </si>
  <si>
    <t>Galvanised and Epoxy</t>
  </si>
  <si>
    <t>Not Coated</t>
  </si>
  <si>
    <t>Painted</t>
  </si>
  <si>
    <t>Powder Coated</t>
  </si>
  <si>
    <t>Mural</t>
  </si>
  <si>
    <t>Concrete Pile</t>
  </si>
  <si>
    <t>Ground Planted Direct</t>
  </si>
  <si>
    <t>Ground Planted Stub</t>
  </si>
  <si>
    <t xml:space="preserve">None                                              </t>
  </si>
  <si>
    <t>Pad</t>
  </si>
  <si>
    <t>Retention Socket</t>
  </si>
  <si>
    <t>Fixed Base</t>
  </si>
  <si>
    <t>Flange Base</t>
  </si>
  <si>
    <t>Hinge Base</t>
  </si>
  <si>
    <t>Shear Base</t>
  </si>
  <si>
    <t>Emergency works</t>
  </si>
  <si>
    <t>Minor events</t>
  </si>
  <si>
    <t>Minor improvements</t>
  </si>
  <si>
    <t>New roads</t>
  </si>
  <si>
    <t>Road improvements</t>
  </si>
  <si>
    <t>Seal extension</t>
  </si>
  <si>
    <t>Sealed pavement maintenance</t>
  </si>
  <si>
    <t>Sealed road pavement rehabilitation</t>
  </si>
  <si>
    <t>Sealed road resurfacing</t>
  </si>
  <si>
    <t>Unsealed pavement maintenance</t>
  </si>
  <si>
    <t>Unsealed road metalling</t>
  </si>
  <si>
    <t>Unsubsidised</t>
  </si>
  <si>
    <t>Vested assets</t>
  </si>
  <si>
    <t>Regional Land Transport Planning Management</t>
  </si>
  <si>
    <t>Transport Model Development</t>
  </si>
  <si>
    <t>Activity Management Planning Improvement</t>
  </si>
  <si>
    <t>Programme Business Case Development</t>
  </si>
  <si>
    <t>Routine Drainage Maintenance</t>
  </si>
  <si>
    <t>Structures Maintenance</t>
  </si>
  <si>
    <t>Environmental Maintenance</t>
  </si>
  <si>
    <t>Network Service Maintenance</t>
  </si>
  <si>
    <t>Network Operations</t>
  </si>
  <si>
    <t>Cycle Path Maintenance</t>
  </si>
  <si>
    <t>Footpath Maintenance</t>
  </si>
  <si>
    <t>Rail Level Crossing Warning Devices Maintenance</t>
  </si>
  <si>
    <t>Network And Asset Management</t>
  </si>
  <si>
    <t>Property Management</t>
  </si>
  <si>
    <t>Financial Grants</t>
  </si>
  <si>
    <t>Rail Network And Asset Management</t>
  </si>
  <si>
    <t>Rail Network - Routine Line Maintenance</t>
  </si>
  <si>
    <t>Rail Network - Routine Drainage Maintenance</t>
  </si>
  <si>
    <t>Rail Network  - Routine Signals Maintenance</t>
  </si>
  <si>
    <t>Rail Network - Routine Structures Maintenance</t>
  </si>
  <si>
    <t>Drainage Renewals</t>
  </si>
  <si>
    <t>Structures Component Replacements</t>
  </si>
  <si>
    <t>Bridge And Structures Renewals</t>
  </si>
  <si>
    <t>Environmental Renewals</t>
  </si>
  <si>
    <t>Traffic Services Renewals</t>
  </si>
  <si>
    <t>Cycle Path Renewal</t>
  </si>
  <si>
    <t>Footpath Renewal</t>
  </si>
  <si>
    <t>Rail Network - Line Renewals</t>
  </si>
  <si>
    <t>Rail Network - Signals Renewals</t>
  </si>
  <si>
    <t>Rail Network - Structures Renewals</t>
  </si>
  <si>
    <t>New Traffic Management Facilities</t>
  </si>
  <si>
    <t>Replacement Of Bridges And Other Structures</t>
  </si>
  <si>
    <t>Property Purchase (State Highways)</t>
  </si>
  <si>
    <t>Property Purchase (Local Roads)</t>
  </si>
  <si>
    <t>Advance Property Purchase</t>
  </si>
  <si>
    <t>Resilience Improvements</t>
  </si>
  <si>
    <t>New Activities Influencing Transport System Users</t>
  </si>
  <si>
    <t>Safety Promotion, Education And Advertising</t>
  </si>
  <si>
    <t>Sea Freight Operations</t>
  </si>
  <si>
    <t>Sea Freight Expenditure</t>
  </si>
  <si>
    <t>Walking Facilities</t>
  </si>
  <si>
    <t>Cycling Facilities</t>
  </si>
  <si>
    <t>Passenger Services - Bus</t>
  </si>
  <si>
    <t>Passenger Services - Ferry</t>
  </si>
  <si>
    <t>Public Transport - Operations And Maintenance</t>
  </si>
  <si>
    <t>Passenger Services - Rail</t>
  </si>
  <si>
    <t>Total Mobility Operations</t>
  </si>
  <si>
    <t>Total Mobility Wheelchair Hoists And Ramps</t>
  </si>
  <si>
    <t>Payments: Total Mobility Wheelchair Hoists &amp; Ramps</t>
  </si>
  <si>
    <t>Supergold Trip Payments</t>
  </si>
  <si>
    <t>Public Transport Operations And Management</t>
  </si>
  <si>
    <t>Operations/Maint Of Real-Time &amp; Ticketing Systems</t>
  </si>
  <si>
    <t>Public Transport Infrastructure And Major Renewals</t>
  </si>
  <si>
    <t>Low Cost / Low Risk Public Transport Improvements</t>
  </si>
  <si>
    <t>Public Transport Facilities &amp; Infr - Renewals</t>
  </si>
  <si>
    <t>Rapid Transit Infrastructure</t>
  </si>
  <si>
    <t>Transitional Rail Infrastructure</t>
  </si>
  <si>
    <t>Public Transport Systems Effectiveness Improvement</t>
  </si>
  <si>
    <t>Passenger Facilities And Infr Improvements - Bus</t>
  </si>
  <si>
    <t>Passenger Facilities And Infr Improvements - Ferry</t>
  </si>
  <si>
    <t>Passenger Facilities And Infr Improvements - Rail</t>
  </si>
  <si>
    <t>Road Policing</t>
  </si>
  <si>
    <t>Sector Research</t>
  </si>
  <si>
    <t>Management Of The Funding Allocation System</t>
  </si>
  <si>
    <t>At Public Transport Stop/Station</t>
  </si>
  <si>
    <t>At Weather Station</t>
  </si>
  <si>
    <t>Attached to a Building</t>
  </si>
  <si>
    <t>Attached to Bridge</t>
  </si>
  <si>
    <t>Attached to Device</t>
  </si>
  <si>
    <t>Attached to Gantry</t>
  </si>
  <si>
    <t>Attached to Mast</t>
  </si>
  <si>
    <t>Attached to Outreach</t>
  </si>
  <si>
    <t>Attached to Pole</t>
  </si>
  <si>
    <t>Attached to Post Support</t>
  </si>
  <si>
    <t>Ceiling over Traffic Area</t>
  </si>
  <si>
    <t>Hardstanding on Berm</t>
  </si>
  <si>
    <t>Hardstanding on Pathway</t>
  </si>
  <si>
    <t>In Berm</t>
  </si>
  <si>
    <t>In Chamber</t>
  </si>
  <si>
    <t>In Pavement</t>
  </si>
  <si>
    <t>In Slope</t>
  </si>
  <si>
    <t>Inside of Enclosure</t>
  </si>
  <si>
    <t>Not Applicable</t>
  </si>
  <si>
    <t>Throughout Tunnel</t>
  </si>
  <si>
    <t>Suspended over Traffic Area</t>
  </si>
  <si>
    <t>Attached to Bollard</t>
  </si>
  <si>
    <t>Attached to Handrail</t>
  </si>
  <si>
    <t>Attached to Barrier</t>
  </si>
  <si>
    <t>Attached to Tree</t>
  </si>
  <si>
    <t>In Ground</t>
  </si>
  <si>
    <t>In NZTA Ground Beam</t>
  </si>
  <si>
    <t>Attached to Retaining Wall</t>
  </si>
  <si>
    <t>CSP Pacific</t>
  </si>
  <si>
    <t>100000</t>
  </si>
  <si>
    <t>NULL</t>
  </si>
  <si>
    <t>Oclyte</t>
  </si>
  <si>
    <t>Kendelier</t>
  </si>
  <si>
    <t>Spunlite</t>
  </si>
  <si>
    <t>Steelgal</t>
  </si>
  <si>
    <t>Unknown</t>
  </si>
  <si>
    <t>100003</t>
  </si>
  <si>
    <t>Windsor</t>
  </si>
  <si>
    <t>100004</t>
  </si>
  <si>
    <t xml:space="preserve">Advanced lighting </t>
  </si>
  <si>
    <t>100005</t>
  </si>
  <si>
    <t>ArcLuce</t>
  </si>
  <si>
    <t>100006</t>
  </si>
  <si>
    <t>Cree</t>
  </si>
  <si>
    <t>100008</t>
  </si>
  <si>
    <t>Delta</t>
  </si>
  <si>
    <t>100009</t>
  </si>
  <si>
    <t>Ibex</t>
  </si>
  <si>
    <t>100010</t>
  </si>
  <si>
    <t>LSI</t>
  </si>
  <si>
    <t>100011</t>
  </si>
  <si>
    <t>MOMA Solar</t>
  </si>
  <si>
    <t>100012</t>
  </si>
  <si>
    <t>N/A - Bus Shelter</t>
  </si>
  <si>
    <t>100013</t>
  </si>
  <si>
    <t>N/A - Inground Uplight</t>
  </si>
  <si>
    <t>100014</t>
  </si>
  <si>
    <t>N/A - Power Pole</t>
  </si>
  <si>
    <t>100015</t>
  </si>
  <si>
    <t>N/A - Structure</t>
  </si>
  <si>
    <t>100016</t>
  </si>
  <si>
    <t>Other</t>
  </si>
  <si>
    <t>100017</t>
  </si>
  <si>
    <t>Roadmark</t>
  </si>
  <si>
    <t>100018</t>
  </si>
  <si>
    <t>Signfix</t>
  </si>
  <si>
    <t>100019</t>
  </si>
  <si>
    <t>Stay Right</t>
  </si>
  <si>
    <t>100020</t>
  </si>
  <si>
    <t>Unknown/Various</t>
  </si>
  <si>
    <t>100021</t>
  </si>
  <si>
    <t>We-ef</t>
  </si>
  <si>
    <t>Pipe CHS</t>
  </si>
  <si>
    <t>Bollard</t>
  </si>
  <si>
    <t>Advanced lighting</t>
  </si>
  <si>
    <t>Decorative - Double Outreach</t>
  </si>
  <si>
    <t>Decorative - Quad Outreach</t>
  </si>
  <si>
    <t>Decorative - Single Outreach</t>
  </si>
  <si>
    <t>Decorative - Triple Outreach</t>
  </si>
  <si>
    <t>Standard Pole - Double Outreach</t>
  </si>
  <si>
    <t>Standard Pole - Quad Outreach</t>
  </si>
  <si>
    <t>Standard Pole - Single Outreach</t>
  </si>
  <si>
    <t>Standard Pole - Triple Outreach</t>
  </si>
  <si>
    <t>92</t>
  </si>
  <si>
    <t>Inground Uplight</t>
  </si>
  <si>
    <t>MOXLS Solar</t>
  </si>
  <si>
    <t>Power</t>
  </si>
  <si>
    <t>Services</t>
  </si>
  <si>
    <t>112</t>
  </si>
  <si>
    <t>120</t>
  </si>
  <si>
    <t>Bespoke</t>
  </si>
  <si>
    <t>Hockey stick</t>
  </si>
  <si>
    <t>Fluted 102mm</t>
  </si>
  <si>
    <t>Fluted 114mm</t>
  </si>
  <si>
    <t>135</t>
  </si>
  <si>
    <t>Fluted 63mm</t>
  </si>
  <si>
    <t>Fluted 76mm</t>
  </si>
  <si>
    <t>Fluted 89mm</t>
  </si>
  <si>
    <t>PS 03 (Stay Right) 1200mm</t>
  </si>
  <si>
    <t>PS 03 (Stay Right) 825mm</t>
  </si>
  <si>
    <t>172</t>
  </si>
  <si>
    <t>177</t>
  </si>
  <si>
    <t>PS 08 (Wood) 100mm*100mm</t>
  </si>
  <si>
    <t>PS 10 (Steel) 60mm</t>
  </si>
  <si>
    <t>PS 10 (Steel) 76mm</t>
  </si>
  <si>
    <t>185</t>
  </si>
  <si>
    <t>191</t>
  </si>
  <si>
    <t>194</t>
  </si>
  <si>
    <t xml:space="preserve">Bollard </t>
  </si>
  <si>
    <t>L</t>
  </si>
  <si>
    <t>Left</t>
  </si>
  <si>
    <t>R</t>
  </si>
  <si>
    <t>Right</t>
  </si>
  <si>
    <t>C</t>
  </si>
  <si>
    <t>Centre</t>
  </si>
  <si>
    <t>B</t>
  </si>
  <si>
    <t>Both</t>
  </si>
  <si>
    <t>HEX</t>
  </si>
  <si>
    <t>Hexagonal</t>
  </si>
  <si>
    <t>OCT</t>
  </si>
  <si>
    <t>Octaganol</t>
  </si>
  <si>
    <t>CIRC</t>
  </si>
  <si>
    <t>Circular</t>
  </si>
  <si>
    <t>SQU</t>
  </si>
  <si>
    <t>Square</t>
  </si>
  <si>
    <t>LATT</t>
  </si>
  <si>
    <t>Lattice</t>
  </si>
  <si>
    <t>RECT</t>
  </si>
  <si>
    <t>Rectangular</t>
  </si>
  <si>
    <t>TRI</t>
  </si>
  <si>
    <t>Triangular</t>
  </si>
  <si>
    <t>UN</t>
  </si>
  <si>
    <t>BA</t>
  </si>
  <si>
    <t>Banner Arm</t>
  </si>
  <si>
    <t>FT</t>
  </si>
  <si>
    <t>FlagTrax</t>
  </si>
  <si>
    <t>Driven Earth Rod</t>
  </si>
  <si>
    <t>M</t>
  </si>
  <si>
    <t>Bonded to Earth Mat</t>
  </si>
  <si>
    <t>Connected to Earth Conductor</t>
  </si>
  <si>
    <t>U</t>
  </si>
  <si>
    <t>CS</t>
  </si>
  <si>
    <t>Coach screw</t>
  </si>
  <si>
    <t>RS</t>
  </si>
  <si>
    <t>RTL Street name bracket</t>
  </si>
  <si>
    <t>T1</t>
  </si>
  <si>
    <t>RTL TD1 63mm</t>
  </si>
  <si>
    <t>T2</t>
  </si>
  <si>
    <t>RTL TD2 63mm</t>
  </si>
  <si>
    <t>SB</t>
  </si>
  <si>
    <t>Signfix street name bracket</t>
  </si>
  <si>
    <t>TS</t>
  </si>
  <si>
    <t>Tek screw</t>
  </si>
  <si>
    <t>TB</t>
  </si>
  <si>
    <t>Through bolt</t>
  </si>
  <si>
    <t>WS</t>
  </si>
  <si>
    <t>Wood screw</t>
  </si>
  <si>
    <t>AR</t>
  </si>
  <si>
    <t>Arc Brackets 60mm</t>
  </si>
  <si>
    <t>RH</t>
  </si>
  <si>
    <t>RHS Clips</t>
  </si>
  <si>
    <t>AU</t>
  </si>
  <si>
    <t>AUO Fixing Brackets</t>
  </si>
  <si>
    <t>TD</t>
  </si>
  <si>
    <t>TDI Fixing Brackets</t>
  </si>
  <si>
    <t>TO</t>
  </si>
  <si>
    <t>Toggle Straps</t>
  </si>
  <si>
    <t>DI</t>
  </si>
  <si>
    <t>Direct in the ground</t>
  </si>
  <si>
    <t>DY</t>
  </si>
  <si>
    <t>Dynabolts</t>
  </si>
  <si>
    <t>HD</t>
  </si>
  <si>
    <t>Hold down bolts</t>
  </si>
  <si>
    <t>NA</t>
  </si>
  <si>
    <t>Not applicable</t>
  </si>
  <si>
    <t>RE</t>
  </si>
  <si>
    <t>Rectangular socket in concrete</t>
  </si>
  <si>
    <t>Round socket in concrete</t>
  </si>
  <si>
    <t>Footpath</t>
  </si>
  <si>
    <t>GR</t>
  </si>
  <si>
    <t>Grass Berm</t>
  </si>
  <si>
    <t>IS</t>
  </si>
  <si>
    <t>Island</t>
  </si>
  <si>
    <t>Q2</t>
  </si>
  <si>
    <t>Quick-fix (collar type)</t>
  </si>
  <si>
    <t>Q1</t>
  </si>
  <si>
    <t>Quick-fix (screw type)</t>
  </si>
  <si>
    <t>SS</t>
  </si>
  <si>
    <t>Sawn slot</t>
  </si>
  <si>
    <t>SE</t>
  </si>
  <si>
    <t>Self erecting</t>
  </si>
  <si>
    <t>SJ</t>
  </si>
  <si>
    <t>Slip joint</t>
  </si>
  <si>
    <t>Waka Kotahi NZ Transport Agency</t>
  </si>
  <si>
    <t>Department of Conservation</t>
  </si>
  <si>
    <t>Alpine Energy</t>
  </si>
  <si>
    <t>Aurora Energy</t>
  </si>
  <si>
    <t>Buller Electricity</t>
  </si>
  <si>
    <t>Centralines Limited</t>
  </si>
  <si>
    <t>Counties Power</t>
  </si>
  <si>
    <t>Eastland Network</t>
  </si>
  <si>
    <t>Electra Energy</t>
  </si>
  <si>
    <t>Electricity Invercargill Ltd</t>
  </si>
  <si>
    <t>Electricity Southland Limited</t>
  </si>
  <si>
    <t>Horizon Energy</t>
  </si>
  <si>
    <t>MainPower NZ</t>
  </si>
  <si>
    <t>Marlborough Lines</t>
  </si>
  <si>
    <t>Nelson Electricity</t>
  </si>
  <si>
    <t>Network Tasman</t>
  </si>
  <si>
    <t>Network Waitaki</t>
  </si>
  <si>
    <t>Northpower</t>
  </si>
  <si>
    <t>Orion</t>
  </si>
  <si>
    <t>OtagoNet Joint Venture</t>
  </si>
  <si>
    <t>Powerco</t>
  </si>
  <si>
    <t>ScanPower</t>
  </si>
  <si>
    <t>The Lines Company</t>
  </si>
  <si>
    <t>The Power Company Ltd</t>
  </si>
  <si>
    <t>Stewart Island Electrical Supply Authority</t>
  </si>
  <si>
    <t>Top Energy</t>
  </si>
  <si>
    <t>Unison Networks</t>
  </si>
  <si>
    <t>Vector</t>
  </si>
  <si>
    <t>Waipa Networks</t>
  </si>
  <si>
    <t>WEL Networks</t>
  </si>
  <si>
    <t>Wellington Electricity</t>
  </si>
  <si>
    <t>Westpower Ltd</t>
  </si>
  <si>
    <t>Ashburton District Council</t>
  </si>
  <si>
    <t>Auckland Transport</t>
  </si>
  <si>
    <t>Buller District Council</t>
  </si>
  <si>
    <t>Carterton District Council</t>
  </si>
  <si>
    <t>Central Hawke's Bay District Council</t>
  </si>
  <si>
    <t>Central Otago District Council</t>
  </si>
  <si>
    <t>Chatham Islands Council</t>
  </si>
  <si>
    <t>Christchurch City Council</t>
  </si>
  <si>
    <t>Clutha District Council</t>
  </si>
  <si>
    <t>Dunedin City Council</t>
  </si>
  <si>
    <t>Far North District Council</t>
  </si>
  <si>
    <t>Gisborne District Council</t>
  </si>
  <si>
    <t>Gore District Council</t>
  </si>
  <si>
    <t>Grey District Council</t>
  </si>
  <si>
    <t>Hamilton City Council</t>
  </si>
  <si>
    <t>Hastings District Council</t>
  </si>
  <si>
    <t>Hauraki District Council</t>
  </si>
  <si>
    <t>Horowhenua District Council</t>
  </si>
  <si>
    <t>Hurunui District Council</t>
  </si>
  <si>
    <t>Hutt City Council</t>
  </si>
  <si>
    <t>Invercargill City Council</t>
  </si>
  <si>
    <t xml:space="preserve">Kaikoura District Council                         </t>
  </si>
  <si>
    <t>Kaipara District Council</t>
  </si>
  <si>
    <t xml:space="preserve">Kapiti Coast District Council                     </t>
  </si>
  <si>
    <t>Kawerau District Council</t>
  </si>
  <si>
    <t>Mackenzie District Council</t>
  </si>
  <si>
    <t xml:space="preserve">Manawatu District Council                         </t>
  </si>
  <si>
    <t>Marlborough District Council</t>
  </si>
  <si>
    <t>Masterton District Council</t>
  </si>
  <si>
    <t>Matamata-Piako District Council</t>
  </si>
  <si>
    <t>Napier City Council</t>
  </si>
  <si>
    <t>Nelson City Council</t>
  </si>
  <si>
    <t>New Plymouth District Council</t>
  </si>
  <si>
    <t xml:space="preserve">Opotiki District Council                          </t>
  </si>
  <si>
    <t xml:space="preserve">Otorohanga District Council                       </t>
  </si>
  <si>
    <t>Palmerston North City Council</t>
  </si>
  <si>
    <t>Porirua City Council</t>
  </si>
  <si>
    <t>Queenstown-Lakes District Council</t>
  </si>
  <si>
    <t xml:space="preserve">Rangitikei District Council                       </t>
  </si>
  <si>
    <t>Rotorua Lakes Council</t>
  </si>
  <si>
    <t>Ruapehu District Council</t>
  </si>
  <si>
    <t>Selwyn District Council</t>
  </si>
  <si>
    <t>South Taranaki District Council</t>
  </si>
  <si>
    <t>South Waikato District Council</t>
  </si>
  <si>
    <t>South Wairarapa District Council</t>
  </si>
  <si>
    <t>Southland District Council</t>
  </si>
  <si>
    <t>Stratford District Council</t>
  </si>
  <si>
    <t>Tararua District Council</t>
  </si>
  <si>
    <t>Tasman District Council</t>
  </si>
  <si>
    <t xml:space="preserve">Taupo District Council                            </t>
  </si>
  <si>
    <t>Tauranga City Council</t>
  </si>
  <si>
    <t>Thames-Coromandel District Council</t>
  </si>
  <si>
    <t>Timaru District Council</t>
  </si>
  <si>
    <t>Upper Hutt City Council</t>
  </si>
  <si>
    <t>Waikato District Council</t>
  </si>
  <si>
    <t>Waimakariri District Council</t>
  </si>
  <si>
    <t>Waimate District Council</t>
  </si>
  <si>
    <t>Waipa District Council</t>
  </si>
  <si>
    <t>Wairoa District Council</t>
  </si>
  <si>
    <t>Waitaki District Council</t>
  </si>
  <si>
    <t>Waitomo District Council</t>
  </si>
  <si>
    <t>Wellington City Council</t>
  </si>
  <si>
    <t>Western Bay of Plenty District Council</t>
  </si>
  <si>
    <t>Westland District Council</t>
  </si>
  <si>
    <t>Whakatane District Council</t>
  </si>
  <si>
    <t>Whanganui District Council</t>
  </si>
  <si>
    <t xml:space="preserve">Whangarei District Council                        </t>
  </si>
  <si>
    <t>Private</t>
  </si>
  <si>
    <t>Crown - DOC</t>
  </si>
  <si>
    <t>Crown - MOE</t>
  </si>
  <si>
    <t>Crown - Road Reserve</t>
  </si>
  <si>
    <t>Local Authority - Freehold</t>
  </si>
  <si>
    <t>Local Authority - Paper Road / Not Maintained</t>
  </si>
  <si>
    <t>Local Authority - Reserve</t>
  </si>
  <si>
    <t>Local Authority - Waters</t>
  </si>
  <si>
    <t>NZTA (Wakatipu)</t>
  </si>
  <si>
    <t>NZTA (Wanaka)</t>
  </si>
  <si>
    <t>QLDC Reserves (Wakatipu)</t>
  </si>
  <si>
    <t>QLDC Reserves (Wanaka)</t>
  </si>
  <si>
    <t>QLDC S/L (Wakatipu)</t>
  </si>
  <si>
    <t>QLDC S/L (Wanaka)</t>
  </si>
  <si>
    <t>Aurora Energy Ltd</t>
  </si>
  <si>
    <t>Local Authority</t>
  </si>
  <si>
    <t>PowerNet Ltd</t>
  </si>
  <si>
    <t>NZTA</t>
  </si>
  <si>
    <t>As-Built</t>
  </si>
  <si>
    <t>Decommissioned</t>
  </si>
  <si>
    <t>Designed</t>
  </si>
  <si>
    <t>In Storage</t>
  </si>
  <si>
    <t>In Use</t>
  </si>
  <si>
    <t>Planned</t>
  </si>
  <si>
    <t>Removed</t>
  </si>
  <si>
    <t>Under Construction</t>
  </si>
  <si>
    <t>Out of Service</t>
  </si>
  <si>
    <t>Neither</t>
  </si>
  <si>
    <t>Replaced</t>
  </si>
  <si>
    <t>Replaces Existing</t>
  </si>
  <si>
    <t>Bylaw Update</t>
  </si>
  <si>
    <t>Change Location</t>
  </si>
  <si>
    <t>New Road Added</t>
  </si>
  <si>
    <t>DC</t>
  </si>
  <si>
    <t>DATA CLEANING</t>
  </si>
  <si>
    <t>NC</t>
  </si>
  <si>
    <t>Not Major Culvert</t>
  </si>
  <si>
    <t>MS</t>
  </si>
  <si>
    <t>Asset cant be located</t>
  </si>
  <si>
    <t>Bylaw Update Or Regulation Change</t>
  </si>
  <si>
    <t>Upgrade</t>
  </si>
  <si>
    <t>Damaged-Crash</t>
  </si>
  <si>
    <t>Damaged-Other</t>
  </si>
  <si>
    <t>Vandalism</t>
  </si>
  <si>
    <t>Missing</t>
  </si>
  <si>
    <t>?? what type of seat is this</t>
  </si>
  <si>
    <t>Bench Central Support</t>
  </si>
  <si>
    <t>Bench Support</t>
  </si>
  <si>
    <t>333</t>
  </si>
  <si>
    <t>Bridge Concrete Beam Concrete Deck</t>
  </si>
  <si>
    <t>337</t>
  </si>
  <si>
    <t>Bridge Culvert</t>
  </si>
  <si>
    <t>Bridge Culverts Area &gt; 3.4m2</t>
  </si>
  <si>
    <t>332</t>
  </si>
  <si>
    <t>Bridge Dummy</t>
  </si>
  <si>
    <t>334</t>
  </si>
  <si>
    <t>Bridge Steel Beam Concrete Beck</t>
  </si>
  <si>
    <t>335</t>
  </si>
  <si>
    <t>Bridge Steel Beam Timber Deck</t>
  </si>
  <si>
    <t>336</t>
  </si>
  <si>
    <t>Bridge Timber Beam Timber Deck</t>
  </si>
  <si>
    <t>Culvert Area 0.00 - 0.07m2</t>
  </si>
  <si>
    <t>755</t>
  </si>
  <si>
    <t>Culvert Area 0.07 - 0.11m2</t>
  </si>
  <si>
    <t>Culvert Area 0.11 - 0.16m2</t>
  </si>
  <si>
    <t>Culvert Area 0.16 - 0.28m2</t>
  </si>
  <si>
    <t>Culvert Area 0.28 - 0.44m2</t>
  </si>
  <si>
    <t>Culvert Area 0.44 - 0.64m2</t>
  </si>
  <si>
    <t>Culvert Area 0.64 - 1.13m2</t>
  </si>
  <si>
    <t>Culvert Area 1.13 - 1.77m2</t>
  </si>
  <si>
    <t>Culvert Area 1.77 - 2.54m2</t>
  </si>
  <si>
    <t>Double Seat Without Cover DB</t>
  </si>
  <si>
    <t>Double Seat Without Cover LB</t>
  </si>
  <si>
    <t>Culvert Area 2.54 - 3.40m2</t>
  </si>
  <si>
    <t>429</t>
  </si>
  <si>
    <t>Drainage Catchpit Double</t>
  </si>
  <si>
    <t>428</t>
  </si>
  <si>
    <t>Drainage Catchpit Standard</t>
  </si>
  <si>
    <t>Drainage Catchpit Super</t>
  </si>
  <si>
    <t>Drainage Dummy</t>
  </si>
  <si>
    <t>Drainage Flume Down Batter</t>
  </si>
  <si>
    <t>Drainage Other</t>
  </si>
  <si>
    <t>431</t>
  </si>
  <si>
    <t>Drainage Soak Pit</t>
  </si>
  <si>
    <t>Dummy</t>
  </si>
  <si>
    <t>Dummy - asset not valued</t>
  </si>
  <si>
    <t>Footpath Asphaltic Concrete</t>
  </si>
  <si>
    <t>488</t>
  </si>
  <si>
    <t>Footpath Base Crown</t>
  </si>
  <si>
    <t>427</t>
  </si>
  <si>
    <t>Footpath Base Dummy</t>
  </si>
  <si>
    <t>487</t>
  </si>
  <si>
    <t>Footpath Base All</t>
  </si>
  <si>
    <t>489</t>
  </si>
  <si>
    <t>Footpath Base NULL</t>
  </si>
  <si>
    <t>426</t>
  </si>
  <si>
    <t>Footpath Base Private</t>
  </si>
  <si>
    <t>Footpath Asphaltic Concrete Black</t>
  </si>
  <si>
    <t>Footpath Asphaltic Concrete Red</t>
  </si>
  <si>
    <t>Footpath Cobble Stone</t>
  </si>
  <si>
    <t>Footpath Concrete</t>
  </si>
  <si>
    <t>Footpath Concrete Block</t>
  </si>
  <si>
    <t>Footpath Dummy</t>
  </si>
  <si>
    <t>Footpath Interlocking Block</t>
  </si>
  <si>
    <t>Green Bollard with Light</t>
  </si>
  <si>
    <t>Land Albert Town</t>
  </si>
  <si>
    <t>Land Arrowtown</t>
  </si>
  <si>
    <t>Land Dummy</t>
  </si>
  <si>
    <t>Land Glenorchy</t>
  </si>
  <si>
    <t>Land Hawea</t>
  </si>
  <si>
    <t>Land Kingston</t>
  </si>
  <si>
    <t>Land Luggate</t>
  </si>
  <si>
    <t>Land Makarora</t>
  </si>
  <si>
    <t>Land Mavoura</t>
  </si>
  <si>
    <t>Land Queenstown</t>
  </si>
  <si>
    <t>Land Queenstown CBD</t>
  </si>
  <si>
    <t>Land Wakatipu Rural</t>
  </si>
  <si>
    <t>Land Wanaka CBD</t>
  </si>
  <si>
    <t>Land Wanaka Rural</t>
  </si>
  <si>
    <t>Land Wanaka Urban</t>
  </si>
  <si>
    <t>Lidded</t>
  </si>
  <si>
    <t>MS Bollard</t>
  </si>
  <si>
    <t>MS Bus Shelter</t>
  </si>
  <si>
    <t>438</t>
  </si>
  <si>
    <t>MS Cattle Stop</t>
  </si>
  <si>
    <t>MS Dummy</t>
  </si>
  <si>
    <t>MS Parking Meter Multi Bay</t>
  </si>
  <si>
    <t>MS Planter Wall</t>
  </si>
  <si>
    <t>MS Rubbish Bin</t>
  </si>
  <si>
    <t>MS Seat</t>
  </si>
  <si>
    <t>MS Tree Grills Protector</t>
  </si>
  <si>
    <t>384</t>
  </si>
  <si>
    <t>Marking Dummy</t>
  </si>
  <si>
    <t>342</t>
  </si>
  <si>
    <t>Marking M01-Centreline 100mm Cont</t>
  </si>
  <si>
    <t>341</t>
  </si>
  <si>
    <t>Marking M02-Centreline 100mm 3x7</t>
  </si>
  <si>
    <t>351</t>
  </si>
  <si>
    <t>Marking M03-No OT 100 mm Cont</t>
  </si>
  <si>
    <t>Marking M04-No OT 100mm 13x7</t>
  </si>
  <si>
    <t>383</t>
  </si>
  <si>
    <t>Marking M05-M10 RRPM</t>
  </si>
  <si>
    <t>349</t>
  </si>
  <si>
    <t>Marking M12-Lane 100mm 3x7</t>
  </si>
  <si>
    <t>344</t>
  </si>
  <si>
    <t>Marking M13-Edgeline150mm Cont</t>
  </si>
  <si>
    <t>345</t>
  </si>
  <si>
    <t>Marking M14-Edgeline 075mm Cont</t>
  </si>
  <si>
    <t>343</t>
  </si>
  <si>
    <t>Marking M15-Edgeline100mm Cont</t>
  </si>
  <si>
    <t>356</t>
  </si>
  <si>
    <t>Marking M16-Painted Shoulder</t>
  </si>
  <si>
    <t>Marking M17-Painted Island</t>
  </si>
  <si>
    <t>348</t>
  </si>
  <si>
    <t>Marking M18-Island Prewarn</t>
  </si>
  <si>
    <t>374</t>
  </si>
  <si>
    <t>Marking M19-Right Turn Bay</t>
  </si>
  <si>
    <t>371</t>
  </si>
  <si>
    <t>Marking M20-Pedestrian Crossing</t>
  </si>
  <si>
    <t>372</t>
  </si>
  <si>
    <t>Marking M21-Ped Crossing Diamond</t>
  </si>
  <si>
    <t>369</t>
  </si>
  <si>
    <t>Marking M29-One Lane Bridge</t>
  </si>
  <si>
    <t>378</t>
  </si>
  <si>
    <t>Marking M30-Stop</t>
  </si>
  <si>
    <t>364</t>
  </si>
  <si>
    <t>Marking M31-Give Way</t>
  </si>
  <si>
    <t>Marking M35-No Entry</t>
  </si>
  <si>
    <t>376</t>
  </si>
  <si>
    <t>Marking M38-Speed Circle</t>
  </si>
  <si>
    <t>379</t>
  </si>
  <si>
    <t>Marking M40-Straight Arrow</t>
  </si>
  <si>
    <t>373</t>
  </si>
  <si>
    <t>Marking M41-Right Turn Arrow</t>
  </si>
  <si>
    <t>367</t>
  </si>
  <si>
    <t>Marking M42-Left Turn Arrow</t>
  </si>
  <si>
    <t>361</t>
  </si>
  <si>
    <t>Marking M43-Combination Arrows</t>
  </si>
  <si>
    <t>382</t>
  </si>
  <si>
    <t>Marking M44-Turn Left</t>
  </si>
  <si>
    <t>Marking M47-Disabled Parking</t>
  </si>
  <si>
    <t>368</t>
  </si>
  <si>
    <t>Marking M48-No Parking</t>
  </si>
  <si>
    <t>360</t>
  </si>
  <si>
    <t>Marking M49-Children</t>
  </si>
  <si>
    <t>365</t>
  </si>
  <si>
    <t>Marking M51-Give Way Ahead</t>
  </si>
  <si>
    <t>375</t>
  </si>
  <si>
    <t>Marking M56-School</t>
  </si>
  <si>
    <t>377</t>
  </si>
  <si>
    <t>Marking M57-Speed Hump</t>
  </si>
  <si>
    <t>370</t>
  </si>
  <si>
    <t>Marking M58-Painted Speed Hump</t>
  </si>
  <si>
    <t>347</t>
  </si>
  <si>
    <t>Marking M59-Intersection Cont Lines</t>
  </si>
  <si>
    <t>Marking M60-No Stoppiing 100mm 1x1</t>
  </si>
  <si>
    <t>Marking M61-Loading Zone</t>
  </si>
  <si>
    <t>340</t>
  </si>
  <si>
    <t>Marking M62-Bus Stop</t>
  </si>
  <si>
    <t>380</t>
  </si>
  <si>
    <t>Marking M63-Taxi Stand</t>
  </si>
  <si>
    <t>Marking M64-Other Zone</t>
  </si>
  <si>
    <t>358</t>
  </si>
  <si>
    <t>Marking M65-Parking LL Parallel</t>
  </si>
  <si>
    <t>359</t>
  </si>
  <si>
    <t>Marking M66-Parking Meter Bays</t>
  </si>
  <si>
    <t>357</t>
  </si>
  <si>
    <t>Marking M67-Parking Bays Angle</t>
  </si>
  <si>
    <t>363</t>
  </si>
  <si>
    <t>Marking M70-Fire Hydrant</t>
  </si>
  <si>
    <t>346</t>
  </si>
  <si>
    <t>Marking M74-Flush Median</t>
  </si>
  <si>
    <t>Old Slat Style</t>
  </si>
  <si>
    <t>Open</t>
  </si>
  <si>
    <t>Parking Meter (Double) 2</t>
  </si>
  <si>
    <t>Parking Meter (Hex) 6</t>
  </si>
  <si>
    <t>Parking Meter (Oct) 8</t>
  </si>
  <si>
    <t>Parking Meter (Quad) 4</t>
  </si>
  <si>
    <t>Parking Meter (Sep) 7</t>
  </si>
  <si>
    <t>Parking Meter (Single)</t>
  </si>
  <si>
    <t>Parking Meter (Triple) 3</t>
  </si>
  <si>
    <t>450</t>
  </si>
  <si>
    <t>RW Anchored</t>
  </si>
  <si>
    <t>451</t>
  </si>
  <si>
    <t>RW Cantilever</t>
  </si>
  <si>
    <t>RW Counterfort</t>
  </si>
  <si>
    <t>459</t>
  </si>
  <si>
    <t>RW Dummy</t>
  </si>
  <si>
    <t>460</t>
  </si>
  <si>
    <t>RW Gabion &lt;=4m</t>
  </si>
  <si>
    <t>RW Gabion &gt;4m</t>
  </si>
  <si>
    <t>RW Gravity</t>
  </si>
  <si>
    <t>455</t>
  </si>
  <si>
    <t>RW Reinforced Earth</t>
  </si>
  <si>
    <t>456</t>
  </si>
  <si>
    <t>RW Rock</t>
  </si>
  <si>
    <t>457</t>
  </si>
  <si>
    <t>RW Single Crib</t>
  </si>
  <si>
    <t>461</t>
  </si>
  <si>
    <t>RW Timber Post and Railing &lt;=1m</t>
  </si>
  <si>
    <t>458</t>
  </si>
  <si>
    <t>RW Timber Post and Railing &gt;1m</t>
  </si>
  <si>
    <t>Railing Dummy</t>
  </si>
  <si>
    <t>Railing Guard Rail</t>
  </si>
  <si>
    <t>Railing Hand Rail</t>
  </si>
  <si>
    <t>447</t>
  </si>
  <si>
    <t>Railing Other</t>
  </si>
  <si>
    <t>Railing Sight Rail</t>
  </si>
  <si>
    <t>Railing Steel Tube and Post Barrier</t>
  </si>
  <si>
    <t>327</t>
  </si>
  <si>
    <t>Railing Steel Wire Rope Barrier</t>
  </si>
  <si>
    <t>449</t>
  </si>
  <si>
    <t>Railing Timber Post and Steel Tube</t>
  </si>
  <si>
    <t>448</t>
  </si>
  <si>
    <t>Railing Timber Rail</t>
  </si>
  <si>
    <t>Railing W Section Guard Rail</t>
  </si>
  <si>
    <t>468</t>
  </si>
  <si>
    <t>SL Bracket Cross Arm</t>
  </si>
  <si>
    <t>469</t>
  </si>
  <si>
    <t>SL Bracket Dummy</t>
  </si>
  <si>
    <t>470</t>
  </si>
  <si>
    <t>SL Bracket Face</t>
  </si>
  <si>
    <t>493</t>
  </si>
  <si>
    <t>SL Bracket Light Owner Null</t>
  </si>
  <si>
    <t>471</t>
  </si>
  <si>
    <t>SL Bracket Side</t>
  </si>
  <si>
    <t>472</t>
  </si>
  <si>
    <t>SL Bracket Top</t>
  </si>
  <si>
    <t>473</t>
  </si>
  <si>
    <t>SL Bracket Unknown</t>
  </si>
  <si>
    <t>475</t>
  </si>
  <si>
    <t>SL Light</t>
  </si>
  <si>
    <t>474</t>
  </si>
  <si>
    <t>SL Light Dummy</t>
  </si>
  <si>
    <t>464</t>
  </si>
  <si>
    <t>SL Pole Concrete</t>
  </si>
  <si>
    <t>467</t>
  </si>
  <si>
    <t>SL Pole Dummy</t>
  </si>
  <si>
    <t>480</t>
  </si>
  <si>
    <t>SL Pole NULL</t>
  </si>
  <si>
    <t>476</t>
  </si>
  <si>
    <t>SL Pole Spun Concrete</t>
  </si>
  <si>
    <t>477</t>
  </si>
  <si>
    <t>SL Pole Steel</t>
  </si>
  <si>
    <t>478</t>
  </si>
  <si>
    <t>SL Pole Unknown</t>
  </si>
  <si>
    <t>479</t>
  </si>
  <si>
    <t>SL Pole Wood</t>
  </si>
  <si>
    <t>SWC Dished Channel (Concrete)</t>
  </si>
  <si>
    <t>SWC Dished Channel (Half Pipe)</t>
  </si>
  <si>
    <t>174</t>
  </si>
  <si>
    <t>SWC Dished Channel (Interlocking Blocks)</t>
  </si>
  <si>
    <t>SWC Dished Channel (Sealed)</t>
  </si>
  <si>
    <t>SWC Dished Channel (Stone)</t>
  </si>
  <si>
    <t>SWC Dummy</t>
  </si>
  <si>
    <t>SWC Kerb &amp; Channel (Concrete)</t>
  </si>
  <si>
    <t>SWC Kerb &amp; Channel (Interlocking Blocks)</t>
  </si>
  <si>
    <t>175</t>
  </si>
  <si>
    <t>SWC Kerb &amp; Channel (Stone)</t>
  </si>
  <si>
    <t>SWC Kerb &amp; Dished Channel (concrete)</t>
  </si>
  <si>
    <t>SWC Kerb Only (Concrete)</t>
  </si>
  <si>
    <t>SWC Kerb Only (Stone)</t>
  </si>
  <si>
    <t>SWC Mountable Kerb &amp; Channel (Concrete)</t>
  </si>
  <si>
    <t>SWC Mountable Kerb Only (Concrete)</t>
  </si>
  <si>
    <t>SWC Other Type</t>
  </si>
  <si>
    <t>SWC Slot Channel (Concrete)</t>
  </si>
  <si>
    <t>Seat Stone Back</t>
  </si>
  <si>
    <t>Seat Support</t>
  </si>
  <si>
    <t>Seat With Cover</t>
  </si>
  <si>
    <t>Sign Guide</t>
  </si>
  <si>
    <t>385</t>
  </si>
  <si>
    <t>Sign Hazard Markings</t>
  </si>
  <si>
    <t>397</t>
  </si>
  <si>
    <t>Sign Information</t>
  </si>
  <si>
    <t>386</t>
  </si>
  <si>
    <t>Sign Information General</t>
  </si>
  <si>
    <t>387</t>
  </si>
  <si>
    <t>Sign Information Miscellaneous</t>
  </si>
  <si>
    <t>388</t>
  </si>
  <si>
    <t>Sign Miscellaneous</t>
  </si>
  <si>
    <t>390</t>
  </si>
  <si>
    <t>Sign Motorist Services</t>
  </si>
  <si>
    <t>391</t>
  </si>
  <si>
    <t>Sign Permenant Warning</t>
  </si>
  <si>
    <t>392</t>
  </si>
  <si>
    <t>Sign Regulatory General</t>
  </si>
  <si>
    <t>393</t>
  </si>
  <si>
    <t>Sign Regulatory HCV</t>
  </si>
  <si>
    <t>394</t>
  </si>
  <si>
    <t>Sign Regulatory Parking</t>
  </si>
  <si>
    <t>395</t>
  </si>
  <si>
    <t>Sign Tourist</t>
  </si>
  <si>
    <t>398</t>
  </si>
  <si>
    <t>Sign Unknown Class</t>
  </si>
  <si>
    <t>396</t>
  </si>
  <si>
    <t>Sign Warning Miscellaneous</t>
  </si>
  <si>
    <t>Sign Dummy</t>
  </si>
  <si>
    <t>TF Dummy</t>
  </si>
  <si>
    <t>339</t>
  </si>
  <si>
    <t>TF Edge Marker Posts</t>
  </si>
  <si>
    <t>338</t>
  </si>
  <si>
    <t>TF Illuminated Island Nose</t>
  </si>
  <si>
    <t>317</t>
  </si>
  <si>
    <t>TL Basecourse 1st Coat Dummy</t>
  </si>
  <si>
    <t>322</t>
  </si>
  <si>
    <t>TL Basecourse 1st Coat Use 1</t>
  </si>
  <si>
    <t>321</t>
  </si>
  <si>
    <t>TL Basecourse 1st Coat Use 2</t>
  </si>
  <si>
    <t>320</t>
  </si>
  <si>
    <t>TL Basecourse 1st Coat Use 3</t>
  </si>
  <si>
    <t>319</t>
  </si>
  <si>
    <t>TL Basecourse 1st Coat Use 4</t>
  </si>
  <si>
    <t>318</t>
  </si>
  <si>
    <t>TL Basecourse 1st Coat Use 5</t>
  </si>
  <si>
    <t>TL Basecourse S Rural Dummy</t>
  </si>
  <si>
    <t>TL Basecourse S Rural Waka Use 1</t>
  </si>
  <si>
    <t>TL Basecourse S Rural Wana Use 1</t>
  </si>
  <si>
    <t>TL Basecourse S Urban Dummy</t>
  </si>
  <si>
    <t>311</t>
  </si>
  <si>
    <t>TL Basecourse S Urban Waka Use 1</t>
  </si>
  <si>
    <t>316</t>
  </si>
  <si>
    <t>TL Basecourse S Urban Wana Use 1</t>
  </si>
  <si>
    <t>119</t>
  </si>
  <si>
    <t>TL Formation Sealed Rural Flat</t>
  </si>
  <si>
    <t>289</t>
  </si>
  <si>
    <t>TL Formation Sealed Rural Rolling</t>
  </si>
  <si>
    <t>290</t>
  </si>
  <si>
    <t>TL Formation Sealed Rural Mountain</t>
  </si>
  <si>
    <t>TL Formation Sealed Rural Dummy</t>
  </si>
  <si>
    <t>TL Formation Sealed Urban Flat</t>
  </si>
  <si>
    <t>TL Formation Sealed Urban Rolling</t>
  </si>
  <si>
    <t>TL Formation Sealed Urban Mountain</t>
  </si>
  <si>
    <t>TL Formation Sealed Urban Dummy</t>
  </si>
  <si>
    <t>TL Subbase S Rural Dummy</t>
  </si>
  <si>
    <t>323</t>
  </si>
  <si>
    <t>TL Subbase S Rural Use 1</t>
  </si>
  <si>
    <t>324</t>
  </si>
  <si>
    <t>TL Subbase S Urban Dummy</t>
  </si>
  <si>
    <t>325</t>
  </si>
  <si>
    <t>TL Subbase S Urban Use 1</t>
  </si>
  <si>
    <t>576</t>
  </si>
  <si>
    <t>1CHIP - 1st Coat G2 Use 1</t>
  </si>
  <si>
    <t>577</t>
  </si>
  <si>
    <t>1CHIP - 1st Coat G2 Use 2</t>
  </si>
  <si>
    <t>527</t>
  </si>
  <si>
    <t>1CHIP - 1st Coat G2 Use 3</t>
  </si>
  <si>
    <t>578</t>
  </si>
  <si>
    <t>1CHIP - 1st Coat G2 Use 4</t>
  </si>
  <si>
    <t>579</t>
  </si>
  <si>
    <t>1CHIP - 1st Coat G2 Use 5</t>
  </si>
  <si>
    <t>580</t>
  </si>
  <si>
    <t>1CHIP - 1st Coat G2 Use 6</t>
  </si>
  <si>
    <t>528</t>
  </si>
  <si>
    <t>1CHIP - 1st Coat G3 Use 1</t>
  </si>
  <si>
    <t>529</t>
  </si>
  <si>
    <t>1CHIP - 1st Coat G3 Use 2</t>
  </si>
  <si>
    <t>530</t>
  </si>
  <si>
    <t>1CHIP - 1st Coat G3 Use 3</t>
  </si>
  <si>
    <t>534</t>
  </si>
  <si>
    <t>1CHIP - 1st Coat G3 Use 4</t>
  </si>
  <si>
    <t>535</t>
  </si>
  <si>
    <t>1CHIP - 1st Coat G3 Use 5</t>
  </si>
  <si>
    <t>581</t>
  </si>
  <si>
    <t>1CHIP - 1st Coat G3 Use 6</t>
  </si>
  <si>
    <t>531</t>
  </si>
  <si>
    <t>1CHIP - 1st Coat G4 Use 1</t>
  </si>
  <si>
    <t>532</t>
  </si>
  <si>
    <t>1CHIP - 1st Coat G4 Use 2</t>
  </si>
  <si>
    <t>533</t>
  </si>
  <si>
    <t>1CHIP - 1st Coat G4 Use 3</t>
  </si>
  <si>
    <t>582</t>
  </si>
  <si>
    <t>1CHIP - 1st Coat G4 Use 4</t>
  </si>
  <si>
    <t>583</t>
  </si>
  <si>
    <t>1CHIP - 1st Coat G4 Use 5</t>
  </si>
  <si>
    <t>584</t>
  </si>
  <si>
    <t>1CHIP - 1st Coat G4 Use 6</t>
  </si>
  <si>
    <t>1CHIP - 1st Coat G5 Use 1</t>
  </si>
  <si>
    <t>1CHIP - 1st Coat G5 Use 2</t>
  </si>
  <si>
    <t>1CHIP - 1st Coat G5 Use 3</t>
  </si>
  <si>
    <t>1CHIP - 1st Coat G5 Use 4</t>
  </si>
  <si>
    <t>1CHIP - 1st Coat G5 Use 5</t>
  </si>
  <si>
    <t>1CHIP - 1st Coat G5 Use 6</t>
  </si>
  <si>
    <t>737</t>
  </si>
  <si>
    <t>1CHIP - 1st Coat G6 Use 1</t>
  </si>
  <si>
    <t>738</t>
  </si>
  <si>
    <t>1CHIP - 1st Coat G6 Use 2</t>
  </si>
  <si>
    <t>739</t>
  </si>
  <si>
    <t>1CHIP - 1st Coat G6 Use 3</t>
  </si>
  <si>
    <t>740</t>
  </si>
  <si>
    <t>1CHIP - 1st Coat G6 Use 4</t>
  </si>
  <si>
    <t>741</t>
  </si>
  <si>
    <t>1CHIP - 1st Coat G6 Use 5</t>
  </si>
  <si>
    <t>742</t>
  </si>
  <si>
    <t>1CHIP - 1st Coat G6 Use 6</t>
  </si>
  <si>
    <t>585</t>
  </si>
  <si>
    <t>1CHIP - 2nd Coat G2 Use 1</t>
  </si>
  <si>
    <t>586</t>
  </si>
  <si>
    <t>1CHIP - 2nd Coat G2 Use 2</t>
  </si>
  <si>
    <t>1CHIP - 2nd Coat G2 Use 3</t>
  </si>
  <si>
    <t>587</t>
  </si>
  <si>
    <t>1CHIP - 2nd Coat G2 Use 4</t>
  </si>
  <si>
    <t>588</t>
  </si>
  <si>
    <t>1CHIP - 2nd Coat G2 Use 5</t>
  </si>
  <si>
    <t>589</t>
  </si>
  <si>
    <t>1CHIP - 2nd Coat G2 Use 6</t>
  </si>
  <si>
    <t>1CHIP - 2nd Coat G3 Use 1</t>
  </si>
  <si>
    <t>1CHIP - 2nd Coat G3 Use 2</t>
  </si>
  <si>
    <t>1CHIP - 2nd Coat G3 Use 3</t>
  </si>
  <si>
    <t>241</t>
  </si>
  <si>
    <t>1CHIP - 2nd Coat G3 Use 4</t>
  </si>
  <si>
    <t>590</t>
  </si>
  <si>
    <t>1CHIP - 2nd Coat G3 Use 5</t>
  </si>
  <si>
    <t>1CHIP - 2nd Coat G3 Use 6</t>
  </si>
  <si>
    <t>243</t>
  </si>
  <si>
    <t>1CHIP - 2nd Coat G4 Use 1</t>
  </si>
  <si>
    <t>244</t>
  </si>
  <si>
    <t>1CHIP - 2nd Coat G4 Use 2</t>
  </si>
  <si>
    <t>1CHIP - 2nd Coat G4 Use 3</t>
  </si>
  <si>
    <t>1CHIP - 2nd Coat G4 Use 4</t>
  </si>
  <si>
    <t>1CHIP - 2nd Coat G4 Use 5</t>
  </si>
  <si>
    <t>591</t>
  </si>
  <si>
    <t>1CHIP - 2nd Coat G4 Use 6</t>
  </si>
  <si>
    <t>1CHIP - 2nd Coat G5 Use 1</t>
  </si>
  <si>
    <t>1CHIP - 2nd Coat G5 Use 2</t>
  </si>
  <si>
    <t>1CHIP - 2nd Coat G5 Use 3</t>
  </si>
  <si>
    <t>1CHIP - 2nd Coat G5 Use 4</t>
  </si>
  <si>
    <t>592</t>
  </si>
  <si>
    <t>1CHIP - 2nd Coat G5 Use 5</t>
  </si>
  <si>
    <t>593</t>
  </si>
  <si>
    <t>1CHIP - 2nd Coat G5 Use 6</t>
  </si>
  <si>
    <t>743</t>
  </si>
  <si>
    <t>1CHIP - 2nd Coat G6 Use 1</t>
  </si>
  <si>
    <t>744</t>
  </si>
  <si>
    <t>1CHIP - 2nd Coat G6 Use 2</t>
  </si>
  <si>
    <t>745</t>
  </si>
  <si>
    <t>1CHIP - 2nd Coat G6 Use 3</t>
  </si>
  <si>
    <t>746</t>
  </si>
  <si>
    <t>1CHIP - 2nd Coat G6 Use 4</t>
  </si>
  <si>
    <t>747</t>
  </si>
  <si>
    <t>1CHIP - 2nd Coat G6 Use 5</t>
  </si>
  <si>
    <t>748</t>
  </si>
  <si>
    <t>1CHIP - 2nd Coat G6 Use 6</t>
  </si>
  <si>
    <t>594</t>
  </si>
  <si>
    <t>1CHIP - Reseal G2 Use 1</t>
  </si>
  <si>
    <t>595</t>
  </si>
  <si>
    <t>1CHIP - Reseal G2 Use 2</t>
  </si>
  <si>
    <t>497</t>
  </si>
  <si>
    <t>1CHIP - Reseal G2 Use 3</t>
  </si>
  <si>
    <t>252</t>
  </si>
  <si>
    <t>1CHIP - Reseal G2 Use 4</t>
  </si>
  <si>
    <t>596</t>
  </si>
  <si>
    <t>1CHIP - Reseal G2 Use 5</t>
  </si>
  <si>
    <t>597</t>
  </si>
  <si>
    <t>1CHIP - Reseal G2 Use 6</t>
  </si>
  <si>
    <t>TL Unsealed Wearing Dummy</t>
  </si>
  <si>
    <t>TL Unsealed Subbase</t>
  </si>
  <si>
    <t>TL Unsealed Subbase Dummy</t>
  </si>
  <si>
    <t>TL Unsealed Wearing Course</t>
  </si>
  <si>
    <t>Tree Protector</t>
  </si>
  <si>
    <t>Tree Protector with Base</t>
  </si>
  <si>
    <t>Unsealed Road Shoulders Subbase</t>
  </si>
  <si>
    <t>Vertical Brown Bollard</t>
  </si>
  <si>
    <t>Vertical Green Bollard</t>
  </si>
  <si>
    <t>Footpath Metal</t>
  </si>
  <si>
    <t>Footpath Seal</t>
  </si>
  <si>
    <t>Footpath Slurry Seal</t>
  </si>
  <si>
    <t>Footpath Unknown (Assume AC)</t>
  </si>
  <si>
    <t>Footpath Width Null (Assume 1.6m)</t>
  </si>
  <si>
    <t>516</t>
  </si>
  <si>
    <t>Footpath Base Width NULL</t>
  </si>
  <si>
    <t>RW Av Height NULL</t>
  </si>
  <si>
    <t>520</t>
  </si>
  <si>
    <t>TL Formation Unsealed Urban Flat</t>
  </si>
  <si>
    <t>521</t>
  </si>
  <si>
    <t>TL Formation Unsealed Urban Rolling</t>
  </si>
  <si>
    <t>522</t>
  </si>
  <si>
    <t>TL Formation Unsealed Urban Mountain</t>
  </si>
  <si>
    <t>TL Formation Unsealed Urban Dummy</t>
  </si>
  <si>
    <t>524</t>
  </si>
  <si>
    <t>TL Formation Unsealed Rural Flat</t>
  </si>
  <si>
    <t>525</t>
  </si>
  <si>
    <t>TL Formation Unsealed Rural Rolling</t>
  </si>
  <si>
    <t>526</t>
  </si>
  <si>
    <t>TL Formation Unsealed Rural Mountain</t>
  </si>
  <si>
    <t>523</t>
  </si>
  <si>
    <t>TL Formation Unsealed Rural Dummy</t>
  </si>
  <si>
    <t>1CHIP - Reseal G3 Use 1</t>
  </si>
  <si>
    <t>1CHIP - Reseal G3 Use 2</t>
  </si>
  <si>
    <t>1CHIP - Reseal G3 Use 3</t>
  </si>
  <si>
    <t>1CHIP - Reseal G3 Use 4</t>
  </si>
  <si>
    <t>1CHIP - Reseal G3 Use 5</t>
  </si>
  <si>
    <t>598</t>
  </si>
  <si>
    <t>1CHIP - Reseal G3 Use 6</t>
  </si>
  <si>
    <t>1CHIP - Reseal G4 Use 1</t>
  </si>
  <si>
    <t>260</t>
  </si>
  <si>
    <t>1CHIP - Reseal G4 Use 2</t>
  </si>
  <si>
    <t>261</t>
  </si>
  <si>
    <t>1CHIP - Reseal G4 Use 3</t>
  </si>
  <si>
    <t>536</t>
  </si>
  <si>
    <t>537</t>
  </si>
  <si>
    <t>TL Basecourse S Rural Waka Use 2</t>
  </si>
  <si>
    <t>538</t>
  </si>
  <si>
    <t>539</t>
  </si>
  <si>
    <t>TL Basecourse S Rural Waka Use 3</t>
  </si>
  <si>
    <t>540</t>
  </si>
  <si>
    <t>TL Basecourse S Rural Wana Use 2</t>
  </si>
  <si>
    <t>541</t>
  </si>
  <si>
    <t>TL Basecourse S Rural Wana Use 3</t>
  </si>
  <si>
    <t>542</t>
  </si>
  <si>
    <t>543</t>
  </si>
  <si>
    <t>TL Basecourse S Rural Waka Use 4</t>
  </si>
  <si>
    <t>544</t>
  </si>
  <si>
    <t>TL Basecourse S Rural Wana Use 4</t>
  </si>
  <si>
    <t>545</t>
  </si>
  <si>
    <t>546</t>
  </si>
  <si>
    <t>TL Basecourse S Rural Waka Use 5</t>
  </si>
  <si>
    <t>547</t>
  </si>
  <si>
    <t>TL Basecourse S Rural Wana Use 5</t>
  </si>
  <si>
    <t>548</t>
  </si>
  <si>
    <t>549</t>
  </si>
  <si>
    <t>TL Basecourse S Urban Waka Use 2</t>
  </si>
  <si>
    <t>550</t>
  </si>
  <si>
    <t>TL Basecourse S Urban Wana Use 2</t>
  </si>
  <si>
    <t>551</t>
  </si>
  <si>
    <t>552</t>
  </si>
  <si>
    <t>TL Basecourse S Urban Waka Use 3</t>
  </si>
  <si>
    <t>553</t>
  </si>
  <si>
    <t>TL Basecourse S Urban Wana Use 3</t>
  </si>
  <si>
    <t>554</t>
  </si>
  <si>
    <t>555</t>
  </si>
  <si>
    <t>TL Basecourse S Urban Waka Use 4</t>
  </si>
  <si>
    <t>556</t>
  </si>
  <si>
    <t>TL Basecourse S Urban Wana Use 4</t>
  </si>
  <si>
    <t>557</t>
  </si>
  <si>
    <t>558</t>
  </si>
  <si>
    <t>TL Basecourse S Urban Waka Use 5</t>
  </si>
  <si>
    <t>559</t>
  </si>
  <si>
    <t>TL Basecourse S Urban Wana Use 5</t>
  </si>
  <si>
    <t>560</t>
  </si>
  <si>
    <t>561</t>
  </si>
  <si>
    <t>TL Subbase S Rural Use 2</t>
  </si>
  <si>
    <t>562</t>
  </si>
  <si>
    <t>563</t>
  </si>
  <si>
    <t>TL Subbase S Rural Use 3</t>
  </si>
  <si>
    <t>565</t>
  </si>
  <si>
    <t>TL Subbase S Rural Use 4</t>
  </si>
  <si>
    <t>566</t>
  </si>
  <si>
    <t>567</t>
  </si>
  <si>
    <t>TL Subbase S Rural Use 5</t>
  </si>
  <si>
    <t>568</t>
  </si>
  <si>
    <t>569</t>
  </si>
  <si>
    <t>TL Subbase S Urban Use 2</t>
  </si>
  <si>
    <t>570</t>
  </si>
  <si>
    <t>571</t>
  </si>
  <si>
    <t>TL Subbase S Urban Use 3</t>
  </si>
  <si>
    <t>572</t>
  </si>
  <si>
    <t>573</t>
  </si>
  <si>
    <t>TL Subbase S Urban Use 4</t>
  </si>
  <si>
    <t>574</t>
  </si>
  <si>
    <t>575</t>
  </si>
  <si>
    <t>TL Subbase S Urban Use 5</t>
  </si>
  <si>
    <t>262</t>
  </si>
  <si>
    <t>1CHIP - Reseal G4 Use 4</t>
  </si>
  <si>
    <t>263</t>
  </si>
  <si>
    <t>1CHIP - Reseal G4 Use 5</t>
  </si>
  <si>
    <t>599</t>
  </si>
  <si>
    <t>1CHIP - Reseal G4 Use 6</t>
  </si>
  <si>
    <t>264</t>
  </si>
  <si>
    <t>1CHIP - Reseal G5 Use 1</t>
  </si>
  <si>
    <t>265</t>
  </si>
  <si>
    <t>1CHIP - Reseal G5 Use 2</t>
  </si>
  <si>
    <t>266</t>
  </si>
  <si>
    <t>1CHIP - Reseal G5 Use 3</t>
  </si>
  <si>
    <t>498</t>
  </si>
  <si>
    <t>1CHIP - Reseal G5 Use 4</t>
  </si>
  <si>
    <t>1CHIP - Reseal G5 Use 5</t>
  </si>
  <si>
    <t>1CHIP - Reseal G5 Use 6</t>
  </si>
  <si>
    <t>749</t>
  </si>
  <si>
    <t>1CHIP - Reseal G6 Use 1</t>
  </si>
  <si>
    <t>1CHIP - Reseal G6 Use 2</t>
  </si>
  <si>
    <t>1CHIP - Reseal G6 Use 3</t>
  </si>
  <si>
    <t>1CHIP - Reseal G6 Use 4</t>
  </si>
  <si>
    <t>753</t>
  </si>
  <si>
    <t>1CHIP - Reseal G6 Use 5</t>
  </si>
  <si>
    <t>754</t>
  </si>
  <si>
    <t>1CHIP - Reseal G6 Use 6</t>
  </si>
  <si>
    <t>2CHIP - 1st Coat G2-4 Use 1</t>
  </si>
  <si>
    <t>2CHIP - 1st Coat G2-4 Use 2</t>
  </si>
  <si>
    <t>277</t>
  </si>
  <si>
    <t>2CHIP - 1st Coat G2-4 Use 3</t>
  </si>
  <si>
    <t>2CHIP - 1st Coat G2-4 Use 4</t>
  </si>
  <si>
    <t>603</t>
  </si>
  <si>
    <t>2CHIP - 1st Coat G2-4 Use 5</t>
  </si>
  <si>
    <t>2CHIP - 1st Coat G2-4 Use 6</t>
  </si>
  <si>
    <t>2CHIP - 1st Coat G3-5 Use 1</t>
  </si>
  <si>
    <t>2CHIP - 1st Coat G3-5 Use 2</t>
  </si>
  <si>
    <t>2CHIP - 1st Coat G3-5 Use 3</t>
  </si>
  <si>
    <t>2CHIP - 1st Coat G3-5 Use 4</t>
  </si>
  <si>
    <t>2CHIP - 1st Coat G3-5 Use 5</t>
  </si>
  <si>
    <t>606</t>
  </si>
  <si>
    <t>2CHIP - 1st Coat G3-5 Use 6</t>
  </si>
  <si>
    <t>2CHIP - 1st Coat G4-6 Use 1</t>
  </si>
  <si>
    <t>2CHIP - 1st Coat G4-6 Use 2</t>
  </si>
  <si>
    <t>2CHIP - 1st Coat G4-6 Use 3</t>
  </si>
  <si>
    <t>2CHIP - 1st Coat G4-6 Use 4</t>
  </si>
  <si>
    <t>2CHIP - 1st Coat G4-6 Use 5</t>
  </si>
  <si>
    <t>2CHIP - 1st Coat G4-6 Use 6</t>
  </si>
  <si>
    <t>2CHIP - 2nd Coat G2-4 Use 1</t>
  </si>
  <si>
    <t>2CHIP - 2nd Coat G2-4 Use 2</t>
  </si>
  <si>
    <t>2CHIP - 2nd Coat G2-4 Use 3</t>
  </si>
  <si>
    <t>2CHIP - 2nd Coat G2-4 Use 4</t>
  </si>
  <si>
    <t>2CHIP - 2nd Coat G2-4 Use 5</t>
  </si>
  <si>
    <t>2CHIP - 2nd Coat G2-4 Use 6</t>
  </si>
  <si>
    <t>2CHIP - 2nd Coat G3-5 Use 1</t>
  </si>
  <si>
    <t>2CHIP - 2nd Coat G3-5 Use 2</t>
  </si>
  <si>
    <t>2CHIP - 2nd Coat G3-5 Use 3</t>
  </si>
  <si>
    <t>2CHIP - 2nd Coat G3-5 Use 4</t>
  </si>
  <si>
    <t>2CHIP - 2nd Coat G3-5 Use 5</t>
  </si>
  <si>
    <t>2CHIP - 2nd Coat G3-5 Use 6</t>
  </si>
  <si>
    <t>619</t>
  </si>
  <si>
    <t>2CHIP - 2nd Coat G4-6 Use 1</t>
  </si>
  <si>
    <t>2CHIP - 2nd Coat G4-6 Use 2</t>
  </si>
  <si>
    <t>2CHIP - 2nd Coat G4-6 Use 3</t>
  </si>
  <si>
    <t>2CHIP - 2nd Coat G4-6 Use 4</t>
  </si>
  <si>
    <t>2CHIP - 2nd Coat G4-6 Use 5</t>
  </si>
  <si>
    <t>2CHIP - 2nd Coat G4-6 Use 6</t>
  </si>
  <si>
    <t>2CHIP - Reseal G2-4 Use 1</t>
  </si>
  <si>
    <t>2CHIP - Reseal G2-4 Use 2</t>
  </si>
  <si>
    <t>2CHIP - Reseal G2-4 Use 3</t>
  </si>
  <si>
    <t>2CHIP - Reseal G2-4 Use 4</t>
  </si>
  <si>
    <t>2CHIP - Reseal G2-4 Use 5</t>
  </si>
  <si>
    <t>2CHIP - Reseal G2-4 Use 6</t>
  </si>
  <si>
    <t>2CHIP - Reseal G3-5 Use 1</t>
  </si>
  <si>
    <t>2CHIP - Reseal G3-5 Use 2</t>
  </si>
  <si>
    <t>2CHIP - Reseal G3-5 Use 3</t>
  </si>
  <si>
    <t>2CHIP - Reseal G3-5 Use 4</t>
  </si>
  <si>
    <t>2CHIP - Reseal G3-5 Use 5</t>
  </si>
  <si>
    <t>2CHIP - Reseal G3-5 Use 6</t>
  </si>
  <si>
    <t>2CHIP - Reseal G4-6 Use 1</t>
  </si>
  <si>
    <t>2CHIP - Reseal G4-6 Use 2</t>
  </si>
  <si>
    <t>2CHIP - Reseal G4-6 Use 3</t>
  </si>
  <si>
    <t>2CHIP - Reseal G4-6 Use 4</t>
  </si>
  <si>
    <t>2CHIP - Reseal G4-6 Use 5</t>
  </si>
  <si>
    <t>2CHIP - Reseal G4-6 Use 6</t>
  </si>
  <si>
    <t>AC - Use 1</t>
  </si>
  <si>
    <t>AC - Use 2</t>
  </si>
  <si>
    <t>AC - Use 3</t>
  </si>
  <si>
    <t>AC - Use 4</t>
  </si>
  <si>
    <t>AC - Use 5</t>
  </si>
  <si>
    <t>AC - Use 6</t>
  </si>
  <si>
    <t>AC - Use 7</t>
  </si>
  <si>
    <t>CAPE - G3 Use 1</t>
  </si>
  <si>
    <t>CAPE - G3 Use 2</t>
  </si>
  <si>
    <t>CAPE - G3 Use 3</t>
  </si>
  <si>
    <t>CAPE - G3 Use 4</t>
  </si>
  <si>
    <t>CAPE - G3 Use 5</t>
  </si>
  <si>
    <t>CAPE - G3 Use 6</t>
  </si>
  <si>
    <t>CAPE - G4 Use 1</t>
  </si>
  <si>
    <t>CAPE - G4 Use 2</t>
  </si>
  <si>
    <t>CAPE - G4 Use 3</t>
  </si>
  <si>
    <t>CAPE - G4 Use 4</t>
  </si>
  <si>
    <t>CAPE - G4 Use 5</t>
  </si>
  <si>
    <t>CAPE - G4 Use 6</t>
  </si>
  <si>
    <t>CAPE - G5 Use 1</t>
  </si>
  <si>
    <t>CAPE - G5 Use 2</t>
  </si>
  <si>
    <t>CAPE - G5 Use 3</t>
  </si>
  <si>
    <t>CAPE - G5 Use 4</t>
  </si>
  <si>
    <t>CAPE - G5 Use 5</t>
  </si>
  <si>
    <t>CAPE - G5 Use 6</t>
  </si>
  <si>
    <t>698</t>
  </si>
  <si>
    <t>CAPE - G6 Use 1</t>
  </si>
  <si>
    <t>699</t>
  </si>
  <si>
    <t>CAPE - G6 Use 2</t>
  </si>
  <si>
    <t>CAPE - G6 Use 3</t>
  </si>
  <si>
    <t>701</t>
  </si>
  <si>
    <t>CAPE - G6 Use 4</t>
  </si>
  <si>
    <t>702</t>
  </si>
  <si>
    <t>CAPE - G6 Use 5</t>
  </si>
  <si>
    <t>CAPE - G6 Use 6</t>
  </si>
  <si>
    <t>CONC - Use 1</t>
  </si>
  <si>
    <t>663</t>
  </si>
  <si>
    <t>CONC - Use 2</t>
  </si>
  <si>
    <t>CONC - Use 3</t>
  </si>
  <si>
    <t>CONC - Use 4</t>
  </si>
  <si>
    <t>CONC - Use 5</t>
  </si>
  <si>
    <t>CONC - Use 6</t>
  </si>
  <si>
    <t>IC BLOCKS - Use 1</t>
  </si>
  <si>
    <t>IC BLOCKS - Use 2</t>
  </si>
  <si>
    <t>IC BLOCKS - Use 3</t>
  </si>
  <si>
    <t>IC BLOCKS - Use 4</t>
  </si>
  <si>
    <t>IC BLOCKS - Use 5</t>
  </si>
  <si>
    <t>IC BLOCKS - Use 6</t>
  </si>
  <si>
    <t>482</t>
  </si>
  <si>
    <t>LOCK - G6 Use 1</t>
  </si>
  <si>
    <t>LOCK - G6 Use 2</t>
  </si>
  <si>
    <t>LOCK - G6 Use 3</t>
  </si>
  <si>
    <t>LOCK - G6 Use 4</t>
  </si>
  <si>
    <t>LOCK - G6 Use 5</t>
  </si>
  <si>
    <t>677</t>
  </si>
  <si>
    <t>LOCK - G6 Use 6</t>
  </si>
  <si>
    <t>678</t>
  </si>
  <si>
    <t>RACK - G4-6 Use 1</t>
  </si>
  <si>
    <t>679</t>
  </si>
  <si>
    <t>RACK - G4-6 Use 2</t>
  </si>
  <si>
    <t>680</t>
  </si>
  <si>
    <t>RACK - G4-6 Use 3</t>
  </si>
  <si>
    <t>681</t>
  </si>
  <si>
    <t>RACK - G4-6 Use 4</t>
  </si>
  <si>
    <t>682</t>
  </si>
  <si>
    <t>RACK - G4-6 Use 5</t>
  </si>
  <si>
    <t>683</t>
  </si>
  <si>
    <t>RACK - G4-6 Use 6</t>
  </si>
  <si>
    <t>SLRY - Use 1</t>
  </si>
  <si>
    <t>705</t>
  </si>
  <si>
    <t>TL Basecourse S Rural Waka Use 6</t>
  </si>
  <si>
    <t>706</t>
  </si>
  <si>
    <t>TL Basecourse S Rural Wana Use 6</t>
  </si>
  <si>
    <t>TL Basecourse S Urban Waka Use 6</t>
  </si>
  <si>
    <t>TL Basecourse S Urban Wana Use 6</t>
  </si>
  <si>
    <t>710</t>
  </si>
  <si>
    <t>711</t>
  </si>
  <si>
    <t>TL Subbase S Rural Use 6</t>
  </si>
  <si>
    <t>713</t>
  </si>
  <si>
    <t>712</t>
  </si>
  <si>
    <t>TL Subbase S Urban Use 6</t>
  </si>
  <si>
    <t>714</t>
  </si>
  <si>
    <t>Bridge  4 - THE PETER MUIR BRIDGE</t>
  </si>
  <si>
    <t>715</t>
  </si>
  <si>
    <t>Bridge  7 - HAWEA RIVER</t>
  </si>
  <si>
    <t>716</t>
  </si>
  <si>
    <t>Bridge 19 - DIAMOND CREEK</t>
  </si>
  <si>
    <t>717</t>
  </si>
  <si>
    <t>Bridge 20 - REES RIVER</t>
  </si>
  <si>
    <t>718</t>
  </si>
  <si>
    <t>Bridge 25 - INVINCIBLE</t>
  </si>
  <si>
    <t>720</t>
  </si>
  <si>
    <t>Bridge 33 - EDITH CAVELL BRIDGE</t>
  </si>
  <si>
    <t>721</t>
  </si>
  <si>
    <t>Bridge 36 - SKIPPERS</t>
  </si>
  <si>
    <t>722</t>
  </si>
  <si>
    <t>Bridge 49 - CARDRONA</t>
  </si>
  <si>
    <t>723</t>
  </si>
  <si>
    <t>Bridge 53 - MOTUTAPU RIVER</t>
  </si>
  <si>
    <t>724</t>
  </si>
  <si>
    <t>Bridge 54 - MATUKITUKI</t>
  </si>
  <si>
    <t>725</t>
  </si>
  <si>
    <t>Bridge 59 - DART RIVER</t>
  </si>
  <si>
    <t>727</t>
  </si>
  <si>
    <t>Bridge 67 - BRANCH BURN</t>
  </si>
  <si>
    <t>728</t>
  </si>
  <si>
    <t>Bridge 88 - 12 MILE BLUFFS</t>
  </si>
  <si>
    <t>729</t>
  </si>
  <si>
    <t>Small Conc B Conc D &lt;= 5.9m Wide</t>
  </si>
  <si>
    <t>733</t>
  </si>
  <si>
    <t>Small Conc B Conc D &gt; 5.9m Wide</t>
  </si>
  <si>
    <t>731</t>
  </si>
  <si>
    <t>Small Steel B Conc D &lt;= 5.9m Wide</t>
  </si>
  <si>
    <t>734</t>
  </si>
  <si>
    <t>Small Steel B Conc D &gt; 5.9m Wide</t>
  </si>
  <si>
    <t>732</t>
  </si>
  <si>
    <t>Small Steel B Timb D &lt;= 5.9m Wide</t>
  </si>
  <si>
    <t>735</t>
  </si>
  <si>
    <t>Small Steel B Timb D &gt; 5.9m Wide</t>
  </si>
  <si>
    <t>730</t>
  </si>
  <si>
    <t>Small Timb B Timb D &lt;= 5.9m Wide</t>
  </si>
  <si>
    <t>736</t>
  </si>
  <si>
    <t>Small Timb B Timb D &gt; 5.9m Wide</t>
  </si>
  <si>
    <t>SLRY - Use 2</t>
  </si>
  <si>
    <t>SLRY - Use 3</t>
  </si>
  <si>
    <t>274</t>
  </si>
  <si>
    <t>SLRY - Use 4</t>
  </si>
  <si>
    <t>275</t>
  </si>
  <si>
    <t>SLRY - Use 5</t>
  </si>
  <si>
    <t>SLRY - Use 6</t>
  </si>
  <si>
    <t>684</t>
  </si>
  <si>
    <t>TEXTURE - G5 Use 1</t>
  </si>
  <si>
    <t>685</t>
  </si>
  <si>
    <t>TEXTURE - G5 Use 2</t>
  </si>
  <si>
    <t>686</t>
  </si>
  <si>
    <t>TEXTURE - G5 Use 3</t>
  </si>
  <si>
    <t>687</t>
  </si>
  <si>
    <t>TEXTURE - G5 Use 4</t>
  </si>
  <si>
    <t>688</t>
  </si>
  <si>
    <t>TEXTURE - G5 Use 5</t>
  </si>
  <si>
    <t>689</t>
  </si>
  <si>
    <t>TEXTURE - G5 Use 6</t>
  </si>
  <si>
    <t>TL Surface Dummy</t>
  </si>
  <si>
    <t>690</t>
  </si>
  <si>
    <t>VFILL - G5 Use 1</t>
  </si>
  <si>
    <t>VFILL - G5 Use 2</t>
  </si>
  <si>
    <t>691</t>
  </si>
  <si>
    <t>VFILL - G5 Use 3</t>
  </si>
  <si>
    <t>692</t>
  </si>
  <si>
    <t>VFILL - G5 Use 4</t>
  </si>
  <si>
    <t>693</t>
  </si>
  <si>
    <t>VFILL - G5 Use 5</t>
  </si>
  <si>
    <t>694</t>
  </si>
  <si>
    <t>VFILL - G5 Use 6</t>
  </si>
  <si>
    <t>Drainage Subsoil Drain</t>
  </si>
  <si>
    <t>756</t>
  </si>
  <si>
    <t>Headwall (Concrete)</t>
  </si>
  <si>
    <t>757</t>
  </si>
  <si>
    <t>Headwall (Stone)</t>
  </si>
  <si>
    <t>758</t>
  </si>
  <si>
    <t>MS Mirror</t>
  </si>
  <si>
    <t>759</t>
  </si>
  <si>
    <t>MS Ford</t>
  </si>
  <si>
    <t>760</t>
  </si>
  <si>
    <t>RW Length NULL</t>
  </si>
  <si>
    <t>761</t>
  </si>
  <si>
    <t>Sign Facilities</t>
  </si>
  <si>
    <t>762</t>
  </si>
  <si>
    <t>TL Basecourse S Rural Wana Use 7</t>
  </si>
  <si>
    <t>763</t>
  </si>
  <si>
    <t>TL Basecourse S Rural Waka Use 7</t>
  </si>
  <si>
    <t>764</t>
  </si>
  <si>
    <t>765</t>
  </si>
  <si>
    <t>766</t>
  </si>
  <si>
    <t>TL Basecourse S Urban Wana Use 7</t>
  </si>
  <si>
    <t>767</t>
  </si>
  <si>
    <t>TL Basecourse S Urban Waka Use 7</t>
  </si>
  <si>
    <t>768</t>
  </si>
  <si>
    <t>769</t>
  </si>
  <si>
    <t>TL Subbase S Urban Use 7</t>
  </si>
  <si>
    <t>TL Subbase S Rural Use 7</t>
  </si>
  <si>
    <t>Bus Shelters</t>
  </si>
  <si>
    <t>Bus Shelters Dummy</t>
  </si>
  <si>
    <t>774</t>
  </si>
  <si>
    <t>OTTA Seal</t>
  </si>
  <si>
    <t>775</t>
  </si>
  <si>
    <t>LED P-Cat</t>
  </si>
  <si>
    <t>776</t>
  </si>
  <si>
    <t>LED V-Cat</t>
  </si>
  <si>
    <t>777</t>
  </si>
  <si>
    <t>HPS Stock</t>
  </si>
  <si>
    <t>778</t>
  </si>
  <si>
    <t>Twin Culvert (Drain ID 511)</t>
  </si>
  <si>
    <t>779</t>
  </si>
  <si>
    <t>Side Drain</t>
  </si>
  <si>
    <t>780</t>
  </si>
  <si>
    <t>Footpath Timber</t>
  </si>
  <si>
    <t>781</t>
  </si>
  <si>
    <t>Footpath Tactile Paver</t>
  </si>
  <si>
    <t>782</t>
  </si>
  <si>
    <t>MS Underground Entrance</t>
  </si>
  <si>
    <t>783</t>
  </si>
  <si>
    <t>Scruffy Dome manhole</t>
  </si>
  <si>
    <t>ud_additive_details</t>
  </si>
  <si>
    <t>ud_adhesion_agent_details</t>
  </si>
  <si>
    <t>ud_advertising_structure</t>
  </si>
  <si>
    <t>ud_ts_aspect</t>
  </si>
  <si>
    <t>ud_barrier</t>
  </si>
  <si>
    <t>ud_barrier_terminal</t>
  </si>
  <si>
    <t>ud_battery</t>
  </si>
  <si>
    <t>ud_biodiversity_buffer_area</t>
  </si>
  <si>
    <t>ud_bollard</t>
  </si>
  <si>
    <t>ud_bridges</t>
  </si>
  <si>
    <t>ud_cable</t>
  </si>
  <si>
    <t>ud_camera</t>
  </si>
  <si>
    <t>ud_cattle_stop</t>
  </si>
  <si>
    <t>ud_cell</t>
  </si>
  <si>
    <t>ud_chamber</t>
  </si>
  <si>
    <t>ud_channel</t>
  </si>
  <si>
    <t>ud_condition_asset</t>
  </si>
  <si>
    <t>ud_controller</t>
  </si>
  <si>
    <t>ud_convertor</t>
  </si>
  <si>
    <t>ud_crash_cushion</t>
  </si>
  <si>
    <t>ud_cultural_installation</t>
  </si>
  <si>
    <t>ud_culvert</t>
  </si>
  <si>
    <t>ud_culvert_pipe</t>
  </si>
  <si>
    <t>ud_cycle_amenity</t>
  </si>
  <si>
    <t>ud_delineator</t>
  </si>
  <si>
    <t>ud_duct</t>
  </si>
  <si>
    <t>ud_electronic_sign</t>
  </si>
  <si>
    <t>ud_enclosure</t>
  </si>
  <si>
    <t>118</t>
  </si>
  <si>
    <t>ud_amds_fault_asset</t>
  </si>
  <si>
    <t>ud_gantry</t>
  </si>
  <si>
    <t>ud_generator</t>
  </si>
  <si>
    <t>ud_ground_treatment</t>
  </si>
  <si>
    <t>ud_headwall</t>
  </si>
  <si>
    <t>ud_holding</t>
  </si>
  <si>
    <t>ud_invertor</t>
  </si>
  <si>
    <t>ud_kerb_crossing</t>
  </si>
  <si>
    <t>ud_luminaire</t>
  </si>
  <si>
    <t>ud_me_chamber</t>
  </si>
  <si>
    <t>ud_me_pipe</t>
  </si>
  <si>
    <t>ud_maintenance_work_asset</t>
  </si>
  <si>
    <t>ud_marking</t>
  </si>
  <si>
    <t>131</t>
  </si>
  <si>
    <t>ud_mast</t>
  </si>
  <si>
    <t>ud_meter</t>
  </si>
  <si>
    <t>ud_motorcyc_attach</t>
  </si>
  <si>
    <t>ud_amds_column_management</t>
  </si>
  <si>
    <t>ud_outreach</t>
  </si>
  <si>
    <t>ud_panel_electrical</t>
  </si>
  <si>
    <t>ud_panel_mechanical</t>
  </si>
  <si>
    <t>ud_pathway</t>
  </si>
  <si>
    <t>ud_pavement_layer</t>
  </si>
  <si>
    <t>ud_pavement_structure</t>
  </si>
  <si>
    <t>ud_pipe</t>
  </si>
  <si>
    <t>ud_planting_structure</t>
  </si>
  <si>
    <t>ud_pole_structure</t>
  </si>
  <si>
    <t>ud_me_pump</t>
  </si>
  <si>
    <t>ud_radio_equipment</t>
  </si>
  <si>
    <t>ud_rail</t>
  </si>
  <si>
    <t>ud_retaining_wall</t>
  </si>
  <si>
    <t>ud_road_hump</t>
  </si>
  <si>
    <t>ud_treatment_length</t>
  </si>
  <si>
    <t>ud_roadside_biodiversity</t>
  </si>
  <si>
    <t>ud_rockfall_protection</t>
  </si>
  <si>
    <t>ud_router</t>
  </si>
  <si>
    <t>ud_rubbish_bin_system</t>
  </si>
  <si>
    <t>ud_sea_wall</t>
  </si>
  <si>
    <t>ud_seating</t>
  </si>
  <si>
    <t>ud_sensor</t>
  </si>
  <si>
    <t>ud_shelter</t>
  </si>
  <si>
    <t>ud_sign</t>
  </si>
  <si>
    <t>ud_speaker</t>
  </si>
  <si>
    <t>ud_ssp_feature_note</t>
  </si>
  <si>
    <t>ud_stopping_place</t>
  </si>
  <si>
    <t>ud_subgrade_layer</t>
  </si>
  <si>
    <t>ud_surface_layer</t>
  </si>
  <si>
    <t>ud_surface_structure</t>
  </si>
  <si>
    <t>ud_switch</t>
  </si>
  <si>
    <t>ud_switchboard</t>
  </si>
  <si>
    <t>ud_ts_target_board</t>
  </si>
  <si>
    <t>ud_telephone</t>
  </si>
  <si>
    <t>ud_traffic_island</t>
  </si>
  <si>
    <t>ud_traffic_signal</t>
  </si>
  <si>
    <t>ud_tray</t>
  </si>
  <si>
    <t>ud_tunnel</t>
  </si>
  <si>
    <t>ud_valve</t>
  </si>
  <si>
    <t>ud_wall</t>
  </si>
  <si>
    <t>ud_water_area</t>
  </si>
  <si>
    <t>ud_water_structure</t>
  </si>
  <si>
    <t>ud_weigh_site</t>
  </si>
  <si>
    <t>ud_wheel_stop</t>
  </si>
  <si>
    <t>ud_wildlife_zone</t>
  </si>
  <si>
    <t>Advisory</t>
  </si>
  <si>
    <t>Clearway</t>
  </si>
  <si>
    <t>Guide</t>
  </si>
  <si>
    <t>Motorist services</t>
  </si>
  <si>
    <t>Parking</t>
  </si>
  <si>
    <t>Parking permitted</t>
  </si>
  <si>
    <t>Parking Zone</t>
  </si>
  <si>
    <t>Regulatory</t>
  </si>
  <si>
    <t>Toll</t>
  </si>
  <si>
    <t>Visitor attractions</t>
  </si>
  <si>
    <t>Warning</t>
  </si>
  <si>
    <t>Effluent</t>
  </si>
  <si>
    <t>General (site specific)</t>
  </si>
  <si>
    <t>Heavy vehicles</t>
  </si>
  <si>
    <t>Junction</t>
  </si>
  <si>
    <t>Motorway/expressway</t>
  </si>
  <si>
    <t>Passing/overtaking</t>
  </si>
  <si>
    <t>Railway level crossing</t>
  </si>
  <si>
    <t>Temporary</t>
  </si>
  <si>
    <t>Users, non-motorised</t>
  </si>
  <si>
    <t>Route indicator</t>
  </si>
  <si>
    <t>Advance direction</t>
  </si>
  <si>
    <t>Confirmation direction</t>
  </si>
  <si>
    <t>Other Subclass</t>
  </si>
  <si>
    <t>Destination - place name</t>
  </si>
  <si>
    <t>Junction direction</t>
  </si>
  <si>
    <t>Lane direction</t>
  </si>
  <si>
    <t>Advance notice services adjacent to road</t>
  </si>
  <si>
    <t>Advance notice services on side road</t>
  </si>
  <si>
    <t>Position, chevron format</t>
  </si>
  <si>
    <t>Position, rectangular format</t>
  </si>
  <si>
    <t>Position side road and distance</t>
  </si>
  <si>
    <t>No parking</t>
  </si>
  <si>
    <t>No stopping</t>
  </si>
  <si>
    <t>Class or time restricted</t>
  </si>
  <si>
    <t>Direction and placement</t>
  </si>
  <si>
    <t>Lane use</t>
  </si>
  <si>
    <t>Regulatory - Priority</t>
  </si>
  <si>
    <t>Regulatory - road user restrictions</t>
  </si>
  <si>
    <t>Regulatory - Speed</t>
  </si>
  <si>
    <t>Advance notice attractions adjacent to road</t>
  </si>
  <si>
    <t>Advance notice attractions adjacent to road Symbol</t>
  </si>
  <si>
    <t>Advance notice attractions on side road</t>
  </si>
  <si>
    <t>Advance notice attractions on side road Symbol</t>
  </si>
  <si>
    <t>Position side road &amp; distance along chevron</t>
  </si>
  <si>
    <t>Position side road &amp; distance along chevron Symbol</t>
  </si>
  <si>
    <t>Advance of TCD</t>
  </si>
  <si>
    <t>Delineation and hazard markers</t>
  </si>
  <si>
    <t>Fauna (animals)</t>
  </si>
  <si>
    <t>Horizontal alignment</t>
  </si>
  <si>
    <t>Lane use/management</t>
  </si>
  <si>
    <t>Miscellaneous</t>
  </si>
  <si>
    <t>Road surface</t>
  </si>
  <si>
    <t>User, non-motorised</t>
  </si>
  <si>
    <t>Vehicles crossing</t>
  </si>
  <si>
    <t>Vertical alignment</t>
  </si>
  <si>
    <t>Width or height</t>
  </si>
  <si>
    <t>General (Site Specific)</t>
  </si>
  <si>
    <t>Parking Permitted</t>
  </si>
  <si>
    <t>Parking Permitted Supplementary</t>
  </si>
  <si>
    <t>General</t>
  </si>
  <si>
    <t>General Suplimentary</t>
  </si>
  <si>
    <t>839</t>
  </si>
  <si>
    <t>WU21 - "Non motorised users children flag" — sign</t>
  </si>
  <si>
    <t>MD1R - [service] [distance] km chevron facing right</t>
  </si>
  <si>
    <t>MD2R - [service] [service] [distance] km chevron facing right</t>
  </si>
  <si>
    <t>MD3R - [service] [service] [service] [distance] km chevron facing right</t>
  </si>
  <si>
    <t>MD4R - [service] [service] [service] [service] [distance] km chevron facing right</t>
  </si>
  <si>
    <t>835</t>
  </si>
  <si>
    <t>WU62 - 40 km/h advisory - cyclists on narrow bridge</t>
  </si>
  <si>
    <t>849</t>
  </si>
  <si>
    <t>None - 40 km/h Advisory School</t>
  </si>
  <si>
    <t>AB4 - Advance advisory Bus and EV Only</t>
  </si>
  <si>
    <t>AB4 - Advance advisory T2 HV EV lane</t>
  </si>
  <si>
    <t>AB4 - Advance advisory T3 HV EV lane</t>
  </si>
  <si>
    <t>GA21 - Advance direction 2 localities - both left</t>
  </si>
  <si>
    <t>GA23 - Advance direction 2 localities - both right</t>
  </si>
  <si>
    <t>GA22 - Advance direction 2 localities - one left, one right</t>
  </si>
  <si>
    <t>GAU - Advance direction cycle route</t>
  </si>
  <si>
    <t>GA11 - Advance direction locality turn left</t>
  </si>
  <si>
    <t>GA12 - Advance direction locality turn right</t>
  </si>
  <si>
    <t>GAM - Advance direction 'map'</t>
  </si>
  <si>
    <t>GA3 - Advance direction 'stack' more than 2 localities</t>
  </si>
  <si>
    <t>GLW - Advance lane designation - word message - L, R or other</t>
  </si>
  <si>
    <t>GLA - Advance lane direction - overhead downward facing arrow</t>
  </si>
  <si>
    <t>VF1R - Advance Tourist Right/Distance/On Right/(1 Symbol)</t>
  </si>
  <si>
    <t>VB1L - Advance Tourist Turn Left /Distance/(1 feature)</t>
  </si>
  <si>
    <t>VB3L - Advance Tourist Turn Left /Distance/(3 features)</t>
  </si>
  <si>
    <t>VB4L - Advance Tourist Turn Left /Distance/(4 Features)</t>
  </si>
  <si>
    <t>VG1L - Advance Tourist Turn Left/Distance/(1 symbol)</t>
  </si>
  <si>
    <t>VB2L - Advance Tourist Turn Left/Distance/(2 Features)</t>
  </si>
  <si>
    <t>VG2L - Advance Tourist Turn Left/Distance/(2 Symbols)</t>
  </si>
  <si>
    <t>VG3L - Advance Tourist Turn Left/Distance/(3 Symbols)</t>
  </si>
  <si>
    <t>VG4L - Advance Tourist Turn Left/Distance/4 Symbols</t>
  </si>
  <si>
    <t>VB1R - Advance Tourist Turn Right/Distance/(1 Feature)</t>
  </si>
  <si>
    <t>VG1R - Advance Tourist Turn Right/Distance/(1 symbol)</t>
  </si>
  <si>
    <t>VB2R - Advance Tourist Turn Right/Distance/(2 Features)</t>
  </si>
  <si>
    <t>VG2R - Advance Tourist TURN RIGHT/Distance/(2 Symbols)</t>
  </si>
  <si>
    <t>VG3R - Advance Tourist Turn Right/Distance/(3 Symbols)</t>
  </si>
  <si>
    <t>VB3R - Advance Tourist Turn Right/Distance/3 features</t>
  </si>
  <si>
    <t>VB4R - Advance Tourist Turn Right/Distance/4 Features)</t>
  </si>
  <si>
    <t>VG4R - Advance Tourist Turn Right/Distance/4 Symbols</t>
  </si>
  <si>
    <t>VF3L - Advance Tourist/Distance/On Left (3 Symbols)</t>
  </si>
  <si>
    <t>VF1L - Advance Tourist/Distance/On Left/(1 Symbol)</t>
  </si>
  <si>
    <t>VF2L - Advance Tourist/Distance/On Left/(2 Symbols)</t>
  </si>
  <si>
    <t>VF4L - Advance Tourist/Distance/On Left/(4 Symbols)</t>
  </si>
  <si>
    <t>VF2R - Advance Tourist/Distance/On Right/(2 Symbols)</t>
  </si>
  <si>
    <t>VF3R - Advance Tourist/Distance/On Right/(3 Symbols)</t>
  </si>
  <si>
    <t>VF4R - Advance Tourist/Distance/On Right/(4 Symbols)</t>
  </si>
  <si>
    <t>WA2 - Advance warning of traffic control devices Give Way ahead</t>
  </si>
  <si>
    <t>WA3 - Advance warning of traffic control devices Speed Limit Ahead 10 km/h</t>
  </si>
  <si>
    <t>WA3 - Advance warning of traffic control devices Speed Limit Ahead 20 km/h</t>
  </si>
  <si>
    <t>WA3 - Advance warning of traffic control devices Speed Limit Ahead 30 km/h</t>
  </si>
  <si>
    <t>WA3 - Advance warning of traffic control devices Speed Limit Ahead 40 km/h</t>
  </si>
  <si>
    <t>WA3 - Advance warning of traffic control devices Speed Limit Ahead 50 km/h</t>
  </si>
  <si>
    <t>WA3 - Advance warning of traffic control devices Speed Limit Ahead 60 km/h</t>
  </si>
  <si>
    <t>WA3 - Advance warning of traffic control devices Speed Limit Ahead 70 km/h</t>
  </si>
  <si>
    <t>WA3 - Advance warning of traffic control devices Speed Limit Ahead 80 km/h</t>
  </si>
  <si>
    <t>WA3 - Advance warning of traffic control devices Speed Limit Ahead 90 km/h</t>
  </si>
  <si>
    <t>WA1 - Advance warning of traffic control devices Stop Ahead</t>
  </si>
  <si>
    <t>WA4 - Advance warning of traffic control devices Traffic Signals Ahead</t>
  </si>
  <si>
    <t>MA4L - Advance, services adjacent to road, four services on left</t>
  </si>
  <si>
    <t>MA4R - Advance, services adjacent to road, four services on right</t>
  </si>
  <si>
    <t>MA1L - Advance, services adjacent to road, one service on left</t>
  </si>
  <si>
    <t>MA1R - Advance, services adjacent to road, one service on right</t>
  </si>
  <si>
    <t>MA3L - Advance, services adjacent to road, three services on left</t>
  </si>
  <si>
    <t>MA3R - Advance, services adjacent to road, three services on right</t>
  </si>
  <si>
    <t>MA2L - Advance, services adjacent to road, two services on left</t>
  </si>
  <si>
    <t>MA2R - Advance, services adjacent to road, two services on right</t>
  </si>
  <si>
    <t>MB4L - Advance, services on side road, four services on left</t>
  </si>
  <si>
    <t>MB4R - Advance, services on side road, four services on right</t>
  </si>
  <si>
    <t>MB1L - Advance, services on side road, one service on left</t>
  </si>
  <si>
    <t>MB1R - Advance, services on side road, one service on right</t>
  </si>
  <si>
    <t>MB3L - Advance, services on side road, three services on left</t>
  </si>
  <si>
    <t>MB3R - Advance, services on side road, three services on right</t>
  </si>
  <si>
    <t>MB2L - Advance, services on side road, two services on left</t>
  </si>
  <si>
    <t>MB2R - Advance, services on side road, two services on right</t>
  </si>
  <si>
    <t>869</t>
  </si>
  <si>
    <t>WF11 - Animals cattle</t>
  </si>
  <si>
    <t>871</t>
  </si>
  <si>
    <t>WF12 - Animals sheep</t>
  </si>
  <si>
    <t>873</t>
  </si>
  <si>
    <t>WF21 - Animals wild horses</t>
  </si>
  <si>
    <t>RL3V - Arrow variable S, L or R and X</t>
  </si>
  <si>
    <t>VA1L - attraction (one line of text) / [distance] m / ON LEFT</t>
  </si>
  <si>
    <t>VA1R - attraction (one line of text) / [distance] m / ON RIGHT</t>
  </si>
  <si>
    <t>VD1R - attraction (one line of text), [distance] km, chevron facing right</t>
  </si>
  <si>
    <t>329</t>
  </si>
  <si>
    <t>VE1L - attraction (one line of text), arrow facing left</t>
  </si>
  <si>
    <t>330</t>
  </si>
  <si>
    <t>VE1R - attraction (one line of text), arrow facing right</t>
  </si>
  <si>
    <t>VC1R - attraction (one line of text), chevron facing right</t>
  </si>
  <si>
    <t>331</t>
  </si>
  <si>
    <t>VA4L - attraction/s (four lines of text) / [distance] m / ON LEFT</t>
  </si>
  <si>
    <t>VA4R - attraction/s (four lines of text) / [distance] m / ON RIGHT</t>
  </si>
  <si>
    <t>VD4R - attraction/s (four lines of text) [distance] km, chevron facing right</t>
  </si>
  <si>
    <t>VE4L - attraction/s (four lines of text) arrow facing left</t>
  </si>
  <si>
    <t>VC4R - attraction/s (four lines of text), chevron facing right</t>
  </si>
  <si>
    <t>VA3L - attraction/s (three lines of text) / [distance] m / ON LEFT</t>
  </si>
  <si>
    <t>VA3R - attraction/s (three lines of text) / [distance] m / ON RIGHT</t>
  </si>
  <si>
    <t>VD3R - attraction/s (three lines of text) [distance] km, chevron facing right</t>
  </si>
  <si>
    <t>VC3R - attraction/s (three lines of text), chevron facing right</t>
  </si>
  <si>
    <t>VE3L - attraction/s (three lines of text)arrow facing left</t>
  </si>
  <si>
    <t>VE4R - attraction/s (three lines of text)arrow facing right</t>
  </si>
  <si>
    <t>VE3R - attraction/s (three lines of text)arrow facing right</t>
  </si>
  <si>
    <t>VA2L - attraction/s (two lines of text) / [distance] m / ON LEFT</t>
  </si>
  <si>
    <t>VA2R - attraction/s (two lines of text) / [distance] m / ON RIGHT</t>
  </si>
  <si>
    <t>VD2R - attraction/s (two lines of text) [distance] km, chevron facing right</t>
  </si>
  <si>
    <t>VC2R - attraction/s (two lines of text), chevron facing right</t>
  </si>
  <si>
    <t>VE2L - attraction/s (two lines of text)arrow facing left</t>
  </si>
  <si>
    <t>VE2R - attraction/s (two lines of text)arrow facing left</t>
  </si>
  <si>
    <t>RJ53 - Axle limit</t>
  </si>
  <si>
    <t>876</t>
  </si>
  <si>
    <t>WF34 - Birds - Ducks</t>
  </si>
  <si>
    <t>878</t>
  </si>
  <si>
    <t>WF31 - Birds - Kiwi</t>
  </si>
  <si>
    <t>877</t>
  </si>
  <si>
    <t>WF33 - Birds - Penguins</t>
  </si>
  <si>
    <t>875</t>
  </si>
  <si>
    <t>WF32 - Birds - Pukeko</t>
  </si>
  <si>
    <t>RS52 - blue Threshold option A rural/urban</t>
  </si>
  <si>
    <t>RS51 - blue Threshold option A urban/urban</t>
  </si>
  <si>
    <t>RLS1 - Bus and EV Lane</t>
  </si>
  <si>
    <t>RLS2 - Bus and EV only</t>
  </si>
  <si>
    <t>RLB3 - Bus lane, single peak period</t>
  </si>
  <si>
    <t>RLB4 - Bus lane, two periods same days</t>
  </si>
  <si>
    <t>MD1L - chevron facing left [distance] km [service]</t>
  </si>
  <si>
    <t>MD2L - chevron facing left [distance] km [service] [service]</t>
  </si>
  <si>
    <t>MD3L - chevron facing left [distance] km [service] [service] [service]</t>
  </si>
  <si>
    <t>MD4L - chevron facing left [distance] km [service] [service] [service] [service]</t>
  </si>
  <si>
    <t>VD1L - chevron facing left, [distance] km, attraction (one line of text)</t>
  </si>
  <si>
    <t>VD4L - chevron facing left, [distance] km, attraction/s (four lines of text)</t>
  </si>
  <si>
    <t>VD3L - chevron facing left, [distance] km, attraction/s (three lines of text)</t>
  </si>
  <si>
    <t>VD2L - chevron facing left, [distance] km, attraction/s (two lines of text)</t>
  </si>
  <si>
    <t>VC1L - chevron facing left, attraction (one line of text)</t>
  </si>
  <si>
    <t>VC4L - chevron facing left, attraction/s (four lines of text)</t>
  </si>
  <si>
    <t>VC3L - chevron facing left, attraction/s (three lines of text)</t>
  </si>
  <si>
    <t>VC2L - chevron facing left, attraction/s (two lines of text)</t>
  </si>
  <si>
    <t>896</t>
  </si>
  <si>
    <t>WYT3 - Chevron Sight Board at T-junction black on yellow</t>
  </si>
  <si>
    <t>895</t>
  </si>
  <si>
    <t>WYR2 - Chevron Sight Board roundabout black on yellow</t>
  </si>
  <si>
    <t>RJI1 - Class I until 'Date'</t>
  </si>
  <si>
    <t>PP21 - Class restricted bus parking no time limit arrow pointing left</t>
  </si>
  <si>
    <t>PP21 - Class restricted bus parking no time limit arrow pointing right</t>
  </si>
  <si>
    <t>PP21 - Class restricted bus parking no time limit double arrow</t>
  </si>
  <si>
    <t>PP22 - Class restricted bus parking no time limit non-standard hours</t>
  </si>
  <si>
    <t>PP2 - Class restricted bus parking no time limit standard</t>
  </si>
  <si>
    <t>294</t>
  </si>
  <si>
    <t>PP31 - Class restricted bus parking time restricted P30 arrow pointing left</t>
  </si>
  <si>
    <t>PP31 - Class restricted bus parking time restricted P30 arrow pointing right</t>
  </si>
  <si>
    <t>296</t>
  </si>
  <si>
    <t>PP31 - Class restricted bus parking time restricted P30 double arrow</t>
  </si>
  <si>
    <t>291</t>
  </si>
  <si>
    <t>PP3 - Class restricted bus parking time restricted P30 standard</t>
  </si>
  <si>
    <t>PP21 - Class restricted cycle stand arrow pointing left</t>
  </si>
  <si>
    <t>PP21 - Class restricted cycle stand arrow pointing right</t>
  </si>
  <si>
    <t>PP21 - Class restricted cycle stand double arrow</t>
  </si>
  <si>
    <t>PP2 - Class restricted cycle stand standard</t>
  </si>
  <si>
    <t>PP21 - Class restricted disabled parking no time limit double arrow</t>
  </si>
  <si>
    <t>PP21 - Class restricted disabled parking no time limit single arrow pointing left</t>
  </si>
  <si>
    <t>PP21 - Class restricted disabled parking no time limit single arrow pointing right</t>
  </si>
  <si>
    <t>PP2 - Class restricted disabled parking no time limit standard</t>
  </si>
  <si>
    <t>297</t>
  </si>
  <si>
    <t>PP31 - Class restricted disabled parking time restricted P30 double arrow</t>
  </si>
  <si>
    <t>298</t>
  </si>
  <si>
    <t>PP31 - Class restricted disabled parking time restricted P30 single arrow pointing left</t>
  </si>
  <si>
    <t>299</t>
  </si>
  <si>
    <t>PP31 - Class restricted disabled parking time restricted P30 single arrow pointing right</t>
  </si>
  <si>
    <t>PP3 - Class restricted disabled parking time restricted P30 standard</t>
  </si>
  <si>
    <t>PP22 - Class restricted Loading Zone arrow pointing left</t>
  </si>
  <si>
    <t>PP22 - Class restricted Loading Zone arrow pointing right</t>
  </si>
  <si>
    <t>PP22 - Class restricted Loading Zone double arrow</t>
  </si>
  <si>
    <t>PP21 - Class restricted Loading zone standard</t>
  </si>
  <si>
    <t>PP21 - Class restricted Motorcycle parking arrow pointing left</t>
  </si>
  <si>
    <t>PP21 - Class restricted Motorcycle parking arrow pointing right</t>
  </si>
  <si>
    <t>PP21 - Class restricted Motorcycle parking double arrow</t>
  </si>
  <si>
    <t>PP2 - Class restricted Motorcycle parking standard</t>
  </si>
  <si>
    <t>PP13 - Class restricted other</t>
  </si>
  <si>
    <t>PP21 - Class restricted shuttle parking no time limit arrow pointing left</t>
  </si>
  <si>
    <t>PP21 - Class restricted shuttle parking no time limit arrow pointing right</t>
  </si>
  <si>
    <t>PP21 - Class restricted shuttle parking no time limit double arrow</t>
  </si>
  <si>
    <t>PP2 - Class restricted shuttle parking no time limit standard</t>
  </si>
  <si>
    <t>PP31 - Class restricted shuttle parking time restricted P30 arrow pointing left</t>
  </si>
  <si>
    <t>PP31 - Class restricted shuttle parking time restricted P30 arrow pointing right</t>
  </si>
  <si>
    <t>302</t>
  </si>
  <si>
    <t>PP31 - Class restricted shuttle parking time restricted P30 double arrow</t>
  </si>
  <si>
    <t>PP3 - Class restricted shuttle parking time restricted P30 standard</t>
  </si>
  <si>
    <t>PCS1 - Clearway BEGINS</t>
  </si>
  <si>
    <t>PCS2 - Clearway ENDS</t>
  </si>
  <si>
    <t>GC11 - Confirmation direction - 1 location</t>
  </si>
  <si>
    <t>GC12 - Confirmation direction - 2 locations</t>
  </si>
  <si>
    <t>GC13 - Confirmation direction - 3 locations</t>
  </si>
  <si>
    <t>GC1N - Confirmation direction - N locations</t>
  </si>
  <si>
    <t>GCU1 - Confirmation direction cycle route - 1 location</t>
  </si>
  <si>
    <t>GCU2 - Confirmation direction cycle route - 2 locations</t>
  </si>
  <si>
    <t>GCU3 - Confirmation direction cycle route - 3 locations</t>
  </si>
  <si>
    <t>GCUN - Confirmation direction cycle route - N locations</t>
  </si>
  <si>
    <t>AU42 - Contra-flow cycle lane</t>
  </si>
  <si>
    <t>WXB1 - Controlled intersection immediately beyond level crossing</t>
  </si>
  <si>
    <t>816</t>
  </si>
  <si>
    <t>WX62 - Crossbuck for private level crossing</t>
  </si>
  <si>
    <t>817</t>
  </si>
  <si>
    <t>WX63 - Crossbuck for private level crossing with [number] of tracks</t>
  </si>
  <si>
    <t>WA5 - Crossroad Controlled Assembly - Sign and Signal</t>
  </si>
  <si>
    <t>223</t>
  </si>
  <si>
    <t>AU41 - Cycle Hook turn</t>
  </si>
  <si>
    <t>847</t>
  </si>
  <si>
    <t>WU61 - Cycle path crossing</t>
  </si>
  <si>
    <t>AU61 - Cycle Route Advance Direction - Primary Route</t>
  </si>
  <si>
    <t>AU62 - Cycle route advance direction map - primary route</t>
  </si>
  <si>
    <t>AU68 - Cycle route confirmation direction - primary route</t>
  </si>
  <si>
    <t>AU65 - Cycle route direction - primary route</t>
  </si>
  <si>
    <t>AU63 - Cycle route intersection direction - primary route</t>
  </si>
  <si>
    <t>AU64 - Cycle route intersection direction arrow - local route</t>
  </si>
  <si>
    <t>AU67 - Cycle route location plate</t>
  </si>
  <si>
    <t>AU66 - Cycle route marker - local route</t>
  </si>
  <si>
    <t>AU69 - Cycle route network map</t>
  </si>
  <si>
    <t>216</t>
  </si>
  <si>
    <t>AU2L - Cyclists 'cross here with care' arrow pointing left</t>
  </si>
  <si>
    <t>AU2R - Cyclists 'cross here with care' arrow pointing right</t>
  </si>
  <si>
    <t>AU12 - Cyclists 'use ramp'</t>
  </si>
  <si>
    <t>226</t>
  </si>
  <si>
    <t>AU13 - Cyclists watch for traffic</t>
  </si>
  <si>
    <t>AU11 - Cyclists 'use left shoulder'</t>
  </si>
  <si>
    <t>897</t>
  </si>
  <si>
    <t>WYC1 - Delineation and hazard markers chevron curve indicator black on yellow facing left</t>
  </si>
  <si>
    <t>898</t>
  </si>
  <si>
    <t>WYC2 - Delineation and hazard markers chevron curve indicator black on yellow facing right</t>
  </si>
  <si>
    <t>899</t>
  </si>
  <si>
    <t>WYC3 - Delineation and hazard markers chevron curve indicator white on black facing left</t>
  </si>
  <si>
    <t>900</t>
  </si>
  <si>
    <t>WYC4 - Delineation and hazard markers chevron curve indicator white on black facing right</t>
  </si>
  <si>
    <t>888</t>
  </si>
  <si>
    <t>WYS3 - Delineation and hazard markers chevron sight board horizontal curve horizontal curve to the left (2 chevron)</t>
  </si>
  <si>
    <t>889</t>
  </si>
  <si>
    <t>WYS4 - Delineation and hazard markers chevron sight board horizontal curve horizontal curve to the left (4 chevron)</t>
  </si>
  <si>
    <t>890</t>
  </si>
  <si>
    <t>WYS1 - Delineation and hazard markers chevron sight board horizontal curve horizontal curve to the right (2 chevron)</t>
  </si>
  <si>
    <t>891</t>
  </si>
  <si>
    <t>WYS2 - Delineation and hazard markers chevron sight board horizontal curve horizontal curve to the right (4 chevron)</t>
  </si>
  <si>
    <t>892</t>
  </si>
  <si>
    <t>WYR1 - Delineation and hazard markers chevron sight board roundabout</t>
  </si>
  <si>
    <t>893</t>
  </si>
  <si>
    <t>WYT1 - Delineation and hazard markers chevron sight board T-junction 2 panel</t>
  </si>
  <si>
    <t>894</t>
  </si>
  <si>
    <t>WYT2 - Delineation and hazard markers chevron sight board T-junction 4 panel</t>
  </si>
  <si>
    <t>WYHM - Delineation and hazard markers hazard marker</t>
  </si>
  <si>
    <t>WYBL - Delineation and hazard markers: width marker post (bridge end marker) - left side, white and black</t>
  </si>
  <si>
    <t>WYBR - Delineation and hazard markers: width marker post (bridge end marker) - right side, yellow and black</t>
  </si>
  <si>
    <t>GD13 - Destination reached - black letters on white</t>
  </si>
  <si>
    <t>GD14 - Destination reached - white letters on black</t>
  </si>
  <si>
    <t>GD12 - Destination reached - white letters on blue</t>
  </si>
  <si>
    <t>GD11  - Destination reached - white letters on green</t>
  </si>
  <si>
    <t>RL3L - Diagonal arrow left (generally lit)</t>
  </si>
  <si>
    <t>RL3R - Diagonal arrow right (generally lit)</t>
  </si>
  <si>
    <t>RL3N - Diagonal cross (generally lit)</t>
  </si>
  <si>
    <t>RD6L - Direction and placement Keep Left single disc</t>
  </si>
  <si>
    <t>RD6LT - Direction and placement Keep Left twin disc</t>
  </si>
  <si>
    <t>RD6R - Direction and placement Keep Right</t>
  </si>
  <si>
    <t>RD2 - Direction and placement No Entry</t>
  </si>
  <si>
    <t>RD1L - Direction and placement No Left Turn</t>
  </si>
  <si>
    <t>RD1R - Direction and placement No Right Turn</t>
  </si>
  <si>
    <t>RD6V - Direction and placement No Turns</t>
  </si>
  <si>
    <t>RD1U - Direction and placement No U-Turn</t>
  </si>
  <si>
    <t>RD7 - Direction and placement One Way</t>
  </si>
  <si>
    <t>RD3 - Direction and placement Road Closed</t>
  </si>
  <si>
    <t>RD5L - Direction and placement Turn</t>
  </si>
  <si>
    <t>RD5L - Direction and placement Turn Left</t>
  </si>
  <si>
    <t>RD5R - Direction and placement Turn Right</t>
  </si>
  <si>
    <t>RD4 - Direction and placement Wrong Way</t>
  </si>
  <si>
    <t>RL3S - Downward facing arrow (generally lit)</t>
  </si>
  <si>
    <t>WL5 - Drive on Left W14-11.1 600</t>
  </si>
  <si>
    <t>PZ23 - e.g. P / 120 / 9am - 4pm / Mon - Fri / ZONE</t>
  </si>
  <si>
    <t>PZ22 - e.g. P / 120 / ZONE / ENDS</t>
  </si>
  <si>
    <t>PZ22 - e.g. P / 60 / Mon - Fri / ZONE</t>
  </si>
  <si>
    <t>312</t>
  </si>
  <si>
    <t>PZ21 - e.g. P / 60 / ZONE</t>
  </si>
  <si>
    <t>313</t>
  </si>
  <si>
    <t>PZ15 - e.g. P / Resident / Permit / Parking / ZONE / BEGINS</t>
  </si>
  <si>
    <t>314</t>
  </si>
  <si>
    <t>PZ14 - e.g. P / Resident / Permit / Parking /ZONE</t>
  </si>
  <si>
    <t>315</t>
  </si>
  <si>
    <t>PZ12 - e.g. P 120 / Mon - Fri / ZONE</t>
  </si>
  <si>
    <t>PZ13 - e.g. P 120 / Mon - Fri / ZONE /BEGINS</t>
  </si>
  <si>
    <t>PZ12 - e.g. P$ / ZONE / ENDS</t>
  </si>
  <si>
    <t>PZ11 - e.g. P$ / ZONE, P60 / ZONE</t>
  </si>
  <si>
    <t>RL53 - Emergency Stopping Lane</t>
  </si>
  <si>
    <t>RL52 - Emergency Stopping Lane - specified time</t>
  </si>
  <si>
    <t>AME - Expressway</t>
  </si>
  <si>
    <t>AME1 - Expressway Begins</t>
  </si>
  <si>
    <t>AME4 - Expressway Ends - on off-ramp/side road</t>
  </si>
  <si>
    <t>AME2 - Expressway Ends [xx] m</t>
  </si>
  <si>
    <t>AME3 - Expressway Ends [xx] m</t>
  </si>
  <si>
    <t>none - Feeling Sleepy? Take a break</t>
  </si>
  <si>
    <t>RP22 - General supplementary 'Give Way'</t>
  </si>
  <si>
    <t>RP2F - Give Way (RP2 or RP21) fluorescent backing board</t>
  </si>
  <si>
    <t>none - Give Way Roundabout</t>
  </si>
  <si>
    <t>RS52 - green Threshold option A rural/urban</t>
  </si>
  <si>
    <t>RS51 - green Threshold option A urban/urban</t>
  </si>
  <si>
    <t>RJH1 - Heavy vehicle bridge limit, 1 panel</t>
  </si>
  <si>
    <t>RJH2 - Heavy vehicle bridge limit, 2 panel</t>
  </si>
  <si>
    <t>RJH3 - Heavy vehicle bridge limit, 3 panel</t>
  </si>
  <si>
    <t>RLC1 - Heavy vehicle lane [truck symbol]</t>
  </si>
  <si>
    <t>228</t>
  </si>
  <si>
    <t>AH1A - Heavy vehicles bypass ahead, 200 m</t>
  </si>
  <si>
    <t>AH1A - Heavy vehicles bypass ahead, 300 m</t>
  </si>
  <si>
    <t>AH1L - Heavy vehicles bypass, arrow pointing left</t>
  </si>
  <si>
    <t>AH1R - Heavy vehicles bypass, arrow pointing right</t>
  </si>
  <si>
    <t>AH21 - Heavy vehicles No engine braking next 4 km</t>
  </si>
  <si>
    <t>WM1L - Horizontal alignment curve - 15 deg; to 90 deg; to the left</t>
  </si>
  <si>
    <t>WM1R - Horizontal alignment curve - 15 deg; to 90 deg; to the right</t>
  </si>
  <si>
    <t>None - Horizontal alignment curve - 15 deg; to 90 deg; with concealed exit</t>
  </si>
  <si>
    <t>WM3L - Horizontal alignment curve - 90 deg; to 120 deg; to the left</t>
  </si>
  <si>
    <t>WM3R - Horizontal alignment curve - 90 deg; to 120 deg; to the right</t>
  </si>
  <si>
    <t>None - Horizontal alignment curve - 90 deg; to 120 deg; with concealed exit</t>
  </si>
  <si>
    <t>719</t>
  </si>
  <si>
    <t>WM4L - Horizontal alignment curve - greater than 120 deg; to the left</t>
  </si>
  <si>
    <t>WM4R - Horizontal alignment curve - greater than 120 deg; to the right</t>
  </si>
  <si>
    <t>WM10 - Horizontal alignment exit speed</t>
  </si>
  <si>
    <t>WM7L - Horizontal alignment reverse curve - decreasing radii to the left</t>
  </si>
  <si>
    <t>726</t>
  </si>
  <si>
    <t>WM7R - Horizontal alignment reverse curve - decreasing radii to the right</t>
  </si>
  <si>
    <t>WM6L - Horizontal alignment reverse curve - greater than 60 deg; to the left</t>
  </si>
  <si>
    <t>WM6R - Horizontal alignment reverse curve - greater than 60 deg; to the right</t>
  </si>
  <si>
    <t>WM5L - Horizontal alignment reverse curve - less than 60 deg; to the left</t>
  </si>
  <si>
    <t>WM5R - Horizontal alignment reverse curve - less than 60 deg; to the right</t>
  </si>
  <si>
    <t>WM8L - Horizontal alignment reverse curves (less than 1 km in extent) first curve to the left</t>
  </si>
  <si>
    <t>WM8R - Horizontal alignment reverse curves (less than 1 km in extent) first curve to the right</t>
  </si>
  <si>
    <t>WM2R - Horizontal alignment sharp curve - 90 deg; to the right</t>
  </si>
  <si>
    <t>WM2L - Horizontal alignment sharp curve - 90&amp;deg; to the left</t>
  </si>
  <si>
    <t>WM9L - Horizontal alignment truck advisory speed curve to the left</t>
  </si>
  <si>
    <t>WM9R - Horizontal alignment truck advisory speed curve to the right</t>
  </si>
  <si>
    <t>WJ2A - Intersection crossroads junction controlled priority route straight ahead</t>
  </si>
  <si>
    <t>695</t>
  </si>
  <si>
    <t>WJ2L - Intersection crossroads junction controlled priority route turns left</t>
  </si>
  <si>
    <t>696</t>
  </si>
  <si>
    <t>WJ2R - Intersection crossroads junction controlled priority route turns right</t>
  </si>
  <si>
    <t>WJ7L - Intersection merging traffic from left</t>
  </si>
  <si>
    <t>WJ7R - Intersection merging traffic from right</t>
  </si>
  <si>
    <t>WJ7B - Intersection merging traffic left and right</t>
  </si>
  <si>
    <t>WJ1 - Intersection roundabout</t>
  </si>
  <si>
    <t>WJ5L - Intersection side road junction controlled on left</t>
  </si>
  <si>
    <t>WJ5R - Intersection side road junction controlled on right</t>
  </si>
  <si>
    <t>WJ4L - Intersection side road junction uncontrolled on left</t>
  </si>
  <si>
    <t>WJ4R - Intersection side road junction uncontrolled on right</t>
  </si>
  <si>
    <t>697</t>
  </si>
  <si>
    <t>WJ3L - Intersection T junction controlled (priority turns left)</t>
  </si>
  <si>
    <t>WJ3R - Intersection T junction controlled (priority turns right)</t>
  </si>
  <si>
    <t>WJ3U - Intersection T junction uncontrolled</t>
  </si>
  <si>
    <t>WJ6L - Intersection Y junction controlled on left</t>
  </si>
  <si>
    <t>WJ6R - Intersection Y junction controlled on right</t>
  </si>
  <si>
    <t>WJ6U - Intersection Y junction uncontrolled</t>
  </si>
  <si>
    <t>AJ11 - Intersections 'No Exit'</t>
  </si>
  <si>
    <t>AJ12 - Intersections 'Turn left at any time with care'</t>
  </si>
  <si>
    <t>GJ2R - Junction direction - [distance] km, [location], chevron facing right</t>
  </si>
  <si>
    <t>GJUL - Junction direction - [distance] km, [location], chevron facing right</t>
  </si>
  <si>
    <t>GJ1R - Junction direction - [location] chevron facing right</t>
  </si>
  <si>
    <t>GJ3L - Junction direction - arrow L</t>
  </si>
  <si>
    <t>GJ3Z - Junction direction - arrow other alignment</t>
  </si>
  <si>
    <t>GJ3R - Junction direction - arrow R</t>
  </si>
  <si>
    <t>GJ2L - Junction direction - chevron facing left, [distance] km, [location]</t>
  </si>
  <si>
    <t>GJ1B - Junction direction - double chevron</t>
  </si>
  <si>
    <t>GJF - Junction direction - finger board</t>
  </si>
  <si>
    <t>GJ1L - Junction direction - chevron facing left [location]</t>
  </si>
  <si>
    <t>GJUR - Junction direction cycle route - chevron board R (revised 2010)</t>
  </si>
  <si>
    <t>GJUB - Junction direction cycle route - double chevron (revised 2010)</t>
  </si>
  <si>
    <t>WL4 - Keep Left W14-11 600</t>
  </si>
  <si>
    <t>WL1 - Lane management Diverge</t>
  </si>
  <si>
    <t>WL3L - Lane management lane gain on left</t>
  </si>
  <si>
    <t>WL3R - Lane management lane gain on right</t>
  </si>
  <si>
    <t>WL2 - Lane management Two Way</t>
  </si>
  <si>
    <t>RL42 - Lane use 'keep left unless passing' large</t>
  </si>
  <si>
    <t>None - Lane use 'keep left unless passing' medium</t>
  </si>
  <si>
    <t>RL41 - Lane use 'keep left unless passing' small</t>
  </si>
  <si>
    <t>RLB1 - Lane use Bus Lane</t>
  </si>
  <si>
    <t>RLB2 - Lane use Bus Only</t>
  </si>
  <si>
    <t>RLU1 - Lane use Cycle Lane</t>
  </si>
  <si>
    <t>RLU2 - Lane use Cycles Only</t>
  </si>
  <si>
    <t>RL51 - Lane use emergency stopping lane only</t>
  </si>
  <si>
    <t>RL1L - Lane use Left Turn</t>
  </si>
  <si>
    <t>RL1R - Lane use Right Turn</t>
  </si>
  <si>
    <t>RLU4 - Lane use Shared Pedestrian and Cycle Path defined position</t>
  </si>
  <si>
    <t>RLU3 - Lane use Shared Pedestrian and Cycle Path standard</t>
  </si>
  <si>
    <t>RL1S - Lane use Straight Ahead</t>
  </si>
  <si>
    <t>RL2L - Lane use Straight Ahead or Left Turn</t>
  </si>
  <si>
    <t>RL2R - Lane use Straight Ahead or Right Turn</t>
  </si>
  <si>
    <t>WU1M - Marae warning and supplementary (Marae use only)</t>
  </si>
  <si>
    <t>792</t>
  </si>
  <si>
    <t>WZ1 - Miscellaneous Other Hazard</t>
  </si>
  <si>
    <t>866</t>
  </si>
  <si>
    <t>WZ2 - Miscellaneous wind gusts</t>
  </si>
  <si>
    <t>AMM - Motorway</t>
  </si>
  <si>
    <t>AMM1 - Motorway Begins</t>
  </si>
  <si>
    <t>RS54 - Motorway begins threshold</t>
  </si>
  <si>
    <t>AMM3 - Motorway Ends - on main road</t>
  </si>
  <si>
    <t>AMM4 - Motorway Ends - on off ramp</t>
  </si>
  <si>
    <t>AMM2 - Motorway Ends [xx] m</t>
  </si>
  <si>
    <t>RS53 - Motorway ends threshold</t>
  </si>
  <si>
    <t>RS56 - Motorway or Expressway Threshold</t>
  </si>
  <si>
    <t>AME5 - Named Expressway Begins</t>
  </si>
  <si>
    <t>AME7 - Named Expressway Ends - on main road</t>
  </si>
  <si>
    <t>AME8 - Named Expressway Ends - on off-ramp/side road</t>
  </si>
  <si>
    <t>AME6 - Named Expressway Ends [xx] m</t>
  </si>
  <si>
    <t>AMEN - Named Expressway</t>
  </si>
  <si>
    <t>AMMN - Named Motorway</t>
  </si>
  <si>
    <t>AMM5 - Named Motorway Begins</t>
  </si>
  <si>
    <t>AMM7 - Named Motorway Ends - on main road</t>
  </si>
  <si>
    <t>AMM8 - Named Motorway ends - on off-ramp</t>
  </si>
  <si>
    <t>AMM6 - Named Motorway ends [xx] m</t>
  </si>
  <si>
    <t>None - NAMED' Toll Road Ahead</t>
  </si>
  <si>
    <t>MAN - Next / [service] / [distance] km</t>
  </si>
  <si>
    <t>VAN - Next/Tourist/Feature/Distance Rural</t>
  </si>
  <si>
    <t>VAN - Next/Tourist/Feature/Distance Urban</t>
  </si>
  <si>
    <t>RJ72 - No campervan waste</t>
  </si>
  <si>
    <t>RJ71 - No camping</t>
  </si>
  <si>
    <t>RJ81 - No cruising zone</t>
  </si>
  <si>
    <t>RJ82 - No cruising zone begins</t>
  </si>
  <si>
    <t>RJ85 - No cruising zone begins with time period</t>
  </si>
  <si>
    <t>RJ83 - No cruising zone ends</t>
  </si>
  <si>
    <t>RJ86 - No cruising zone ends with time period</t>
  </si>
  <si>
    <t>RJ84 - No cruising zone with time period</t>
  </si>
  <si>
    <t>423</t>
  </si>
  <si>
    <t>P23 - No parking Bus Stop specified times</t>
  </si>
  <si>
    <t>P21 - No parking Bus Stop standard</t>
  </si>
  <si>
    <t>P22 - No parking Bus Stop with arrow pointing left</t>
  </si>
  <si>
    <t>424</t>
  </si>
  <si>
    <t>P23 - No parking Bus Stop with arrow pointing left — sign</t>
  </si>
  <si>
    <t>P22 - No parking Bus Stop with arrow pointing right</t>
  </si>
  <si>
    <t>P22 - No parking Bus Stop with double arrow</t>
  </si>
  <si>
    <t>P23 - No parking Bus Stop, specified days, arrow pointing right — sign</t>
  </si>
  <si>
    <t>P23 - No parking Bus Stop, specified days, double arrow — sign</t>
  </si>
  <si>
    <t>P21 - No parking Coach Stop standard</t>
  </si>
  <si>
    <t>P22 - No parking Coach Stop with arrow pointing left</t>
  </si>
  <si>
    <t>P22 - No parking Coach Stop with arrow pointing right</t>
  </si>
  <si>
    <t>P22 - No parking Coach Stop with double arrow</t>
  </si>
  <si>
    <t>P14 - No parking Emergency Vehicle Stop arrow pointing left</t>
  </si>
  <si>
    <t>P14 - No parking Emergency Vehicle Stop arrow pointing right</t>
  </si>
  <si>
    <t>P14 - No parking Emergency Vehicle Stop double arrow</t>
  </si>
  <si>
    <t>P13 - No parking Emergency Vehicle Stop standard</t>
  </si>
  <si>
    <t>P21 - No parking Shuttle Bus Stop standard</t>
  </si>
  <si>
    <t>P22 - No parking Shuttle Bus Stop with arrow pointing left</t>
  </si>
  <si>
    <t>P22 - No parking Shuttle Bus Stop with arrow pointing right</t>
  </si>
  <si>
    <t>P22 - No parking Shuttle Bus Stop with double arrow</t>
  </si>
  <si>
    <t>P12 - No parking Taxi stand arrow pointing left</t>
  </si>
  <si>
    <t>P12 - No parking Taxi stand arrow pointing right</t>
  </si>
  <si>
    <t>P12 - No parking Taxi stand double arrow</t>
  </si>
  <si>
    <t>399</t>
  </si>
  <si>
    <t>P11 - No parking Taxi stand standard</t>
  </si>
  <si>
    <t>P21 - No parking Tram Stop standard</t>
  </si>
  <si>
    <t>P22 - No parking Tram Stop with arrow pointing left</t>
  </si>
  <si>
    <t>P22 - No parking Tram Stop with arrow pointing right</t>
  </si>
  <si>
    <t>422</t>
  </si>
  <si>
    <t>P22 - No parking Tram Stop with double arrow</t>
  </si>
  <si>
    <t>PCV3 - No stopping Clearway in conjunction with parking restriction</t>
  </si>
  <si>
    <t>PCH2 - No stopping Clearway single peak period</t>
  </si>
  <si>
    <t>PCH3 - No stopping Clearway two peak period</t>
  </si>
  <si>
    <t>PN11 - No stopping symbol with backing board and double arrow</t>
  </si>
  <si>
    <t>PN11 - No stopping symbol with backing board and single arrow pointing left</t>
  </si>
  <si>
    <t>PN11 - No stopping symbol with backing board and single arrow pointing right</t>
  </si>
  <si>
    <t>389</t>
  </si>
  <si>
    <t>PN13 - No stopping symbol with backing board and specified period and double arrow</t>
  </si>
  <si>
    <t>PN13 - No stopping symbol with backing board and specified period with single arrow pointing left</t>
  </si>
  <si>
    <t>PN13 - No stopping with specified period and arrow pointing right</t>
  </si>
  <si>
    <t>837</t>
  </si>
  <si>
    <t>WU4 - Non motorised users belisha beacon disc</t>
  </si>
  <si>
    <t>838</t>
  </si>
  <si>
    <t>WU2 - Non motorised users Children</t>
  </si>
  <si>
    <t>846</t>
  </si>
  <si>
    <t>WU6 - Non motorised users cyclists</t>
  </si>
  <si>
    <t>848</t>
  </si>
  <si>
    <t>WU7 - Non motorised users equestrian</t>
  </si>
  <si>
    <t>836</t>
  </si>
  <si>
    <t>WU3 - Non motorised users Pedestrian Crossing</t>
  </si>
  <si>
    <t>834</t>
  </si>
  <si>
    <t>WU1 - Non motorised users Pedestrians</t>
  </si>
  <si>
    <t>843</t>
  </si>
  <si>
    <t>WU5 - Non motorised users School Bus Route</t>
  </si>
  <si>
    <t>none - NZ Cycle Trail (NZCT) route arrow</t>
  </si>
  <si>
    <t>none - NZ Cycle Trail (NZCT) route begins/ends</t>
  </si>
  <si>
    <t>GA11 - One panel, 1 line of legend example</t>
  </si>
  <si>
    <t>GA12 - One panel, 2 lines of legend example</t>
  </si>
  <si>
    <t>GA13 - One panel, 3 lines of legend example</t>
  </si>
  <si>
    <t>GA14 - One panel, 4 lines of legend example</t>
  </si>
  <si>
    <t>GA15 - One panel, 5 lines of legend example</t>
  </si>
  <si>
    <t>GA1N - One panel, N lines of legend example</t>
  </si>
  <si>
    <t>AU53 - Pass Safely - Pedestrians</t>
  </si>
  <si>
    <t>AU51 - Pass Safely (Option A) 900x750</t>
  </si>
  <si>
    <t>AU52 - Pass Safely (Option B) 1200x900</t>
  </si>
  <si>
    <t>AP22 - Passing Bay Ahead 100 m</t>
  </si>
  <si>
    <t>AP22 - Passing Bay Ahead 150 m</t>
  </si>
  <si>
    <t>AP22 - Passing Bay Ahead 200 m</t>
  </si>
  <si>
    <t>AP22 - Passing Bay Ahead 300 m</t>
  </si>
  <si>
    <t>AP22 - Passing Bay Ahead 50 m</t>
  </si>
  <si>
    <t>AP11 - Passing Lane Ahead 1 km</t>
  </si>
  <si>
    <t>AP11 - Passing Lane Ahead 2 km</t>
  </si>
  <si>
    <t>AP12 - Passing Lane Ahead 200 m small</t>
  </si>
  <si>
    <t>none - Passing Lane Ahead 200m large</t>
  </si>
  <si>
    <t>none - Passing Lane Ahead 300m large</t>
  </si>
  <si>
    <t>AP12 - Passing Lane Ahead 300m small</t>
  </si>
  <si>
    <t>None - Passing Lane Ahead 400m large</t>
  </si>
  <si>
    <t>AP12 - Passing Lane Ahead 400m small</t>
  </si>
  <si>
    <t>MC4L - Position, chevron type, four services, chevron facing left</t>
  </si>
  <si>
    <t>MC4R - Position, chevron type, four services, chevron facing right</t>
  </si>
  <si>
    <t>MC1L - Position, chevron type, one service, chevron facing left</t>
  </si>
  <si>
    <t>MC1R - Position, chevron type, one service, chevron facing right</t>
  </si>
  <si>
    <t>MC1i - Position, chevron type, one service, VIN i-site</t>
  </si>
  <si>
    <t>MC3L - Position, chevron type, three services, chevron facing left</t>
  </si>
  <si>
    <t>MC3R - Position, chevron type, three services, chevron facing right</t>
  </si>
  <si>
    <t>MC2L - Position, chevron type, two services, chevron facing left</t>
  </si>
  <si>
    <t>MC2R - Position, chevron type, two services, chevron facing right</t>
  </si>
  <si>
    <t>ME4L - Position, rectangular type, four services, arrow facing left</t>
  </si>
  <si>
    <t>ME4R - Position, rectangular type, four services, arrow facing right</t>
  </si>
  <si>
    <t>ME1L - Position, rectangular type, one service, arrow facing left</t>
  </si>
  <si>
    <t>ME1R - Position, rectangular type, one service, arrow facing right</t>
  </si>
  <si>
    <t>ME3L - Position, rectangular type, three services, arrow facing left</t>
  </si>
  <si>
    <t>ME3R - Position, rectangular type, three services, arrow facing right</t>
  </si>
  <si>
    <t>ME2L - Position, rectangular type, two services, arrow facing left</t>
  </si>
  <si>
    <t>ME2R - Position, rectangular type, two services, arrow facing right</t>
  </si>
  <si>
    <t>WA7 - Prepare to stop - variable</t>
  </si>
  <si>
    <t>RP61 - Priority 'Stop on red Signal'</t>
  </si>
  <si>
    <t>RP63 - Priority 'Turning Traffic Give Way to Pedestrians'</t>
  </si>
  <si>
    <t>RP2 - Priority Give Way</t>
  </si>
  <si>
    <t>814</t>
  </si>
  <si>
    <t>WX6 - Priority Railway level Crossing crossbuck standard</t>
  </si>
  <si>
    <t>815</t>
  </si>
  <si>
    <t>WX61 - Priority Railway level Crossing crossbuck with target board</t>
  </si>
  <si>
    <t>RP51 - Priority single lane Give Way</t>
  </si>
  <si>
    <t>RP52 - Priority single lane Priority</t>
  </si>
  <si>
    <t>RP1 - Priority Stop</t>
  </si>
  <si>
    <t>810</t>
  </si>
  <si>
    <t>WXL4 - Railway level crossing at controlled T-junction level crossing to the left</t>
  </si>
  <si>
    <t>811</t>
  </si>
  <si>
    <t>WXR4 - Railway level crossing at controlled T-junction level crossing to the right</t>
  </si>
  <si>
    <t>812</t>
  </si>
  <si>
    <t>WXL5 - Railway level crossing at uncontrolled T-junction level crossing to the left</t>
  </si>
  <si>
    <t>813</t>
  </si>
  <si>
    <t>WXR5 - Railway level crossing at uncontrolled T-junction level crossing to the right</t>
  </si>
  <si>
    <t>AX11 - Railway level crossing Bells Off</t>
  </si>
  <si>
    <t>828</t>
  </si>
  <si>
    <t>WX42 - Railway level crossing at an oblique angle acute angle to the left</t>
  </si>
  <si>
    <t>829</t>
  </si>
  <si>
    <t>WX40 - Railway level crossing at an oblique angle acute angle to the right</t>
  </si>
  <si>
    <t>827</t>
  </si>
  <si>
    <t>WX41 - Railway level crossing at right angles</t>
  </si>
  <si>
    <t>825</t>
  </si>
  <si>
    <t>WX3 - Railway level crossing flashing railway level crossing signals ahead</t>
  </si>
  <si>
    <t>832</t>
  </si>
  <si>
    <t>WX2R - Railway level crossing light rail facing left</t>
  </si>
  <si>
    <t>833</t>
  </si>
  <si>
    <t>WX2L - Railway level crossing light rail facing right</t>
  </si>
  <si>
    <t>826</t>
  </si>
  <si>
    <t>WX8 - Railway level crossing look for trains</t>
  </si>
  <si>
    <t>WXL1 - Railway level crossing on controlled crossroad level crossing to the left</t>
  </si>
  <si>
    <t>WXR1 - Railway level crossing on controlled crossroad level crossing to the right</t>
  </si>
  <si>
    <t>WXL2 - Railway level crossing on controlled side road level crossing to the left</t>
  </si>
  <si>
    <t>WXR2 - Railway level crossing on controlled side road level crossing to the right</t>
  </si>
  <si>
    <t>WXL3 - Railway level crossing on uncontrolled side road level crossing to the left</t>
  </si>
  <si>
    <t>WXR3 - Railway level crossing on uncontrolled side road level crossing to the right</t>
  </si>
  <si>
    <t>809</t>
  </si>
  <si>
    <t>WX5 - Railway level crossing rail tracks cyclists take care</t>
  </si>
  <si>
    <t>823</t>
  </si>
  <si>
    <t>WX1R - Railway level crossing railway crossing ahead steam engine facing left</t>
  </si>
  <si>
    <t>824</t>
  </si>
  <si>
    <t>WX1L - Railway level crossing railway crossing ahead steam engine facing right</t>
  </si>
  <si>
    <t>AX12 - Railway level crossing railway not in use</t>
  </si>
  <si>
    <t>WA6 - Ramp signal OFF variable</t>
  </si>
  <si>
    <t>WA6 - Ramp signal ON variable</t>
  </si>
  <si>
    <t>RP64 - Ramp signals - one vehicle per green each lane</t>
  </si>
  <si>
    <t>RJC - Road classification class C</t>
  </si>
  <si>
    <t>RJI - Road classification class I</t>
  </si>
  <si>
    <t>AT1 - Road classification construction zone arrow pointing left</t>
  </si>
  <si>
    <t>AT1 - Road classification construction zone arrow pointing right</t>
  </si>
  <si>
    <t>WW13 - Road narrows - three lanes to two</t>
  </si>
  <si>
    <t>WW12 - Road narrows - two lanes to one</t>
  </si>
  <si>
    <t>791</t>
  </si>
  <si>
    <t>WR4 - Road surface gravel surface</t>
  </si>
  <si>
    <t>785</t>
  </si>
  <si>
    <t>WR3 - Road surface Slippery Surface</t>
  </si>
  <si>
    <t>WR2L - Road surface slips/falling debris on left</t>
  </si>
  <si>
    <t>784</t>
  </si>
  <si>
    <t>WR2R - Road surface slips/falling debris on right</t>
  </si>
  <si>
    <t>WR1 - Road surface uneven surface</t>
  </si>
  <si>
    <t>RJ51 - Road user restriction Heavy Vehicles Maximum Length</t>
  </si>
  <si>
    <t>RJ21 - Road user restriction Height Restriction one decimal</t>
  </si>
  <si>
    <t>RJ22 - Road user restriction Height Restriction two decimals</t>
  </si>
  <si>
    <t>RJ4 - Road user restrictions cycles must exit</t>
  </si>
  <si>
    <t>RJ11 - Road user restrictions No Cycling</t>
  </si>
  <si>
    <t>RJ13 - Road user restrictions No Heavy Vehicles</t>
  </si>
  <si>
    <t>RJ12 - Road user restrictions No Pedestrians</t>
  </si>
  <si>
    <t>RJ3 - Road user restrictions Pedestrians</t>
  </si>
  <si>
    <t>WW31 - Road width or height low overhead clearance advance warning</t>
  </si>
  <si>
    <t>WW32 - Road width or height low overhead clearance indicator</t>
  </si>
  <si>
    <t>WW2 - Road width or height narrow bridge</t>
  </si>
  <si>
    <t>WW41 - Road width or height overhead electric cable</t>
  </si>
  <si>
    <t>WW1B - Road width or height road narrows both sides</t>
  </si>
  <si>
    <t>WW1L - Road width or height road narrows left side</t>
  </si>
  <si>
    <t>WW1R - Road width or height road narrows right side</t>
  </si>
  <si>
    <t>WW42 - Road width or height tunnel</t>
  </si>
  <si>
    <t>WA5 - Roundabout Assembly - Sign and Signal</t>
  </si>
  <si>
    <t>None - Roundabout may change signal</t>
  </si>
  <si>
    <t>GRVR - Route indicator - special vehicle route (e.g. SV30 or SU10 symbol)</t>
  </si>
  <si>
    <t>GRSH - Route indicator SH - 1 or 2 digits may have letter</t>
  </si>
  <si>
    <t>GRTS - Route indicator - Tsunami evacuation route</t>
  </si>
  <si>
    <t>GRRR - Route indicator urban route - 1 or 2 digits may have a letter</t>
  </si>
  <si>
    <t>RS55 - Safer Speed Area Threshold</t>
  </si>
  <si>
    <t>850</t>
  </si>
  <si>
    <t>none - School Zone Ends (40km/h Advisory School Zone)</t>
  </si>
  <si>
    <t>RS61 - School zone ends (Variable speed limit)</t>
  </si>
  <si>
    <t>RS6 - School zone fixed</t>
  </si>
  <si>
    <t>RS6V - Kura School Variable</t>
  </si>
  <si>
    <t>AB5 - Shared Zone</t>
  </si>
  <si>
    <t>RL61 - Signal bypass lane - do not stop for signals</t>
  </si>
  <si>
    <t>RL63 - Signal bypass lane - Do Not Stop For Signals supplementary</t>
  </si>
  <si>
    <t>RL62 - Signal bypass lane - signals do not apply</t>
  </si>
  <si>
    <t>RL64a - Signals Do Not Apply Sign (option A - rectangular shape)</t>
  </si>
  <si>
    <t>RL64b - Signals Do Not Apply Sign (Option B - square shape)</t>
  </si>
  <si>
    <t>870</t>
  </si>
  <si>
    <t>WF35 - Slow for Kereru warning and supplementary</t>
  </si>
  <si>
    <t>AP31 - Slow vehicle bay ahead, 1km</t>
  </si>
  <si>
    <t>AP31 - Slow vehicle bay ahead, 2 km</t>
  </si>
  <si>
    <t>AP32 - Slow vehicle bay ahead, 300m</t>
  </si>
  <si>
    <t>AP34 - Slow vehicle bay indicator</t>
  </si>
  <si>
    <t>AP33 - Slow vehicle bays, next 10 km</t>
  </si>
  <si>
    <t>AP33 - Slow vehicle bays, next 2 km</t>
  </si>
  <si>
    <t>AP33 - Slow vehicle bays, next 5 km</t>
  </si>
  <si>
    <t>RS1C - Speed limit changeable - black figures on white (R) background</t>
  </si>
  <si>
    <t>RS3 - Speed Limit Derestriction</t>
  </si>
  <si>
    <t>RS1 - Speed Limit Standard 10 km/h</t>
  </si>
  <si>
    <t>RS2 - Speed Limit Standard 100 km/h</t>
  </si>
  <si>
    <t>RS4 - Speed Limit Standard 110 km/h</t>
  </si>
  <si>
    <t>RS1 - Speed Limit Standard 20 km/h</t>
  </si>
  <si>
    <t>RS1 - Speed Limit Standard 30 km/h</t>
  </si>
  <si>
    <t>RS1 - Speed Limit Standard 40 km/h</t>
  </si>
  <si>
    <t>RS1 - Speed Limit Standard 50 km/h</t>
  </si>
  <si>
    <t>RS1 - Speed Limit Standard 60 km/h</t>
  </si>
  <si>
    <t>RS1 - Speed Limit Standard 70 km/h</t>
  </si>
  <si>
    <t>RS1 - Speed Limit Standard 80 km/h</t>
  </si>
  <si>
    <t>RS1 - Speed Limit Standard 90 km/h</t>
  </si>
  <si>
    <t>RS1V - Speed limit variable - white or yellow figures on black background</t>
  </si>
  <si>
    <t>872</t>
  </si>
  <si>
    <t>WF13 - Stock - Deer</t>
  </si>
  <si>
    <t>AE1L - Stock effluent disposal ahead, on left 300m</t>
  </si>
  <si>
    <t>AE1R - Stock effluent disposal ahead, on right 300m</t>
  </si>
  <si>
    <t>AE2L - Stock effluent disposal ahead, turn left 300m</t>
  </si>
  <si>
    <t>AE2R - Stock effluent disposal ahead, turn right 300m</t>
  </si>
  <si>
    <t>AE31 - Stock effluent disposal indicator, arrow pointing left</t>
  </si>
  <si>
    <t>AE35 - Stock effluent disposal indicator, arrow pointing right</t>
  </si>
  <si>
    <t>AE32 - Stock effluent disposal indicator, arrow veering left</t>
  </si>
  <si>
    <t>AE34 - Stock effluent disposal indicator, arrow veering right</t>
  </si>
  <si>
    <t>RP62 - Stop Here On Red Signal</t>
  </si>
  <si>
    <t>RP21 - Stop On Red Signal variable</t>
  </si>
  <si>
    <t>RP6V - Stop On Red Signal variable</t>
  </si>
  <si>
    <t>RP66 - Straight ahead traffic give way to cyclists</t>
  </si>
  <si>
    <t>GJN - Street name plate - erected above other GJ signs</t>
  </si>
  <si>
    <t>885</t>
  </si>
  <si>
    <t>WB2A - Warning - symbol illuminated when activated (railway crossing at curve)</t>
  </si>
  <si>
    <t>GA33 - Three panel, 3 lines of legend - 1:1:1 example</t>
  </si>
  <si>
    <t>GA34 - Three panel, 4 lines of legend - 2:1:1, 1:2:1 or 1:1:2 example</t>
  </si>
  <si>
    <t>GA35 - Three panel, 5 lines of legend - 2:2:1, 2:1:2 or 1:2:2 example</t>
  </si>
  <si>
    <t>GA3N - Three panel, N lines of legend example</t>
  </si>
  <si>
    <t>PP22 - Time restricted non-standard hours P30 double arrow</t>
  </si>
  <si>
    <t>PP22 - Time restricted non-standard hours P30 single arrow pointing left</t>
  </si>
  <si>
    <t>PP22 - Time restricted non-standard hours P30 single arrow pointing right</t>
  </si>
  <si>
    <t>PP22 - Time restricted, other times, P30 double arrow</t>
  </si>
  <si>
    <t>PP22 - Time restricted, other times, P30 single arrow pointing left</t>
  </si>
  <si>
    <t>PP22 - Time restricted, other times, P30 single arrow pointing right</t>
  </si>
  <si>
    <t>PP21 - Time restricted, standard hours, P120 with double arrow</t>
  </si>
  <si>
    <t>PP21 - Time restricted, standard hours, P120 with single arrow pointing left</t>
  </si>
  <si>
    <t>PP21 - Time restricted, standard hours, P120 with single arrow pointing right</t>
  </si>
  <si>
    <t>PP21 - Time restricted, standard hours, P30 with double arrow</t>
  </si>
  <si>
    <t>PP21 - Time restricted, standard hours, P30 with single arrow pointing left</t>
  </si>
  <si>
    <t>PP21 - Time restricted, standard hours, P30 with single arrow pointing right</t>
  </si>
  <si>
    <t>PP21 - Time restricted, standard hours, P60 with double arrow</t>
  </si>
  <si>
    <t>PP21 - Time restricted, standard hours, P60 with single arrow pointing left</t>
  </si>
  <si>
    <t>PP21 - Time restricted, standard hours, P60 with single arrow pointing right</t>
  </si>
  <si>
    <t>None - Toll 'Cameras Operating' sign</t>
  </si>
  <si>
    <t>None - Toll 'Cash Payment' sign</t>
  </si>
  <si>
    <t>None - Toll 'Electronic Collections' sign</t>
  </si>
  <si>
    <t>None - Toll 'Non payment' sign</t>
  </si>
  <si>
    <t>None - Toll 'Payment methods' sign</t>
  </si>
  <si>
    <t>328</t>
  </si>
  <si>
    <t>None - Toll Road Ahead</t>
  </si>
  <si>
    <t>none - Toll 'ROAD BEGINS' sign</t>
  </si>
  <si>
    <t>326</t>
  </si>
  <si>
    <t>None - Toll Tariff sign</t>
  </si>
  <si>
    <t>None - Toll 'Terms &amp; Conditions' sign</t>
  </si>
  <si>
    <t>none - Tourist - combined with motorist service</t>
  </si>
  <si>
    <t>VH1L - Tourist Attraction Chevron Facing Left (1 Symbol)</t>
  </si>
  <si>
    <t>VH3L - Tourist Attraction Chevron Facing Left (3 Symbols)</t>
  </si>
  <si>
    <t>VH4L - Tourist Attraction Chevron Facing Left (4 Symbols)</t>
  </si>
  <si>
    <t>VH1R - Tourist Attraction Chevron Facing Right (1 Symbol)</t>
  </si>
  <si>
    <t>VH2R - Tourist Attraction Chevron Facing Right (2 Symbols)</t>
  </si>
  <si>
    <t>VH3R - Tourist Attraction Chevron Facing Right (3 Symbols)</t>
  </si>
  <si>
    <t>VH4R - Tourist Attraction Chevron Facing Right (4 Symbols)</t>
  </si>
  <si>
    <t>VH2L - Tourist Attractions Chevron Facing Left (2 Symbols)</t>
  </si>
  <si>
    <t>VJ1L - Tourist Feature Arrow Left (1 Symbol)</t>
  </si>
  <si>
    <t>VJ2L - Tourist Feature Arrow Left (2 Symbols)</t>
  </si>
  <si>
    <t>VJ3L - Tourist Feature Arrow Left (3 Symbols)</t>
  </si>
  <si>
    <t>VJ4L - Tourist Feature Arrow Left (4 Symbols)</t>
  </si>
  <si>
    <t>VJ1R - Tourist Feature Arrow Right (1 Symbol)</t>
  </si>
  <si>
    <t>VJ2R - Tourist Feature Arrow Right (2 Symbols)</t>
  </si>
  <si>
    <t>VJ3R - Tourist Feature Arrow Right (3 Symbols)</t>
  </si>
  <si>
    <t>VJ4R - Tourist Feature Arrow Right (4 Symbols)</t>
  </si>
  <si>
    <t>VI3L - Tourist X km Chevron Facing Left (3 Symbols)</t>
  </si>
  <si>
    <t>VI4L - Tourist X km Chevron Facing Left (4 Symbols)</t>
  </si>
  <si>
    <t>VI2R - Tourist X km Chevron Facing Right (2 Symbols)</t>
  </si>
  <si>
    <t>VI3R - Tourist X km Chevron Facing Right (3 Symbols)</t>
  </si>
  <si>
    <t>VI4R - Tourist X km Chevron Facing Right (4 Symbols)</t>
  </si>
  <si>
    <t>VI1L - Tourist Xkm Chevron Facing Left (1 Symbol)</t>
  </si>
  <si>
    <t>VI2L - Tourist Xkm Chevron Facing Left (2 Symbols)</t>
  </si>
  <si>
    <t>VI1R - Tourist Xkm Chevron Facing Right (1 Symbol)</t>
  </si>
  <si>
    <t>WA5 - Traffic Signals Assembly - Sign and Signal</t>
  </si>
  <si>
    <t>818</t>
  </si>
  <si>
    <t>WXT - Tramway crossbuck</t>
  </si>
  <si>
    <t>819</t>
  </si>
  <si>
    <t>WXT1 - Tramway crossbuck with backing board</t>
  </si>
  <si>
    <t>RLT1 - Transit Lane - Single peak period</t>
  </si>
  <si>
    <t>RLT3 - Transit Lane - two periods different days horizontal</t>
  </si>
  <si>
    <t>RLT4 - Transit Lane - two periods different days vertical</t>
  </si>
  <si>
    <t>RLT2 - Transit Lane - two periods same day</t>
  </si>
  <si>
    <t>RLT5 - Transit Lane Ends</t>
  </si>
  <si>
    <t>RLT6 - Transit plus one other class LANE (e.g. Transit + Heavy vehicles)</t>
  </si>
  <si>
    <t>RLS1 - Transit T2 EV Lane</t>
  </si>
  <si>
    <t>RLS3 - Transit T2 Heavy Vehicle EV Lane</t>
  </si>
  <si>
    <t>RLS1 - Transit T3 EV Lane</t>
  </si>
  <si>
    <t>RLS3 - Transit T3 Heavy Vehicle EV Lane</t>
  </si>
  <si>
    <t>RP65 - Turning traffic give way to cyclists</t>
  </si>
  <si>
    <t>GA23 - Two panel, 3 lines of legend - 1:2 or 2:1 example</t>
  </si>
  <si>
    <t>GA24 - Two panel, 4 lines of legend - 2:2 example</t>
  </si>
  <si>
    <t>GA25 - Two panel, 5 lines of legend - 2:3 or 3:2 example</t>
  </si>
  <si>
    <t>GA2N - Two panel, N lines of legend example</t>
  </si>
  <si>
    <t>GA22 - Two panels, 2 lines of legend - 1 line of legend in each i.e. 1:1 example</t>
  </si>
  <si>
    <t>WXB2 - Un-controlled intersection immediately beyond level crossing</t>
  </si>
  <si>
    <t>None - Use Left Lane Unless Passing</t>
  </si>
  <si>
    <t>867</t>
  </si>
  <si>
    <t>WK21 - Vehicles crossing aeroplanes</t>
  </si>
  <si>
    <t>880</t>
  </si>
  <si>
    <t>WK12 - Vehicles crossing fire station</t>
  </si>
  <si>
    <t>881</t>
  </si>
  <si>
    <t>WK13 - Vehicles crossing fork-lifts</t>
  </si>
  <si>
    <t>868</t>
  </si>
  <si>
    <t>WK22 - Vehicles crossing helicopters</t>
  </si>
  <si>
    <t>879</t>
  </si>
  <si>
    <t>WK11 - Vehicles crossing trucks</t>
  </si>
  <si>
    <t>WN2 - Vertical alignment hump</t>
  </si>
  <si>
    <t>796</t>
  </si>
  <si>
    <t>WN3D - Vertical alignment steep down grade 0.08</t>
  </si>
  <si>
    <t>797</t>
  </si>
  <si>
    <t>WN3D - Vertical alignment steep down grade 0.1</t>
  </si>
  <si>
    <t>798</t>
  </si>
  <si>
    <t>WN3D - Vertical alignment steep down grade 0.12</t>
  </si>
  <si>
    <t>799</t>
  </si>
  <si>
    <t>WN4D - Vertical alignment steep down grade car symbol</t>
  </si>
  <si>
    <t>WN3U - Vertical alignment steep up grade 0.1</t>
  </si>
  <si>
    <t>WN3U - Vertical alignment steep up grade 0.12</t>
  </si>
  <si>
    <t>WN4U - Vertical alignment steep up grade car symbol</t>
  </si>
  <si>
    <t>WN1 - Vertical alignment sudden dip</t>
  </si>
  <si>
    <t>WR5 - W14-12 Slow for blue Frost Markers</t>
  </si>
  <si>
    <t>882</t>
  </si>
  <si>
    <t>WB1 - Warning - site specific - fixed text RURAL</t>
  </si>
  <si>
    <t>883</t>
  </si>
  <si>
    <t>WB1 - Warning - site specific - fixed text URBAN</t>
  </si>
  <si>
    <t>884</t>
  </si>
  <si>
    <t>WB2 - Warning - site specific - variable text</t>
  </si>
  <si>
    <t>887</t>
  </si>
  <si>
    <t>WB1A - Warning - symbol fixed display - ‘activated’ with flashing lights</t>
  </si>
  <si>
    <t>886</t>
  </si>
  <si>
    <t>WB2A - Warning - symbol illuminated when activated</t>
  </si>
  <si>
    <t>RS52 - white Threshold option B rural/urban</t>
  </si>
  <si>
    <t>RS51B - white Threshold option B urban/urban</t>
  </si>
  <si>
    <t>874</t>
  </si>
  <si>
    <t>WF22 - Wild Animals - Seals</t>
  </si>
  <si>
    <t>RD41 - Wrong way - go back</t>
  </si>
  <si>
    <t>WG3 - Permanent warning general supplementary '100 m' ahead</t>
  </si>
  <si>
    <t>WG3 - Permanent warning general supplementary '150 m' ahead</t>
  </si>
  <si>
    <t>WG3 - Permanent warning general supplementary '200 m' ahead</t>
  </si>
  <si>
    <t>WG3 - Permanent warning general supplementary '50 m' ahead</t>
  </si>
  <si>
    <t>WX7 - Priority Railway level Crossing crossbuck '2 Tracks' supplementary</t>
  </si>
  <si>
    <t>WX7 - Priority Railway level Crossing crossbuck '3 Tracks' supplementary</t>
  </si>
  <si>
    <t>WX7 - Priority Railway level Crossing crossbuck '4 Tracks' supplementary</t>
  </si>
  <si>
    <t>WG4 - Permanent warning general supplementary 'Next x km' 10 km</t>
  </si>
  <si>
    <t>WG4 - Permanent warning general supplementary 'Next x km' 15 km</t>
  </si>
  <si>
    <t>WG4 - Permanent warning general supplementary 'Next x km' 2 km</t>
  </si>
  <si>
    <t>WG4 - Permanent warning general supplementary 'Next x km' 20 km</t>
  </si>
  <si>
    <t>WG4 - Permanent warning general supplementary 'Next x km' 25 km</t>
  </si>
  <si>
    <t>WG4 - Permanent warning general supplementary 'Next x km' 3 km</t>
  </si>
  <si>
    <t>WG4 - Permanent warning general supplementary 'Next x km' 4 km</t>
  </si>
  <si>
    <t>WG4 - Permanent warning general supplementary 'Next x km' 5 km</t>
  </si>
  <si>
    <t>WG4 - Permanent warning general supplementary 'Next x km' 6 km</t>
  </si>
  <si>
    <t>WG4 - Permanent warning general supplementary 'Next x km' 7 km</t>
  </si>
  <si>
    <t>WG4 - Permanent warning general supplementary 'Next x km' 8 km</t>
  </si>
  <si>
    <t>WG4 - Permanent warning general supplementary 'Next x km' 9 km</t>
  </si>
  <si>
    <t>WG5 - Permanent warning general supplementary curve advisory speed 15 km/h</t>
  </si>
  <si>
    <t>WG5 - Permanent warning general supplementary curve advisory speed 25 km/h</t>
  </si>
  <si>
    <t>WG5 - Permanent warning general supplementary curve advisory speed 35 km/h</t>
  </si>
  <si>
    <t>WG5 - Permanent warning general supplementary curve advisory speed 45 km/h</t>
  </si>
  <si>
    <t>WG5 - Permanent warning general supplementary curve advisory speed 55 km/h</t>
  </si>
  <si>
    <t>WG5 - Permanent warning general supplementary curve advisory speed 65 km/h</t>
  </si>
  <si>
    <t>WG5 - Permanent warning general supplementary curve advisory speed 75 km/h</t>
  </si>
  <si>
    <t>WG5 - Permanent warning general supplementary curve advisory speed 85 km/h</t>
  </si>
  <si>
    <t>WG5 - Permanent warning general supplementary curve advisory speed 95 km/h</t>
  </si>
  <si>
    <t>WG2 - Permanent warning general supplementary Concealed</t>
  </si>
  <si>
    <t>WN51 - Permanent warning general supplementary steep grade 'Truck Use Low Gear'</t>
  </si>
  <si>
    <t>WU22 - Permanent warning general supplementary non-motorised users 'Kura School'</t>
  </si>
  <si>
    <t>WU51 - Non motorised users school bus route 'School Bus Route' supplementary</t>
  </si>
  <si>
    <t>WU52 - Non motorised users school bus route 'School Bus Turns' supplementary</t>
  </si>
  <si>
    <t>WR31 - Road surface Slippery Surface When Frosty supplementary</t>
  </si>
  <si>
    <t>944</t>
  </si>
  <si>
    <t>WR32 - Road surface Slippery Surface When Wet supplementary</t>
  </si>
  <si>
    <t>945</t>
  </si>
  <si>
    <t>WR33 - Road surface slippery surface gravel road supplementary</t>
  </si>
  <si>
    <t>946</t>
  </si>
  <si>
    <t>WW21 - Road width or height narrow bridge 'Caution Wide Vehicles' supplementary</t>
  </si>
  <si>
    <t>947</t>
  </si>
  <si>
    <t>WZ11 - Miscellaneous other hazard ford supplementary</t>
  </si>
  <si>
    <t>948</t>
  </si>
  <si>
    <t>WZ12 - Miscellaneous other hazard cattle Stop supplementary</t>
  </si>
  <si>
    <t>949</t>
  </si>
  <si>
    <t>WZ13 - Miscellaneous other hazard gate supplementary</t>
  </si>
  <si>
    <t>950</t>
  </si>
  <si>
    <t>WG12 - Permanent warning general supplementary 'Hidden Queue'</t>
  </si>
  <si>
    <t>951</t>
  </si>
  <si>
    <t>WG11 - Permanent warning general supplementary 'Prepare To Stop'</t>
  </si>
  <si>
    <t>952</t>
  </si>
  <si>
    <t>WG13 - Permanent warning general supplementary 'Queued Vehicles'</t>
  </si>
  <si>
    <t>953</t>
  </si>
  <si>
    <t>RG21 - General supplementary 'Begins'</t>
  </si>
  <si>
    <t>954</t>
  </si>
  <si>
    <t>RG22 - General supplementary 'Ends'</t>
  </si>
  <si>
    <t>955</t>
  </si>
  <si>
    <t>None - Priority School Patrol perforated</t>
  </si>
  <si>
    <t>956</t>
  </si>
  <si>
    <t>RP3 - Priority School Patrol unperforated</t>
  </si>
  <si>
    <t>957</t>
  </si>
  <si>
    <t>RP71 - Priority Give Way 'Locality' Traffic supplementary</t>
  </si>
  <si>
    <t>958</t>
  </si>
  <si>
    <t>RP72 - Priority Give Way 'Straight Ahead Traffic' supplementary</t>
  </si>
  <si>
    <t>959</t>
  </si>
  <si>
    <t>RP73 - Priority Give Way 'Right Turning Traffic' supplementary</t>
  </si>
  <si>
    <t>960</t>
  </si>
  <si>
    <t>RP21 - Priority Give Way Roundabout</t>
  </si>
  <si>
    <t>961</t>
  </si>
  <si>
    <t>PPS2 - Class restricted bus parking class supplementary "Tour Coaches Only" - sign</t>
  </si>
  <si>
    <t>962</t>
  </si>
  <si>
    <t>AB41 - Advance advisory special vehicle lane supplementary - [distance] m</t>
  </si>
  <si>
    <t>AB42 - Advance advisory special vehicle lane supplementary - Ahead</t>
  </si>
  <si>
    <t>964</t>
  </si>
  <si>
    <t>AB43 - Advance advisory special vehicle lane supplementary - On-ramp</t>
  </si>
  <si>
    <t>965</t>
  </si>
  <si>
    <t>AU43 - Advanced contra-flow cycle facility</t>
  </si>
  <si>
    <t>PP22 - Class restricted EV parking time restricted P120 at all times</t>
  </si>
  <si>
    <t>967</t>
  </si>
  <si>
    <t>PP22 - Class restricted EV parking time restricted P60 at all times</t>
  </si>
  <si>
    <t>968</t>
  </si>
  <si>
    <t>PPS2 - Class restricted Loading Zone class supplementary "5 min Maximum Goods Vehicles Only"</t>
  </si>
  <si>
    <t>969</t>
  </si>
  <si>
    <t>PPS3 - Class restricted residents only supplementary 'except vehicles displaying parking permit'</t>
  </si>
  <si>
    <t>970</t>
  </si>
  <si>
    <t>None - Class restricted vending machine parking</t>
  </si>
  <si>
    <t>RD72 - Direction and placement 'Except Authorised Vehicles' supplementary</t>
  </si>
  <si>
    <t>972</t>
  </si>
  <si>
    <t>RD71 - Direction and placement 'Except Buses' supplementary</t>
  </si>
  <si>
    <t>973</t>
  </si>
  <si>
    <t>RD71 - Direction and placement 'Except Cycles' supplementary</t>
  </si>
  <si>
    <t>None - Distance ahead supplementary</t>
  </si>
  <si>
    <t>975</t>
  </si>
  <si>
    <t>RB1 - General regulatory</t>
  </si>
  <si>
    <t>RB2 - General regulatory - variable [messages subject to RCA protocol]</t>
  </si>
  <si>
    <t>RG4B - General Supplementary double arrow</t>
  </si>
  <si>
    <t>RP74 - Give Way - supplementary - left turning traffic</t>
  </si>
  <si>
    <t>979</t>
  </si>
  <si>
    <t>RP75 - Give way - supplementary - to cyclists</t>
  </si>
  <si>
    <t>RP76 - Give way - supplementary - to cyclists and pedestrians</t>
  </si>
  <si>
    <t>981</t>
  </si>
  <si>
    <t>None - Intersection sign supplementary - concealed</t>
  </si>
  <si>
    <t>982</t>
  </si>
  <si>
    <t>RS62 - Kura School permanent</t>
  </si>
  <si>
    <t>983</t>
  </si>
  <si>
    <t>RS6 - Kura School static variable</t>
  </si>
  <si>
    <t>984</t>
  </si>
  <si>
    <t>RG4L - General Supplementary single arrow pointing left</t>
  </si>
  <si>
    <t>985</t>
  </si>
  <si>
    <t>RG4R - General Supplementary single arrow pointing right</t>
  </si>
  <si>
    <t>986</t>
  </si>
  <si>
    <t>PNS1 - No stopping for 1 km supplementary</t>
  </si>
  <si>
    <t>987</t>
  </si>
  <si>
    <t>PNS1 - No stopping for 2 km supplementary</t>
  </si>
  <si>
    <t>988</t>
  </si>
  <si>
    <t>PNS1 - No stopping for 3 km supplementary</t>
  </si>
  <si>
    <t>989</t>
  </si>
  <si>
    <t>PNS1 - No stopping for 4 km supplementary</t>
  </si>
  <si>
    <t>990</t>
  </si>
  <si>
    <t>PNS1 - No stopping for 5 km supplementary</t>
  </si>
  <si>
    <t>991</t>
  </si>
  <si>
    <t>None - Class restricted coupon parking begins</t>
  </si>
  <si>
    <t>None - Class restricted coupon parking ends</t>
  </si>
  <si>
    <t>None - Class restricted coupon parking repeater</t>
  </si>
  <si>
    <t>994</t>
  </si>
  <si>
    <t>PPS5 - Pay Parking area identification supplementary - sign (location code for technology based system for paying parking fees)</t>
  </si>
  <si>
    <t>995</t>
  </si>
  <si>
    <t>PNS3 - No stopping late night extension</t>
  </si>
  <si>
    <t>996</t>
  </si>
  <si>
    <t>RG51 - General supplementary days 'Mon-Fri'</t>
  </si>
  <si>
    <t>997</t>
  </si>
  <si>
    <t>PPS3 - Time restricted late night extension supplementary</t>
  </si>
  <si>
    <t>998</t>
  </si>
  <si>
    <t>WU11 - Permanent warning general supplementary non motorised users 'Aged'</t>
  </si>
  <si>
    <t>999</t>
  </si>
  <si>
    <t>WU23 - Permanent warning general supplementary non motorised users 'Kindergarten'</t>
  </si>
  <si>
    <t>WN52 - Permanent warning general supplementary steep grade 'Use Low Gear'</t>
  </si>
  <si>
    <t>None - Permanent warning supplementary - Slow when frosty</t>
  </si>
  <si>
    <t>1002</t>
  </si>
  <si>
    <t>None - Permanent warning supplementary - Slow when wet</t>
  </si>
  <si>
    <t>1003</t>
  </si>
  <si>
    <t>PPS2 - Class restricted Loading Zone class supplementary "Goods Vehicles Only"</t>
  </si>
  <si>
    <t>WX11 - Railway level crossing railway crossing ahead 'Exempt' supplementary</t>
  </si>
  <si>
    <t>WF37 - Slow for Bittern and supplementary</t>
  </si>
  <si>
    <t>None - Supplementary - except class or description of vehicle</t>
  </si>
  <si>
    <t>None - TOLL Route indicator - Toll</t>
  </si>
  <si>
    <t>none - Two-way (distance) ahead supplementary</t>
  </si>
  <si>
    <t>WG6 - Vehicle crossing - supplementary sign ‘Turning’</t>
  </si>
  <si>
    <t>WB2A - Warning - symbol illuminated when activated (Kura School)</t>
  </si>
  <si>
    <t>G-ADN</t>
  </si>
  <si>
    <t>Advance Direction- Street name sign</t>
  </si>
  <si>
    <t>G-AD4</t>
  </si>
  <si>
    <t>Advance direction (Map) - "T" or cross roads</t>
  </si>
  <si>
    <t>W16-9.1</t>
  </si>
  <si>
    <t>School Zone Ends (40km/h Advisory School Zone)</t>
  </si>
  <si>
    <t>G-AD5</t>
  </si>
  <si>
    <t>Advance direction (Map) - Roundabout</t>
  </si>
  <si>
    <t>W16-9</t>
  </si>
  <si>
    <t>40 km/h Advisory School</t>
  </si>
  <si>
    <t>G-AD3</t>
  </si>
  <si>
    <t>Advance direction (Stack) - "T" intersection</t>
  </si>
  <si>
    <t>G-AD1</t>
  </si>
  <si>
    <t>Advance direction (Stack) - Cross roads</t>
  </si>
  <si>
    <t>G-AD2</t>
  </si>
  <si>
    <t>Advance direction (Stack) - Skew intersection</t>
  </si>
  <si>
    <t>BSM</t>
  </si>
  <si>
    <t>Benchmark Site Marker</t>
  </si>
  <si>
    <t>CSS</t>
  </si>
  <si>
    <t>Calibration Site Sign</t>
  </si>
  <si>
    <t>G-ALD1</t>
  </si>
  <si>
    <t>Advanced lane direction [Arrow]</t>
  </si>
  <si>
    <t>CSM</t>
  </si>
  <si>
    <t>Calibration Site Marker</t>
  </si>
  <si>
    <t>G-ALD2</t>
  </si>
  <si>
    <t>Advanced lane direction [Message]</t>
  </si>
  <si>
    <t>G-CD1</t>
  </si>
  <si>
    <t>Confirmation Destination</t>
  </si>
  <si>
    <t>G-ID1</t>
  </si>
  <si>
    <t>Intersection Direction</t>
  </si>
  <si>
    <t>G-ID5</t>
  </si>
  <si>
    <t>Intersection Direction - "T"</t>
  </si>
  <si>
    <t>G-ID5A</t>
  </si>
  <si>
    <t>Intersection Direction - "T" with Street name sign</t>
  </si>
  <si>
    <t>G-ID6</t>
  </si>
  <si>
    <t>Intersection Direction - Street Name Sign</t>
  </si>
  <si>
    <t>G-ID4</t>
  </si>
  <si>
    <t>Intersection Direction - Urban</t>
  </si>
  <si>
    <t>G-ID4A</t>
  </si>
  <si>
    <t>Intersection Direction - Urban with Strret name si</t>
  </si>
  <si>
    <t>G-ID3A</t>
  </si>
  <si>
    <t>Intersection Direction - route marker with St.name</t>
  </si>
  <si>
    <t>G-ID2</t>
  </si>
  <si>
    <t>Intersection Direction [Arrow]</t>
  </si>
  <si>
    <t>G-ID2A</t>
  </si>
  <si>
    <t>Intersection Direction [Arrow] and St. name sign</t>
  </si>
  <si>
    <t>G-ID3</t>
  </si>
  <si>
    <t>Intersection Direction - with route marker</t>
  </si>
  <si>
    <t>G-ID1A</t>
  </si>
  <si>
    <t>Intersection Direction sign with Street name sign</t>
  </si>
  <si>
    <t>G-PN1</t>
  </si>
  <si>
    <t>[Place Name]</t>
  </si>
  <si>
    <t>G-RM3</t>
  </si>
  <si>
    <t>Route BEGINS</t>
  </si>
  <si>
    <t>G-RM4</t>
  </si>
  <si>
    <t>Route ENDS</t>
  </si>
  <si>
    <t>G-RM2</t>
  </si>
  <si>
    <t>Route Marker - Double numeral</t>
  </si>
  <si>
    <t>G-RM1</t>
  </si>
  <si>
    <t>Route Marker - Single numeral</t>
  </si>
  <si>
    <t>PW66W</t>
  </si>
  <si>
    <t>Chevron Board (black &amp; white)</t>
  </si>
  <si>
    <t>PW66</t>
  </si>
  <si>
    <t>Chevron Board (yellow)</t>
  </si>
  <si>
    <t>PW66-15</t>
  </si>
  <si>
    <t>Chevron Board (yellow) - Advisory speed 15km/h</t>
  </si>
  <si>
    <t>PW66-25</t>
  </si>
  <si>
    <t>Chevron Board (yellow) - Advisory speed 25km/h</t>
  </si>
  <si>
    <t>PW66-35</t>
  </si>
  <si>
    <t>Chevron Board (yellow) - Advisory speed 35km/h</t>
  </si>
  <si>
    <t>PW66-45</t>
  </si>
  <si>
    <t>Chevron Board (yellow) - Advisory speed 45km/h</t>
  </si>
  <si>
    <t>PW66-55</t>
  </si>
  <si>
    <t>Chevron Board (yellow) - Advisory speed 55km/h</t>
  </si>
  <si>
    <t>PW66-65</t>
  </si>
  <si>
    <t>Chevron Board (yellow) - Advisory speed 65km/h</t>
  </si>
  <si>
    <t>PW66-75</t>
  </si>
  <si>
    <t>Chevron Board (yellow) - Advisory speed 75km/h</t>
  </si>
  <si>
    <t>PW66-85</t>
  </si>
  <si>
    <t>Chevron Board (yellow) - Advisory speed 85km/h</t>
  </si>
  <si>
    <t>PW66-95</t>
  </si>
  <si>
    <t>Chevron Board (yellow) - Advisory speed 95km/h</t>
  </si>
  <si>
    <t>PW66W15</t>
  </si>
  <si>
    <t>Chevron Board (black &amp; white) Advisory speed 15km/</t>
  </si>
  <si>
    <t>PW66W25</t>
  </si>
  <si>
    <t>Chevron Board (black &amp; white) Advisory speed 25km/</t>
  </si>
  <si>
    <t>PW66W35</t>
  </si>
  <si>
    <t>Chevron Board (black &amp; white) Advisory speed 35km/</t>
  </si>
  <si>
    <t>PW66W45</t>
  </si>
  <si>
    <t>Chevron Board (black &amp; white) Advisory speed 45km/</t>
  </si>
  <si>
    <t>PW66W55</t>
  </si>
  <si>
    <t>Chevron Board (black &amp; white) Advisory speed 55km/</t>
  </si>
  <si>
    <t>PW66W65</t>
  </si>
  <si>
    <t>Chevron Board (black &amp; white) Advisory speed 65km/</t>
  </si>
  <si>
    <t>PW66W75</t>
  </si>
  <si>
    <t>Chevron Board (black &amp; white) Advisory speed 75km/</t>
  </si>
  <si>
    <t>PW66W85</t>
  </si>
  <si>
    <t>Chevron Board (black &amp; white) Advisory speed 85km/</t>
  </si>
  <si>
    <t>PW66W95</t>
  </si>
  <si>
    <t>Chevron Board (black &amp; white) Advisory speed 95km/</t>
  </si>
  <si>
    <t>IG16</t>
  </si>
  <si>
    <t>"__" SUMMIT "__"m</t>
  </si>
  <si>
    <t>I46</t>
  </si>
  <si>
    <t>"_________" LOOKOUT</t>
  </si>
  <si>
    <t>I45</t>
  </si>
  <si>
    <t>"_________" LOOKOUT 400m</t>
  </si>
  <si>
    <t>I51</t>
  </si>
  <si>
    <t>CAR PARK</t>
  </si>
  <si>
    <t>IG13</t>
  </si>
  <si>
    <t>COUNTY/DISTRICT BOUNDARY</t>
  </si>
  <si>
    <t>IG15</t>
  </si>
  <si>
    <t>ELEVATION "__"m</t>
  </si>
  <si>
    <t>PW65A</t>
  </si>
  <si>
    <t>Belisha Beacon Interally Illuminated Globe</t>
  </si>
  <si>
    <t>IG04</t>
  </si>
  <si>
    <t>HEAVY TRAFFIC BY PASS "__"m</t>
  </si>
  <si>
    <t>I48</t>
  </si>
  <si>
    <t>HISTORIC PLACE</t>
  </si>
  <si>
    <t>I42</t>
  </si>
  <si>
    <t>MOTOR CAMP(S)</t>
  </si>
  <si>
    <t>I49A</t>
  </si>
  <si>
    <t>ON LEFT</t>
  </si>
  <si>
    <t>I49B</t>
  </si>
  <si>
    <t>ON RIGHT</t>
  </si>
  <si>
    <t>I50</t>
  </si>
  <si>
    <t>PARKING BUILDING</t>
  </si>
  <si>
    <t>IG07</t>
  </si>
  <si>
    <t>PASSING BAY "__"m</t>
  </si>
  <si>
    <t>IG06A</t>
  </si>
  <si>
    <t>PASSING LANE "_" km AHEAD</t>
  </si>
  <si>
    <t>IG06</t>
  </si>
  <si>
    <t>PASSING LANE 400m</t>
  </si>
  <si>
    <t>I44</t>
  </si>
  <si>
    <t>REST AREA</t>
  </si>
  <si>
    <t>I43</t>
  </si>
  <si>
    <t>REST AREA 400m</t>
  </si>
  <si>
    <t>IG14</t>
  </si>
  <si>
    <t>RIVER / STREAM</t>
  </si>
  <si>
    <t>PW68</t>
  </si>
  <si>
    <t>Chevron Board - T Intersections</t>
  </si>
  <si>
    <t>I52</t>
  </si>
  <si>
    <t>TOILET</t>
  </si>
  <si>
    <t>PW69</t>
  </si>
  <si>
    <t>Chevron - Roundabouts</t>
  </si>
  <si>
    <t>IG08</t>
  </si>
  <si>
    <t>SLOW VEHICLE BAYS NEXT "______" km</t>
  </si>
  <si>
    <t>IM07</t>
  </si>
  <si>
    <t>*555 Traffic Patrol</t>
  </si>
  <si>
    <t>IM21</t>
  </si>
  <si>
    <t>Airport Direction (pictorial)</t>
  </si>
  <si>
    <t>IM05</t>
  </si>
  <si>
    <t>CHECK YOUR LIGHTS</t>
  </si>
  <si>
    <t>IM14</t>
  </si>
  <si>
    <t>Camping Area</t>
  </si>
  <si>
    <t>IM12</t>
  </si>
  <si>
    <t>Caravan Park</t>
  </si>
  <si>
    <t>IM13</t>
  </si>
  <si>
    <t>Caravan Waste Disposal</t>
  </si>
  <si>
    <t>IM15</t>
  </si>
  <si>
    <t>Emergency Telephone</t>
  </si>
  <si>
    <t>IM24</t>
  </si>
  <si>
    <t>FUNERAL</t>
  </si>
  <si>
    <t>IM22</t>
  </si>
  <si>
    <t>Flucal CHILDREN CROSSING</t>
  </si>
  <si>
    <t>IM10</t>
  </si>
  <si>
    <t>HOSPITAL</t>
  </si>
  <si>
    <t>IM06</t>
  </si>
  <si>
    <t>Information (Miscellaneous Sign) - User Defined</t>
  </si>
  <si>
    <t>IM11</t>
  </si>
  <si>
    <t>Motorist Amentities</t>
  </si>
  <si>
    <t>IM23</t>
  </si>
  <si>
    <t>NO HORSES</t>
  </si>
  <si>
    <t>IM04</t>
  </si>
  <si>
    <t>ROAD INFORMATION</t>
  </si>
  <si>
    <t>IM03</t>
  </si>
  <si>
    <t>Speedo Test End</t>
  </si>
  <si>
    <t>IM02</t>
  </si>
  <si>
    <t>Speedo Test Start</t>
  </si>
  <si>
    <t>IM01</t>
  </si>
  <si>
    <t>Speedo Test Warning</t>
  </si>
  <si>
    <t>IMW01</t>
  </si>
  <si>
    <t>Advance Exit</t>
  </si>
  <si>
    <t>IMW10</t>
  </si>
  <si>
    <t>Advance Exit (Overhead)</t>
  </si>
  <si>
    <t>IMW06</t>
  </si>
  <si>
    <t>Bus LANE "______" (Specified time)</t>
  </si>
  <si>
    <t>IMW04</t>
  </si>
  <si>
    <t>Bus LANE AHEAD</t>
  </si>
  <si>
    <t>IMW05</t>
  </si>
  <si>
    <t>Bus LANE ENDS</t>
  </si>
  <si>
    <t>IMW20</t>
  </si>
  <si>
    <t>Confirmatory Destination</t>
  </si>
  <si>
    <t>IMW03</t>
  </si>
  <si>
    <t>EXIT</t>
  </si>
  <si>
    <t>IMW12</t>
  </si>
  <si>
    <t>Exit (Overhead)</t>
  </si>
  <si>
    <t>LR-BSN</t>
  </si>
  <si>
    <t>Bridge Serial Number</t>
  </si>
  <si>
    <t>IMW02</t>
  </si>
  <si>
    <t>Exit Direction</t>
  </si>
  <si>
    <t>IMW11</t>
  </si>
  <si>
    <t>Exit Direction (Overhead)</t>
  </si>
  <si>
    <t>IMW33</t>
  </si>
  <si>
    <t>MOTORWAY (ramp)</t>
  </si>
  <si>
    <t>IMW30</t>
  </si>
  <si>
    <t>MOTORWAY BEGINS</t>
  </si>
  <si>
    <t>IMW32</t>
  </si>
  <si>
    <t>MOTORWAY ENDS</t>
  </si>
  <si>
    <t>IMW34</t>
  </si>
  <si>
    <t>MOTORWAY ENDS (ramp)</t>
  </si>
  <si>
    <t>IMW31</t>
  </si>
  <si>
    <t>MOTORWAY ENDS 400 m</t>
  </si>
  <si>
    <t>AAH</t>
  </si>
  <si>
    <t>Adopt A Highway</t>
  </si>
  <si>
    <t>BRP</t>
  </si>
  <si>
    <t>Bridge Route Position</t>
  </si>
  <si>
    <t>DOC</t>
  </si>
  <si>
    <t>DRP</t>
  </si>
  <si>
    <t>Dumping of Rubbish Prohibited</t>
  </si>
  <si>
    <t>LR-ERP</t>
  </si>
  <si>
    <t>Established Route Position</t>
  </si>
  <si>
    <t>FH</t>
  </si>
  <si>
    <t>Fire Hazard (Grapefruit sign)</t>
  </si>
  <si>
    <t>LNF</t>
  </si>
  <si>
    <t>LIGHT NO FIRES</t>
  </si>
  <si>
    <t>LR-RS</t>
  </si>
  <si>
    <t>Reference Station</t>
  </si>
  <si>
    <t>LR-KMP</t>
  </si>
  <si>
    <t>Kilometre Marker Post</t>
  </si>
  <si>
    <t>MS2.4</t>
  </si>
  <si>
    <t>Four services TURN left/right "______"m</t>
  </si>
  <si>
    <t>MS4.4</t>
  </si>
  <si>
    <t>Four services with arrow</t>
  </si>
  <si>
    <t>MS2.1</t>
  </si>
  <si>
    <t>One service TURN left/right "______"m</t>
  </si>
  <si>
    <t>MSR</t>
  </si>
  <si>
    <t>Radio Information</t>
  </si>
  <si>
    <t>MS2.3</t>
  </si>
  <si>
    <t>Three services TURN left/right "______"m</t>
  </si>
  <si>
    <t>MS4.3</t>
  </si>
  <si>
    <t>Three services with arrow</t>
  </si>
  <si>
    <t>MS2.2</t>
  </si>
  <si>
    <t>Two services TURN left/right "______"m</t>
  </si>
  <si>
    <t>MS4.2</t>
  </si>
  <si>
    <t>Two services with arrow</t>
  </si>
  <si>
    <t>O-OS2</t>
  </si>
  <si>
    <t>Obsolete Sign (DETOUR)</t>
  </si>
  <si>
    <t>O-OS3</t>
  </si>
  <si>
    <t>Obsolete Sign (NO FISHING FROM BRIDGE)</t>
  </si>
  <si>
    <t>O-OS4</t>
  </si>
  <si>
    <t>Obsolete Sign (THREE LANE ROAD)</t>
  </si>
  <si>
    <t>O-OS1</t>
  </si>
  <si>
    <t>Obsolete Sign (TRAFFIC ISLANDS)</t>
  </si>
  <si>
    <t>O-OS5</t>
  </si>
  <si>
    <t>Obsolete sign (STOP FOR RED SIGNAL)</t>
  </si>
  <si>
    <t>PW25</t>
  </si>
  <si>
    <t>Curve Advisory Speed (never erected separately)</t>
  </si>
  <si>
    <t>PW25-05</t>
  </si>
  <si>
    <t>Curve Advisory Speed 5km/h</t>
  </si>
  <si>
    <t>PW25-95</t>
  </si>
  <si>
    <t>Curve Advisory Speed 95km/h</t>
  </si>
  <si>
    <t>PW56</t>
  </si>
  <si>
    <t>Other Hazard - GATE</t>
  </si>
  <si>
    <t>PW64</t>
  </si>
  <si>
    <t>Prepare to Stop</t>
  </si>
  <si>
    <t>PW64.2</t>
  </si>
  <si>
    <t>Queued Vehicles</t>
  </si>
  <si>
    <t>PW57.1</t>
  </si>
  <si>
    <t>Railway Level Crossing "-" Ahead</t>
  </si>
  <si>
    <t>PW61</t>
  </si>
  <si>
    <t>Railway Level Crossing Intermediate Advance Warnin</t>
  </si>
  <si>
    <t>PW62</t>
  </si>
  <si>
    <t>Railway Level Crossing on a Side Road Advance Warn</t>
  </si>
  <si>
    <t>PW32</t>
  </si>
  <si>
    <t xml:space="preserve">PW32 - School Zone (Obsolete) </t>
  </si>
  <si>
    <t>PW34A</t>
  </si>
  <si>
    <t>SCHOOL BUS TURNS</t>
  </si>
  <si>
    <t>PW7</t>
  </si>
  <si>
    <t>Road Change "___"m Sub Plate</t>
  </si>
  <si>
    <t>PW24</t>
  </si>
  <si>
    <t>NEXT "_____" km</t>
  </si>
  <si>
    <t>RG6.1</t>
  </si>
  <si>
    <t>"__________"TRAFFIC (RG6 supplementary)</t>
  </si>
  <si>
    <t>RG26.3</t>
  </si>
  <si>
    <t>Cycle Route - "______"</t>
  </si>
  <si>
    <t>RG26.4</t>
  </si>
  <si>
    <t>Cycle Route - Arrow</t>
  </si>
  <si>
    <t>RG3</t>
  </si>
  <si>
    <t>Limited Speed Zone</t>
  </si>
  <si>
    <t>RG21</t>
  </si>
  <si>
    <t>Low Clearance At Electrified Railway Crossing</t>
  </si>
  <si>
    <t>RG24M</t>
  </si>
  <si>
    <t>No Motorcycle symbol</t>
  </si>
  <si>
    <t>RG33</t>
  </si>
  <si>
    <t>Railway Level Crossing Flashing Light Signal</t>
  </si>
  <si>
    <t>RG31</t>
  </si>
  <si>
    <t>Railway Level Crossing Give Way</t>
  </si>
  <si>
    <t>RG32</t>
  </si>
  <si>
    <t>Railway Level Crossing Stop</t>
  </si>
  <si>
    <t>RG28</t>
  </si>
  <si>
    <t>SCHOOL PATROL</t>
  </si>
  <si>
    <t>RG1</t>
  </si>
  <si>
    <t>Speed Limit</t>
  </si>
  <si>
    <t>RG4</t>
  </si>
  <si>
    <t>Speed Limit - TEMPORARY</t>
  </si>
  <si>
    <t>RG4-20</t>
  </si>
  <si>
    <t>Temporary Speed Limit 20km/h</t>
  </si>
  <si>
    <t>RG4-30</t>
  </si>
  <si>
    <t>Temporary Speed Limit 30km/h</t>
  </si>
  <si>
    <t>RG4-50</t>
  </si>
  <si>
    <t>Temporary Speed Limit 50km/h</t>
  </si>
  <si>
    <t>RG4-60</t>
  </si>
  <si>
    <t>Temporary Speed Limit 60km/h</t>
  </si>
  <si>
    <t>RG4-70</t>
  </si>
  <si>
    <t>Temporary Speed Limit 70km/h</t>
  </si>
  <si>
    <t>RH4</t>
  </si>
  <si>
    <t>HEAVY VEHICLE - BRIDGE LIMITS</t>
  </si>
  <si>
    <t>RH5</t>
  </si>
  <si>
    <t>Heavy Vehicle - RH4 Supplementary - " _ "m</t>
  </si>
  <si>
    <t>RH1</t>
  </si>
  <si>
    <t>Road Classification - Heavy Vehicles</t>
  </si>
  <si>
    <t>RP9.1</t>
  </si>
  <si>
    <t>Cycle Stand - With Arrow</t>
  </si>
  <si>
    <t>RP3.3</t>
  </si>
  <si>
    <t>ENDS (RP3 RP3.1 Supplementary)</t>
  </si>
  <si>
    <t>RP7.1</t>
  </si>
  <si>
    <t>LOADING ZONE - With Arrow</t>
  </si>
  <si>
    <t>RP2.1</t>
  </si>
  <si>
    <t>Late Night Extension - (RP2 Supplementary)</t>
  </si>
  <si>
    <t>RP3.4</t>
  </si>
  <si>
    <t>MON-FRI (Clearway Supplementary)</t>
  </si>
  <si>
    <t>RP1.3</t>
  </si>
  <si>
    <t>No Stopping - ENDS (RP1 Supplementary)</t>
  </si>
  <si>
    <t>RP2</t>
  </si>
  <si>
    <t>No Stopping - Specified Period</t>
  </si>
  <si>
    <t>RP1.2</t>
  </si>
  <si>
    <t>No Stopping FOR "_______" km</t>
  </si>
  <si>
    <t>RP4.3</t>
  </si>
  <si>
    <t>Restricted Parking - Late Night Extension</t>
  </si>
  <si>
    <t>RP4.1</t>
  </si>
  <si>
    <t>Restricted Parking - Non Standard Hours</t>
  </si>
  <si>
    <t>RP4.2</t>
  </si>
  <si>
    <t>Restricted Parking - Other Times</t>
  </si>
  <si>
    <t>RP4</t>
  </si>
  <si>
    <t>Restricted Parking - Standard Hours</t>
  </si>
  <si>
    <t>TS2</t>
  </si>
  <si>
    <t>Feature TURN left/right "______"m</t>
  </si>
  <si>
    <t>TS5</t>
  </si>
  <si>
    <t>Major tourist attractions - special information</t>
  </si>
  <si>
    <t>TR6</t>
  </si>
  <si>
    <t>TOURIST DRIVE "______"km FOLLOW route marker</t>
  </si>
  <si>
    <t>TR4</t>
  </si>
  <si>
    <t>TOURIST DRIVE TURN side "______"m</t>
  </si>
  <si>
    <t>TR5</t>
  </si>
  <si>
    <t>TOURIST DRIVE with Route marker and Chevron</t>
  </si>
  <si>
    <t>THT</t>
  </si>
  <si>
    <t>Tourist Heritage Trail</t>
  </si>
  <si>
    <t>TR3</t>
  </si>
  <si>
    <t>Tourist route marker - END and route number</t>
  </si>
  <si>
    <t>TR2</t>
  </si>
  <si>
    <t>Tourist route marker - arrow and route number</t>
  </si>
  <si>
    <t>TR1</t>
  </si>
  <si>
    <t>Tourist route marker - arrow only</t>
  </si>
  <si>
    <t>G-PN2</t>
  </si>
  <si>
    <t>Threshold Sign - Place Name + Speed Limit</t>
  </si>
  <si>
    <t>TW6</t>
  </si>
  <si>
    <t>Cattle</t>
  </si>
  <si>
    <t>TW4.1</t>
  </si>
  <si>
    <t>Slippery Surface - Ice/Grit</t>
  </si>
  <si>
    <t>WM02</t>
  </si>
  <si>
    <t>AGED PERSONS</t>
  </si>
  <si>
    <t>WM10</t>
  </si>
  <si>
    <t>BRIDGE LANES OPEN</t>
  </si>
  <si>
    <t>WM15</t>
  </si>
  <si>
    <t>ELECTRONIC WARNING - ICE</t>
  </si>
  <si>
    <t>WM16</t>
  </si>
  <si>
    <t>ELECTRONIC WARNING - VARIABLE</t>
  </si>
  <si>
    <t>WM14</t>
  </si>
  <si>
    <t>LANE CONTROL SIGNALS AHEAD</t>
  </si>
  <si>
    <t>WM09</t>
  </si>
  <si>
    <t>LEFT LANE EMERGENCY VEHCILES ONLY</t>
  </si>
  <si>
    <t>WM08</t>
  </si>
  <si>
    <t>NO TRUCKS</t>
  </si>
  <si>
    <t>WM01</t>
  </si>
  <si>
    <t>RESIDENTIAL AREA</t>
  </si>
  <si>
    <t>WM12</t>
  </si>
  <si>
    <t>SIGNALS AHEAD</t>
  </si>
  <si>
    <t>WM13</t>
  </si>
  <si>
    <t>SLOW - LANE CONTROL</t>
  </si>
  <si>
    <t>WM05</t>
  </si>
  <si>
    <t>SPEED CAMERA AREA</t>
  </si>
  <si>
    <t>WM07</t>
  </si>
  <si>
    <t>TRUCKS STOP - Weighstation</t>
  </si>
  <si>
    <t>WM11</t>
  </si>
  <si>
    <t>USING LANES WITH X PROHIBITED</t>
  </si>
  <si>
    <t>WM06</t>
  </si>
  <si>
    <t>WEIGH STATION AHEAD</t>
  </si>
  <si>
    <t>WM04</t>
  </si>
  <si>
    <t>Warning (Miscellaneous Sign) - User defined</t>
  </si>
  <si>
    <t>WM03</t>
  </si>
  <si>
    <t>WMW02</t>
  </si>
  <si>
    <t>EXIT (Advisory Speed)</t>
  </si>
  <si>
    <t>WMW03</t>
  </si>
  <si>
    <t>LANE ENDS 200 metres</t>
  </si>
  <si>
    <t>WL5</t>
  </si>
  <si>
    <t>Drive on Left</t>
  </si>
  <si>
    <t>PW1-3.9</t>
  </si>
  <si>
    <t>SPEED LIMIT AHEAD 90 KM/H</t>
  </si>
  <si>
    <t>PW1-3.8</t>
  </si>
  <si>
    <t>SPEED LIMIT AHEAD 80 KM/H</t>
  </si>
  <si>
    <t>PW1-3.7</t>
  </si>
  <si>
    <t>SPEED LIMIT AHEAD 70 KM/H</t>
  </si>
  <si>
    <t>PW1-3.6</t>
  </si>
  <si>
    <t>SPEED LIMIT AHEAD 60 KM/H</t>
  </si>
  <si>
    <t>PW1-3.5</t>
  </si>
  <si>
    <t>SPEED LIMIT AHEAD 50 KM/H</t>
  </si>
  <si>
    <t>PW1-3.4</t>
  </si>
  <si>
    <t>SPEED LIMIT AHEAD 40 KM/H</t>
  </si>
  <si>
    <t>PW1-3.3</t>
  </si>
  <si>
    <t>SPEED LIMIT AHEAD 30 KM/H</t>
  </si>
  <si>
    <t>PW1-3.2</t>
  </si>
  <si>
    <t>SPEED LIMIT AHEAD 20 KM/H</t>
  </si>
  <si>
    <t>PW1-3.1</t>
  </si>
  <si>
    <t>SPEED LIMIT AHEAD 10 KM/H</t>
  </si>
  <si>
    <t>TW1.1</t>
  </si>
  <si>
    <t>Roadworks NEXT "___" KM</t>
  </si>
  <si>
    <t>GAD5</t>
  </si>
  <si>
    <t>Advance Direction (Map) - Roundabout</t>
  </si>
  <si>
    <t>H15</t>
  </si>
  <si>
    <t>Illuminated Island Nose</t>
  </si>
  <si>
    <t>GJ3R</t>
  </si>
  <si>
    <t>Junction direction - arrow R</t>
  </si>
  <si>
    <t>ORS-81</t>
  </si>
  <si>
    <t>Bridge Loading</t>
  </si>
  <si>
    <t>100102</t>
  </si>
  <si>
    <t>No Exit Blade Supplementary</t>
  </si>
  <si>
    <t>100120</t>
  </si>
  <si>
    <t>Private Blade Supplementary</t>
  </si>
  <si>
    <t>PP22_TNS_R</t>
  </si>
  <si>
    <t>P _ Non Standard Hours with Right Arrow</t>
  </si>
  <si>
    <t>PP22_TNS_L</t>
  </si>
  <si>
    <t>P _ Non Standard Hours with Left Arrow</t>
  </si>
  <si>
    <t>PP22_TNS_D</t>
  </si>
  <si>
    <t>P _ Non Standard Hours with Double Arrow</t>
  </si>
  <si>
    <t>PU22_NTCD</t>
  </si>
  <si>
    <t xml:space="preserve"> SCHOOL (Obsolete)</t>
  </si>
  <si>
    <t>PWBTA</t>
  </si>
  <si>
    <t>BUS TURNING AHEAD</t>
  </si>
  <si>
    <t>VC1ISH</t>
  </si>
  <si>
    <t>Tourist Attraction - Directional</t>
  </si>
  <si>
    <t>Black</t>
  </si>
  <si>
    <t>Blue</t>
  </si>
  <si>
    <t>Blue and Green</t>
  </si>
  <si>
    <t>Blue and White</t>
  </si>
  <si>
    <t>Brown</t>
  </si>
  <si>
    <t>Brown and Blue</t>
  </si>
  <si>
    <t>Green</t>
  </si>
  <si>
    <t>Orange</t>
  </si>
  <si>
    <t>Red</t>
  </si>
  <si>
    <t>White</t>
  </si>
  <si>
    <t>White and Orange</t>
  </si>
  <si>
    <t>White and Yellow</t>
  </si>
  <si>
    <t>Yellow</t>
  </si>
  <si>
    <t>Yellow and Green</t>
  </si>
  <si>
    <t>Connected to Something Else</t>
  </si>
  <si>
    <t>Connected to Named Asset</t>
  </si>
  <si>
    <t>AL</t>
  </si>
  <si>
    <t>PL</t>
  </si>
  <si>
    <t>ST</t>
  </si>
  <si>
    <t>Steel</t>
  </si>
  <si>
    <t>SO</t>
  </si>
  <si>
    <t>Stone</t>
  </si>
  <si>
    <t>TI</t>
  </si>
  <si>
    <t>Timber (combination materials)</t>
  </si>
  <si>
    <t>DG</t>
  </si>
  <si>
    <t>Diamond grade (diamond shape)</t>
  </si>
  <si>
    <t>EG</t>
  </si>
  <si>
    <t>Engineering grade (no pattern)</t>
  </si>
  <si>
    <t>HI</t>
  </si>
  <si>
    <t>High Intensity Prismatic (honey comb)</t>
  </si>
  <si>
    <t>NR</t>
  </si>
  <si>
    <t>Non-reflective</t>
  </si>
  <si>
    <t>MR</t>
  </si>
  <si>
    <t>Mirror</t>
  </si>
  <si>
    <t>BK</t>
  </si>
  <si>
    <t>BU</t>
  </si>
  <si>
    <t>BR</t>
  </si>
  <si>
    <t>CH</t>
  </si>
  <si>
    <t>Charcoal</t>
  </si>
  <si>
    <t>FL</t>
  </si>
  <si>
    <t>Fluro</t>
  </si>
  <si>
    <t>OR</t>
  </si>
  <si>
    <t>UP</t>
  </si>
  <si>
    <t>Unpainted</t>
  </si>
  <si>
    <t>WH</t>
  </si>
  <si>
    <t>YE</t>
  </si>
  <si>
    <t>Acoustic Sensor</t>
  </si>
  <si>
    <t>Active Warning</t>
  </si>
  <si>
    <t>Advanced Warning</t>
  </si>
  <si>
    <t>Aerials</t>
  </si>
  <si>
    <t>Air quality Sensor</t>
  </si>
  <si>
    <t>Battery</t>
  </si>
  <si>
    <t>Cable Access Pit</t>
  </si>
  <si>
    <t>Communication</t>
  </si>
  <si>
    <t>Cyclist Push Button</t>
  </si>
  <si>
    <t>Detection</t>
  </si>
  <si>
    <t>Distribution Panel</t>
  </si>
  <si>
    <t>Double Door Enclosure</t>
  </si>
  <si>
    <t>Duct</t>
  </si>
  <si>
    <t>Electrical</t>
  </si>
  <si>
    <t>Ethernet Switch</t>
  </si>
  <si>
    <t>Fibre Termination Tray</t>
  </si>
  <si>
    <t>Fuel cell</t>
  </si>
  <si>
    <t>Ground Movement Sensor</t>
  </si>
  <si>
    <t>Humidity Sensor</t>
  </si>
  <si>
    <t>Hydrocarbon Sensor</t>
  </si>
  <si>
    <t>Ice Sensor</t>
  </si>
  <si>
    <t>Induction Loop</t>
  </si>
  <si>
    <t>Infrared Sender/Receiver</t>
  </si>
  <si>
    <t>Invertor</t>
  </si>
  <si>
    <t>IoT Access Point/Gateway</t>
  </si>
  <si>
    <t>Jointing Chamber</t>
  </si>
  <si>
    <t>Kerbside Junction Box</t>
  </si>
  <si>
    <t>Lane Control</t>
  </si>
  <si>
    <t>Linear Heat Detection Controller</t>
  </si>
  <si>
    <t>Luminaire</t>
  </si>
  <si>
    <t>Magnetometers</t>
  </si>
  <si>
    <t>Media Convertor</t>
  </si>
  <si>
    <t>Monitoring</t>
  </si>
  <si>
    <t>Motorway Emergency Phone Enclosure</t>
  </si>
  <si>
    <t>Motorway Emergency Telephone</t>
  </si>
  <si>
    <t>Overheight Warning</t>
  </si>
  <si>
    <t>Pedestrian Push Button</t>
  </si>
  <si>
    <t>Piezo</t>
  </si>
  <si>
    <t>Pipe</t>
  </si>
  <si>
    <t>Pole Termination Box</t>
  </si>
  <si>
    <t>Power Box</t>
  </si>
  <si>
    <t>Power Meter</t>
  </si>
  <si>
    <t>Power Switchboard</t>
  </si>
  <si>
    <t>Pressure Pad</t>
  </si>
  <si>
    <t>Programmable Logic Controller</t>
  </si>
  <si>
    <t>Pulling Pit</t>
  </si>
  <si>
    <t>Quad Door Enclosure</t>
  </si>
  <si>
    <t>Rain Sensor</t>
  </si>
  <si>
    <t>Remote Reboot Unit</t>
  </si>
  <si>
    <t>Road Side Counter</t>
  </si>
  <si>
    <t>Router</t>
  </si>
  <si>
    <t>Sensor</t>
  </si>
  <si>
    <t>Signal Controller</t>
  </si>
  <si>
    <t>Single Door Enclosure</t>
  </si>
  <si>
    <t>Smoke Sensor</t>
  </si>
  <si>
    <t>Solar Panel</t>
  </si>
  <si>
    <t>Speaker</t>
  </si>
  <si>
    <t>Standby Generator</t>
  </si>
  <si>
    <t>Streetlight Controller</t>
  </si>
  <si>
    <t>Switch Panel</t>
  </si>
  <si>
    <t>Temperature Sensor</t>
  </si>
  <si>
    <t>Traffic Signal</t>
  </si>
  <si>
    <t>Traffic Signal Aspect</t>
  </si>
  <si>
    <t>Traffic Signal Connection Box</t>
  </si>
  <si>
    <t>Traffic Signal Target Board</t>
  </si>
  <si>
    <t>Transformer</t>
  </si>
  <si>
    <t>Transmitters</t>
  </si>
  <si>
    <t>Turning Pit</t>
  </si>
  <si>
    <t>Uninterruptible Power Supply (UPS)</t>
  </si>
  <si>
    <t>Variable Message</t>
  </si>
  <si>
    <t>Video Image Processor</t>
  </si>
  <si>
    <t>Water Quality Sensor</t>
  </si>
  <si>
    <t>Webcam</t>
  </si>
  <si>
    <t>Wind Sensor</t>
  </si>
  <si>
    <t>Wind Turbine</t>
  </si>
  <si>
    <t>Pump</t>
  </si>
  <si>
    <t>Active Warning System</t>
  </si>
  <si>
    <t>Air Conditioning System</t>
  </si>
  <si>
    <t>Automatic Video Incident Detection System</t>
  </si>
  <si>
    <t>Changeable Message System</t>
  </si>
  <si>
    <t>Closed Circuit Television System</t>
  </si>
  <si>
    <t>Communications System</t>
  </si>
  <si>
    <t>Electrical Power Supply and Distribution</t>
  </si>
  <si>
    <t>Environmental Monitoring System</t>
  </si>
  <si>
    <t>Fire Detection and Control system</t>
  </si>
  <si>
    <t>Fire Suppression/Deluge System</t>
  </si>
  <si>
    <t>Intersection Speed Zone System</t>
  </si>
  <si>
    <t>Intersection Traffic Signal System</t>
  </si>
  <si>
    <t>Lane Control System</t>
  </si>
  <si>
    <t>Lighting Management System</t>
  </si>
  <si>
    <t>Motorist Emergency Telephone System</t>
  </si>
  <si>
    <t>Operations Management Controls System</t>
  </si>
  <si>
    <t>Over-Height Vehicle Detection System</t>
  </si>
  <si>
    <t>Public Address System</t>
  </si>
  <si>
    <t>Ramp Meter System</t>
  </si>
  <si>
    <t>Real Time Information System</t>
  </si>
  <si>
    <t>Tolling System</t>
  </si>
  <si>
    <t>Variable Message System</t>
  </si>
  <si>
    <t>Ventilation System</t>
  </si>
  <si>
    <t>Stormwater System</t>
  </si>
  <si>
    <t>Bridge</t>
  </si>
  <si>
    <t>Cycle Lane</t>
  </si>
  <si>
    <t>Intersection</t>
  </si>
  <si>
    <t>Pathway</t>
  </si>
  <si>
    <t>Pedestrian Crossing</t>
  </si>
  <si>
    <t>Public Transport Lane</t>
  </si>
  <si>
    <t>Public Transport Stop/Station</t>
  </si>
  <si>
    <t>Railway Station</t>
  </si>
  <si>
    <t>Ramp</t>
  </si>
  <si>
    <t>Slope</t>
  </si>
  <si>
    <t>Stock Pile</t>
  </si>
  <si>
    <t>Tunnel</t>
  </si>
  <si>
    <t>Weather Station</t>
  </si>
  <si>
    <t>Weigh Station</t>
  </si>
  <si>
    <t>1 ph</t>
  </si>
  <si>
    <t>3 ph</t>
  </si>
  <si>
    <t>PoE</t>
  </si>
  <si>
    <t>Solar</t>
  </si>
  <si>
    <t>Wind</t>
  </si>
  <si>
    <t>LCD</t>
  </si>
  <si>
    <t>LED</t>
  </si>
  <si>
    <t>Group</t>
  </si>
  <si>
    <t>Standalone</t>
  </si>
  <si>
    <t>0000027637CE36B</t>
  </si>
  <si>
    <t>0008801006TP2A7</t>
  </si>
  <si>
    <t>0000950000LN0EC</t>
  </si>
  <si>
    <t>0000480064CEA92</t>
  </si>
  <si>
    <t>0000990001LN819</t>
  </si>
  <si>
    <t>0000027638CECB5</t>
  </si>
  <si>
    <t>0000486695CE506</t>
  </si>
  <si>
    <t>0000950934LNF17</t>
  </si>
  <si>
    <t>Solar Powered</t>
  </si>
  <si>
    <t>I</t>
  </si>
  <si>
    <t>In service</t>
  </si>
  <si>
    <t>D</t>
  </si>
  <si>
    <t>Disposed of</t>
  </si>
  <si>
    <t>Unavailable for use</t>
  </si>
  <si>
    <t>A</t>
  </si>
  <si>
    <t>Available for use</t>
  </si>
  <si>
    <t>Audio-Tactile</t>
  </si>
  <si>
    <t>Continuous Lines</t>
  </si>
  <si>
    <t>Dashed Line</t>
  </si>
  <si>
    <t>Diagonal Markings</t>
  </si>
  <si>
    <t>Intersection Delineation</t>
  </si>
  <si>
    <t>Messaging</t>
  </si>
  <si>
    <t>Miscellaneous Markings</t>
  </si>
  <si>
    <t>Symbol</t>
  </si>
  <si>
    <t>Raised Pavement Markers</t>
  </si>
  <si>
    <t>Angle parking bays</t>
  </si>
  <si>
    <t>Approach line 100mm</t>
  </si>
  <si>
    <t>BUS LANE</t>
  </si>
  <si>
    <t>BUS LANE ENDS</t>
  </si>
  <si>
    <t>BUS ONLY</t>
  </si>
  <si>
    <t>BUS STOP</t>
  </si>
  <si>
    <t>Centreline 100mm</t>
  </si>
  <si>
    <t>Centreline 100mm (3x7)</t>
  </si>
  <si>
    <t>Centreline 150mm</t>
  </si>
  <si>
    <t>Centreline 150mm (3x7)</t>
  </si>
  <si>
    <t>Centreline 200mm (3x7)</t>
  </si>
  <si>
    <t>Chevron 600mm bars</t>
  </si>
  <si>
    <t>Chevron 900mm bars</t>
  </si>
  <si>
    <t>Coloured surfacing</t>
  </si>
  <si>
    <t>Combined arrows</t>
  </si>
  <si>
    <t>Continuity line 100mm (1x3)</t>
  </si>
  <si>
    <t>Continuity line 150mm (1x3)</t>
  </si>
  <si>
    <t>Continuity line 200mm (1x3)</t>
  </si>
  <si>
    <t>Crosswalk line</t>
  </si>
  <si>
    <t>Cycle lane line 100mm</t>
  </si>
  <si>
    <t>Cycle lane line 100mm (1x2)</t>
  </si>
  <si>
    <t>Cycle symbol</t>
  </si>
  <si>
    <t>Cycle symbol and sharrows &gt;&gt;</t>
  </si>
  <si>
    <t>Diagonal shoulder markings 300mm</t>
  </si>
  <si>
    <t>Disabled parking symbol</t>
  </si>
  <si>
    <t>Edgeline 100mm</t>
  </si>
  <si>
    <t>Edgeline 150mm</t>
  </si>
  <si>
    <t>Edgeline 200mm</t>
  </si>
  <si>
    <t>Edgeline 300mm</t>
  </si>
  <si>
    <t>Electric vehicle charging station symbol</t>
  </si>
  <si>
    <t>EV (electric vehicle lane)</t>
  </si>
  <si>
    <t>Fire hydrant</t>
  </si>
  <si>
    <t>Flush median diagonals 600mm</t>
  </si>
  <si>
    <t>Flush median diagonals 900mm</t>
  </si>
  <si>
    <t>GIVE WAY</t>
  </si>
  <si>
    <t>GIVE WAY AHEAD</t>
  </si>
  <si>
    <t>Give Way triangle</t>
  </si>
  <si>
    <t>Hump ramp triangles</t>
  </si>
  <si>
    <t>HV (heavy vehicle lane)</t>
  </si>
  <si>
    <t>KEEP CLEAR</t>
  </si>
  <si>
    <t>Keep clear cross-hatching</t>
  </si>
  <si>
    <t>KEEP LEFT</t>
  </si>
  <si>
    <t>Lane line 100mm</t>
  </si>
  <si>
    <t>Lane line 100mm (3x3)</t>
  </si>
  <si>
    <t>Lane line 100mm (3x7)</t>
  </si>
  <si>
    <t>Lane line 200mm</t>
  </si>
  <si>
    <t>Left turn arrow</t>
  </si>
  <si>
    <t>Limit line 200mm</t>
  </si>
  <si>
    <t>Limit line 300mm</t>
  </si>
  <si>
    <t>LOADING ZONE</t>
  </si>
  <si>
    <t>LZ10</t>
  </si>
  <si>
    <t>Motorcycle and cycle stand</t>
  </si>
  <si>
    <t>NO ENTRY</t>
  </si>
  <si>
    <t>NO EXIT</t>
  </si>
  <si>
    <t>NO LEFT TURN</t>
  </si>
  <si>
    <t>NO RIGHT TURN</t>
  </si>
  <si>
    <t>NO TURNS</t>
  </si>
  <si>
    <t>No-passing 100mm</t>
  </si>
  <si>
    <t>No-passing 100mm (13x7)</t>
  </si>
  <si>
    <t>No-passing 150mm</t>
  </si>
  <si>
    <t>No-passing 150mm (13x7)</t>
  </si>
  <si>
    <t>No-stopping 100mm (1x1)</t>
  </si>
  <si>
    <t>No-stopping 100mm (1x2)</t>
  </si>
  <si>
    <t>ONE LANE BRIDGE</t>
  </si>
  <si>
    <t>ONE WAY</t>
  </si>
  <si>
    <t>P20</t>
  </si>
  <si>
    <t>Painted island</t>
  </si>
  <si>
    <t>Parallel parking spaces</t>
  </si>
  <si>
    <t>Parallel parking zones</t>
  </si>
  <si>
    <t>PED CROSS AHEAD</t>
  </si>
  <si>
    <t>Pedestrian crossing</t>
  </si>
  <si>
    <t>Pedestrian crossing diamond</t>
  </si>
  <si>
    <t>Pedestrian symbol</t>
  </si>
  <si>
    <t>Priority line 100mm (1x1)</t>
  </si>
  <si>
    <t>Priority line 100mm (1x2)</t>
  </si>
  <si>
    <t>Profiled Centreline 100mm</t>
  </si>
  <si>
    <t>Profiled Centreline 100mm (3x7)</t>
  </si>
  <si>
    <t>Profiled Centreline 150mm</t>
  </si>
  <si>
    <t>Profiled Centreline 150mm (3x7)</t>
  </si>
  <si>
    <t>Profiled Centreline 200mm</t>
  </si>
  <si>
    <t>Profiled Centreline 200mm (3x7)</t>
  </si>
  <si>
    <t>Profiled Edgeline 100mm</t>
  </si>
  <si>
    <t>Profiled Edgeline 150mm</t>
  </si>
  <si>
    <t>Profiled Edgeline 200mm</t>
  </si>
  <si>
    <t>Profiled Lane line 100mm</t>
  </si>
  <si>
    <t>Profiled No-passing line 100mm</t>
  </si>
  <si>
    <t>Profiled No-passing line 100mm (13x7)</t>
  </si>
  <si>
    <t>Profiled No-passing line 150mm</t>
  </si>
  <si>
    <t>Profiled No-passing line 150mm (13x7)</t>
  </si>
  <si>
    <t>Profiled No-passing line 200mm</t>
  </si>
  <si>
    <t>Profiled No-passing line 200mm (13x7)</t>
  </si>
  <si>
    <t>RAIL X</t>
  </si>
  <si>
    <t>Reference Station (300mm square)</t>
  </si>
  <si>
    <t>Right turn arrow</t>
  </si>
  <si>
    <t>Right turn bay</t>
  </si>
  <si>
    <t>RPM</t>
  </si>
  <si>
    <t>RRPM Bi-directional</t>
  </si>
  <si>
    <t>RRPM Mono-directional</t>
  </si>
  <si>
    <t>SCHOOL</t>
  </si>
  <si>
    <t>Speed circle including digits</t>
  </si>
  <si>
    <t>STOP</t>
  </si>
  <si>
    <t>STOP AHEAD</t>
  </si>
  <si>
    <t>Straight ahead arrow</t>
  </si>
  <si>
    <t>T2 (Transit lane)</t>
  </si>
  <si>
    <t>T3 (Transit lane)</t>
  </si>
  <si>
    <t>TAXI</t>
  </si>
  <si>
    <t>TAXI STAND</t>
  </si>
  <si>
    <t>TURN LEFT</t>
  </si>
  <si>
    <t>TURN RIGHT</t>
  </si>
  <si>
    <t>ENTRY</t>
  </si>
  <si>
    <t>Standard</t>
  </si>
  <si>
    <t>Extended</t>
  </si>
  <si>
    <t>Long Life</t>
  </si>
  <si>
    <t>Audio Tactile Profiled</t>
  </si>
  <si>
    <t>Coloured Surfacing</t>
  </si>
  <si>
    <t>Flat</t>
  </si>
  <si>
    <t>Structured</t>
  </si>
  <si>
    <t>Thermoplastic</t>
  </si>
  <si>
    <t>Paint</t>
  </si>
  <si>
    <t>Cold Applied Plastic</t>
  </si>
  <si>
    <t>Resin</t>
  </si>
  <si>
    <t>Ultraviolate Cure Paint</t>
  </si>
  <si>
    <t>Tape</t>
  </si>
  <si>
    <t>Acrylic Face</t>
  </si>
  <si>
    <t>Glass Face</t>
  </si>
  <si>
    <t>Internally Illuminated</t>
  </si>
  <si>
    <t>Non-Reflective Dome</t>
  </si>
  <si>
    <t>ADD</t>
  </si>
  <si>
    <t>Additional to give Total</t>
  </si>
  <si>
    <t>COM</t>
  </si>
  <si>
    <t>Common Section</t>
  </si>
  <si>
    <t>CUL</t>
  </si>
  <si>
    <t>Cul-de-sac</t>
  </si>
  <si>
    <t>DUMMY</t>
  </si>
  <si>
    <t>Dummy of No Length</t>
  </si>
  <si>
    <t>AWAY</t>
  </si>
  <si>
    <t>Ends away from the road</t>
  </si>
  <si>
    <t>BYOND</t>
  </si>
  <si>
    <t>Ends beyond Road End</t>
  </si>
  <si>
    <t>NONE</t>
  </si>
  <si>
    <t>No adjustments made</t>
  </si>
  <si>
    <t>RAB</t>
  </si>
  <si>
    <t>Roundabout</t>
  </si>
  <si>
    <t>ISECT</t>
  </si>
  <si>
    <t>Starts or Ends at an Intersection</t>
  </si>
  <si>
    <t>UKN</t>
  </si>
  <si>
    <t>WIDEN</t>
  </si>
  <si>
    <t>Widening</t>
  </si>
  <si>
    <t>IP</t>
  </si>
  <si>
    <t>Bay of Plenty Industrial Paint</t>
  </si>
  <si>
    <t>Fulton Hogan Ltd</t>
  </si>
  <si>
    <t>LV</t>
  </si>
  <si>
    <t>Levene Paint Manufacturing Ltd</t>
  </si>
  <si>
    <t>LO</t>
  </si>
  <si>
    <t>Linaro NZ Ltd</t>
  </si>
  <si>
    <t>Resene Paints Ltd</t>
  </si>
  <si>
    <t>Damar Industries Ltd</t>
  </si>
  <si>
    <t>100SYE</t>
  </si>
  <si>
    <t>100S yellow</t>
  </si>
  <si>
    <t>A100WH</t>
  </si>
  <si>
    <t>A100 white</t>
  </si>
  <si>
    <t>A100YE</t>
  </si>
  <si>
    <t>A100 yellow</t>
  </si>
  <si>
    <t>A150WH</t>
  </si>
  <si>
    <t>A150 white</t>
  </si>
  <si>
    <t>A200WH</t>
  </si>
  <si>
    <t>A200 white</t>
  </si>
  <si>
    <t>ACWH</t>
  </si>
  <si>
    <t>Acrylic road marking white</t>
  </si>
  <si>
    <t>ACYE</t>
  </si>
  <si>
    <t>Acrylic road marking yellow</t>
  </si>
  <si>
    <t>AKWH100</t>
  </si>
  <si>
    <t>Alkyd road marking white 100</t>
  </si>
  <si>
    <t>AKWH102</t>
  </si>
  <si>
    <t>Alkyd road marking white 102</t>
  </si>
  <si>
    <t>AKYE201</t>
  </si>
  <si>
    <t>Alkyd road marking yellow 201</t>
  </si>
  <si>
    <t>AKYE204</t>
  </si>
  <si>
    <t>Alkyd road marking yellow 204</t>
  </si>
  <si>
    <t>AKYE205</t>
  </si>
  <si>
    <t>Alkyd road marking yellow 205</t>
  </si>
  <si>
    <t>CRBWH</t>
  </si>
  <si>
    <t>Chlorinated rubber bead binder roadmarking paint white</t>
  </si>
  <si>
    <t>CRBYE</t>
  </si>
  <si>
    <t>Chlorinated rubber bead binder roadmarking paint yellow</t>
  </si>
  <si>
    <t>HSAKWH</t>
  </si>
  <si>
    <t>High solids alkyd roadmarking paint white</t>
  </si>
  <si>
    <t>HSAKYE</t>
  </si>
  <si>
    <t>High solids alkyd roadmarking paint yellow</t>
  </si>
  <si>
    <t>HTNZM7W</t>
  </si>
  <si>
    <t>Highway TNZ M7W</t>
  </si>
  <si>
    <t>HTNZM7Y</t>
  </si>
  <si>
    <t>Highway TNZ M7Y</t>
  </si>
  <si>
    <t>HATNZM7W</t>
  </si>
  <si>
    <t>Highway aqua TNZ M7W</t>
  </si>
  <si>
    <t>HATNZM7Y</t>
  </si>
  <si>
    <t>Highway aqua TNZ M7Y</t>
  </si>
  <si>
    <t>LWR6WH</t>
  </si>
  <si>
    <t>LWR6 white</t>
  </si>
  <si>
    <t>LWR8WH</t>
  </si>
  <si>
    <t>LWR8 white</t>
  </si>
  <si>
    <t>AKWH</t>
  </si>
  <si>
    <t>Standard alkyd roadmarking paint white</t>
  </si>
  <si>
    <t>AKYE</t>
  </si>
  <si>
    <t>Standard alkyd roadmarking paint yellow</t>
  </si>
  <si>
    <t>TMCRWH</t>
  </si>
  <si>
    <t>Tarmak modified chlorinated rubber white</t>
  </si>
  <si>
    <t>TMCRYE</t>
  </si>
  <si>
    <t>Tarmark modified chlorinated rubber yellow</t>
  </si>
  <si>
    <t>WB90YE</t>
  </si>
  <si>
    <t>WB90 yellow water based rapid dry</t>
  </si>
  <si>
    <t>WBACWH</t>
  </si>
  <si>
    <t>Waterbased acrylic roadmarking paint white</t>
  </si>
  <si>
    <t>XRM7-4</t>
  </si>
  <si>
    <t>Circular - Hollow</t>
  </si>
  <si>
    <t>Circular - Solid</t>
  </si>
  <si>
    <t>Cross Shaped</t>
  </si>
  <si>
    <t>Edge Marker</t>
  </si>
  <si>
    <t>Panel Shaped</t>
  </si>
  <si>
    <t>T-Shaped</t>
  </si>
  <si>
    <t>Edge</t>
  </si>
  <si>
    <t>Pedestrian Platform</t>
  </si>
  <si>
    <t>Raised Table</t>
  </si>
  <si>
    <t>Speed Cushion</t>
  </si>
  <si>
    <t>Speed Hump</t>
  </si>
  <si>
    <t>Slip lane</t>
  </si>
  <si>
    <t>Median</t>
  </si>
  <si>
    <t>Refuge</t>
  </si>
  <si>
    <t>Rotary</t>
  </si>
  <si>
    <t>Splitter</t>
  </si>
  <si>
    <t>Kerb Buildout</t>
  </si>
  <si>
    <t>Arched</t>
  </si>
  <si>
    <t>Cantilever</t>
  </si>
  <si>
    <t>D Shaped</t>
  </si>
  <si>
    <t>Diamond</t>
  </si>
  <si>
    <t>Egg-shaped pipe (Touching circle)</t>
  </si>
  <si>
    <t>Ellipse</t>
  </si>
  <si>
    <t>Long and Narrow</t>
  </si>
  <si>
    <t>Oval</t>
  </si>
  <si>
    <t>Polygon</t>
  </si>
  <si>
    <t>Round</t>
  </si>
  <si>
    <t>Single Portal</t>
  </si>
  <si>
    <t>Suspended</t>
  </si>
  <si>
    <t>Triangle</t>
  </si>
  <si>
    <t>Twin Portal</t>
  </si>
  <si>
    <t>Local</t>
  </si>
  <si>
    <t>Local Bill cutout</t>
  </si>
  <si>
    <t>Remote</t>
  </si>
  <si>
    <t>Excellent</t>
  </si>
  <si>
    <t>Good</t>
  </si>
  <si>
    <t>Average</t>
  </si>
  <si>
    <t>Poor</t>
  </si>
  <si>
    <t>Very poor</t>
  </si>
  <si>
    <t>Very Low</t>
  </si>
  <si>
    <t>Low</t>
  </si>
  <si>
    <t>Medium</t>
  </si>
  <si>
    <t>High</t>
  </si>
  <si>
    <t>Extreme</t>
  </si>
  <si>
    <t>Rare</t>
  </si>
  <si>
    <t>Unlikely</t>
  </si>
  <si>
    <t>Possible</t>
  </si>
  <si>
    <t>Likely</t>
  </si>
  <si>
    <t>Almost Certain</t>
  </si>
  <si>
    <t>Insignificant</t>
  </si>
  <si>
    <t>Minor</t>
  </si>
  <si>
    <t>Moderate</t>
  </si>
  <si>
    <t>Major</t>
  </si>
  <si>
    <t>Reset to Zero</t>
  </si>
  <si>
    <t>N</t>
  </si>
  <si>
    <t>Not Reset</t>
  </si>
  <si>
    <t>Default</t>
  </si>
  <si>
    <t>User</t>
  </si>
  <si>
    <t>F</t>
  </si>
  <si>
    <t>For</t>
  </si>
  <si>
    <t>Against</t>
  </si>
  <si>
    <t>S</t>
  </si>
  <si>
    <t>Framed</t>
  </si>
  <si>
    <t>Not framed</t>
  </si>
  <si>
    <t>Point</t>
  </si>
  <si>
    <t>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</si>
</sst>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yyyy\-mm\-dd;@"/>
    <numFmt numFmtId="166" formatCode="0.0000"/>
  </numFmts>
  <fonts count="8">
    <font>
      <sz val="11"/>
      <color theme="1"/>
      <name val="Calibri"/>
      <family val="2"/>
      <scheme val="minor"/>
    </font>
    <font>
      <b/>
      <sz val="11"/>
      <name val="Calibri"/>
    </font>
    <font>
      <b/>
      <sz val="11"/>
      <color theme="1"/>
      <name val="Calibri"/>
      <family val="2"/>
      <scheme val="minor"/>
    </font>
    <font>
      <sz val="11"/>
      <color theme="0"/>
      <name val="Calibri"/>
      <family val="2"/>
      <scheme val="minor"/>
    </font>
    <font>
      <b/>
      <sz val="11"/>
      <name val="Calibri"/>
      <family val="2"/>
    </font>
    <font>
      <sz val="6"/>
      <color theme="1"/>
      <name val="Calibri"/>
      <family val="2"/>
      <scheme val="minor"/>
    </font>
    <font>
      <sz val="9"/>
      <color indexed="81"/>
      <name val="Tahoma"/>
      <family val="2"/>
    </font>
    <font>
      <b/>
      <sz val="11"/>
      <color theme="0"/>
      <name val="Calibri"/>
      <family val="2"/>
    </font>
  </fonts>
  <fills count="6">
    <fill>
      <patternFill patternType="none"/>
    </fill>
    <fill>
      <patternFill patternType="gray125"/>
    </fill>
    <fill>
      <patternFill patternType="solid">
        <fgColor theme="9"/>
        <bgColor indexed="64"/>
      </patternFill>
    </fill>
    <fill>
      <patternFill patternType="solid">
        <fgColor theme="3" tint="0.79995117038483843"/>
        <bgColor indexed="64"/>
      </patternFill>
    </fill>
    <fill>
      <patternFill patternType="solid">
        <fgColor theme="0" tint="-0.14996795556505021"/>
        <bgColor indexed="64"/>
      </patternFill>
    </fill>
    <fill>
      <patternFill patternType="solid">
        <fgColor theme="0" tint="-0.34998626667073579"/>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3">
    <xf numFmtId="0" fontId="0" fillId="0" borderId="0" xfId="0"/>
    <xf numFmtId="0" fontId="4" fillId="0" borderId="3" xfId="0" applyFont="1" applyBorder="1" applyAlignment="1">
      <alignment horizontal="center" vertical="top"/>
    </xf>
    <xf numFmtId="0" fontId="0" fillId="0" borderId="0" xfId="0" applyAlignment="1" applyProtection="1">
      <alignment horizontal="center" vertical="top" wrapText="1"/>
      <protection locked="0"/>
    </xf>
    <xf numFmtId="0" fontId="0" fillId="0" borderId="0" xfId="0" applyProtection="1">
      <protection locked="0"/>
    </xf>
    <xf numFmtId="1" fontId="0" fillId="0" borderId="0" xfId="0" applyNumberFormat="1" applyProtection="1">
      <protection locked="0"/>
    </xf>
    <xf numFmtId="166" fontId="0" fillId="0" borderId="0" xfId="0" applyNumberFormat="1" applyProtection="1">
      <protection locked="0"/>
    </xf>
    <xf numFmtId="164" fontId="0" fillId="0" borderId="0" xfId="0" applyNumberFormat="1" applyProtection="1">
      <protection locked="0"/>
    </xf>
    <xf numFmtId="165" fontId="0" fillId="0" borderId="0" xfId="0" applyNumberFormat="1" applyProtection="1">
      <protection locked="0"/>
    </xf>
    <xf numFmtId="2" fontId="0" fillId="0" borderId="0" xfId="0" applyNumberFormat="1" applyProtection="1">
      <protection locked="0"/>
    </xf>
    <xf numFmtId="49" fontId="0" fillId="0" borderId="0" xfId="0" applyNumberFormat="1" applyProtection="1">
      <protection locked="0"/>
    </xf>
    <xf numFmtId="0" fontId="3" fillId="5" borderId="0" xfId="0" applyFont="1" applyFill="1" applyBorder="1" applyAlignment="1" applyProtection="1">
      <alignment horizontal="center"/>
    </xf>
    <xf numFmtId="0" fontId="1" fillId="3" borderId="2" xfId="0" applyFont="1" applyFill="1" applyBorder="1" applyAlignment="1" applyProtection="1">
      <alignment horizontal="center" vertical="top"/>
    </xf>
    <xf numFmtId="0" fontId="1" fillId="3" borderId="1" xfId="0" applyFont="1" applyFill="1" applyBorder="1" applyAlignment="1" applyProtection="1">
      <alignment horizontal="center" vertical="top"/>
    </xf>
    <xf numFmtId="0" fontId="0" fillId="0" borderId="0" xfId="0" applyAlignment="1" applyProtection="1">
      <alignment horizontal="center"/>
    </xf>
    <xf numFmtId="0" fontId="7" fillId="5" borderId="0" xfId="0" applyFont="1" applyFill="1" applyBorder="1" applyAlignment="1" applyProtection="1">
      <alignment horizontal="center" vertical="top"/>
    </xf>
    <xf numFmtId="0" fontId="0" fillId="4" borderId="0" xfId="0" applyFill="1" applyAlignment="1" applyProtection="1">
      <alignment horizontal="center"/>
    </xf>
    <xf numFmtId="0" fontId="7" fillId="5" borderId="0" xfId="0" applyFont="1" applyFill="1" applyBorder="1" applyAlignment="1" applyProtection="1">
      <alignment horizontal="center" vertical="top" wrapText="1"/>
    </xf>
    <xf numFmtId="0" fontId="5" fillId="2" borderId="0" xfId="0" applyFont="1" applyFill="1" applyAlignment="1" applyProtection="1">
      <alignment horizontal="center" vertical="top" wrapText="1"/>
    </xf>
    <xf numFmtId="0" fontId="0" fillId="0" borderId="0" xfId="0" applyAlignment="1" applyProtection="1">
      <alignment horizontal="center" vertical="top" wrapText="1"/>
    </xf>
    <xf numFmtId="0" fontId="2" fillId="3" borderId="0" xfId="0" applyFont="1" applyFill="1" applyAlignment="1" applyProtection="1">
      <alignment horizontal="center"/>
    </xf>
    <xf numFmtId="0" fontId="0" fillId="0" borderId="0" xfId="0" applyAlignment="1" applyProtection="1">
      <alignment horizontal="center"/>
      <protection hidden="1"/>
    </xf>
    <xf numFmtId="0" fontId="0" fillId="0" borderId="0" xfId="0" applyAlignment="1" applyProtection="1">
      <alignment horizontal="center" vertical="top" wrapText="1"/>
      <protection hidden="1"/>
    </xf>
    <xf numFmtId="0" fontId="0" fillId="0" borderId="0" xfId="0" applyProtection="1">
      <protection hidden="1"/>
    </xf>
  </cellXfs>
  <cellStyles count="1">
    <cellStyle name="Normal" xfId="0" builtinId="0"/>
  </cellStyles>
  <dxfs count="394">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theme" Target="theme/theme1.xml"/><Relationship Id="rId128" Type="http://schemas.openxmlformats.org/officeDocument/2006/relationships/customXml" Target="../customXml/item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styles" Target="styles.xml"/><Relationship Id="rId129" Type="http://schemas.openxmlformats.org/officeDocument/2006/relationships/customXml" Target="../customXml/item3.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customXml" Target="../customXml/item1.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CC4056-5832-474C-B4CA-839D53232677}" name="geometry_type" displayName="geometry_type" ref="A1:E4" totalsRowShown="0" headerRowDxfId="342" headerRowBorderDxfId="343" tableBorderDxfId="344">
  <autoFilter ref="A1:E4" xr:uid="{15CC4056-5832-474C-B4CA-839D53232677}"/>
  <sortState xmlns:xlrd2="http://schemas.microsoft.com/office/spreadsheetml/2017/richdata2" ref="A2:E4">
    <sortCondition ref="D2:D4"/>
    <sortCondition ref="B2:B4"/>
  </sortState>
  <tableColumns count="5">
    <tableColumn id="1" xr3:uid="{7C0AD9B5-1431-42E4-9F1A-C8495CF468E4}" name="lookupKey"/>
    <tableColumn id="2" xr3:uid="{F60D6138-2467-4C60-886C-70D86DC5618B}" name="lookupValue"/>
    <tableColumn id="3" xr3:uid="{BB7594CF-EA89-496A-996F-78571E75F2BC}" name="parentKey"/>
    <tableColumn id="4" xr3:uid="{8DEEC9ED-08F7-4B53-B346-C2A5B21BFCF9}" name="parentDescription"/>
    <tableColumn id="5" xr3:uid="{45FA9D52-296B-455A-956C-0C417E6E7B3F}" name="isActive"/>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47F1CDA-06A7-4AD2-9F47-D066D2324518}" name="men_point" displayName="men_point" ref="A1:E5" totalsRowShown="0" headerRowDxfId="315" headerRowBorderDxfId="316" tableBorderDxfId="317">
  <autoFilter ref="A1:E5" xr:uid="{B47F1CDA-06A7-4AD2-9F47-D066D2324518}"/>
  <sortState xmlns:xlrd2="http://schemas.microsoft.com/office/spreadsheetml/2017/richdata2" ref="A2:E5">
    <sortCondition ref="D2:D5"/>
    <sortCondition ref="B2:B5"/>
  </sortState>
  <tableColumns count="5">
    <tableColumn id="1" xr3:uid="{6063A2B6-B868-467A-BB4C-699243DEE64D}" name="lookupKey"/>
    <tableColumn id="2" xr3:uid="{7FFB6DEC-6EBE-4AC0-A42C-8B0BFC54457D}" name="lookupValue"/>
    <tableColumn id="3" xr3:uid="{A24DB8B9-7D79-48FE-99F5-C66C9B615100}" name="parentKey"/>
    <tableColumn id="4" xr3:uid="{6F7175DB-844E-42FF-8375-14E871FE20B2}" name="parentDescription"/>
    <tableColumn id="5" xr3:uid="{8180D064-84C5-487E-90DE-C7779BA7BEF8}" name="isActive"/>
  </tableColumns>
  <tableStyleInfo name="TableStyleMedium9" showFirstColumn="0" showLastColumn="0"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0D3F3D8D-8137-4814-B9BB-1CCB3E47E0E2}" name="sign_bracket" displayName="sign_bracket" ref="A1:E15" totalsRowShown="0" headerRowDxfId="45" headerRowBorderDxfId="46" tableBorderDxfId="47">
  <autoFilter ref="A1:E15" xr:uid="{0D3F3D8D-8137-4814-B9BB-1CCB3E47E0E2}"/>
  <sortState xmlns:xlrd2="http://schemas.microsoft.com/office/spreadsheetml/2017/richdata2" ref="A2:E15">
    <sortCondition ref="D2:D15"/>
    <sortCondition ref="B2:B15"/>
  </sortState>
  <tableColumns count="5">
    <tableColumn id="1" xr3:uid="{21C02482-8F5F-4886-9B50-C4CEEB524751}" name="lookupKey"/>
    <tableColumn id="2" xr3:uid="{963F8CF7-2961-4E8B-ADB1-5F839EE375D7}" name="lookupValue"/>
    <tableColumn id="3" xr3:uid="{B35995D8-1387-4F48-A8DB-B7FD08C18AF1}" name="parentKey"/>
    <tableColumn id="4" xr3:uid="{2A14B85B-E189-4B80-8291-AE0E4043EF34}" name="parentDescription"/>
    <tableColumn id="5" xr3:uid="{73252EC8-4FAD-49F5-9D86-B972F3F3308B}" name="isActive"/>
  </tableColumns>
  <tableStyleInfo name="TableStyleMedium9" showFirstColumn="0" showLastColumn="0" showRowStripes="1"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BFFE682D-0970-4895-9005-B6A3D8DF2CB2}" name="sl_earthing_type" displayName="sl_earthing_type" ref="A1:E5" totalsRowShown="0" headerRowDxfId="42" headerRowBorderDxfId="43" tableBorderDxfId="44">
  <autoFilter ref="A1:E5" xr:uid="{BFFE682D-0970-4895-9005-B6A3D8DF2CB2}"/>
  <sortState xmlns:xlrd2="http://schemas.microsoft.com/office/spreadsheetml/2017/richdata2" ref="A2:E5">
    <sortCondition ref="D2:D5"/>
    <sortCondition ref="B2:B5"/>
  </sortState>
  <tableColumns count="5">
    <tableColumn id="1" xr3:uid="{109C6CF0-4B1D-41F7-B230-9D6555882C71}" name="lookupKey"/>
    <tableColumn id="2" xr3:uid="{9B2B5393-BE86-4607-A55A-F7366A9AE888}" name="lookupValue"/>
    <tableColumn id="3" xr3:uid="{30795DD6-8C10-4E08-90BA-8DA89759F6E9}" name="parentKey"/>
    <tableColumn id="4" xr3:uid="{54AA0A43-29D4-4053-AD95-09D47BB845E1}" name="parentDescription"/>
    <tableColumn id="5" xr3:uid="{240EB0E0-79F6-4585-94F1-29C5FDBA124B}" name="isActive"/>
  </tableColumns>
  <tableStyleInfo name="TableStyleMedium9" showFirstColumn="0" showLastColumn="0" showRowStripes="1"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C6C837C1-BC6A-493F-B0A4-F1EEF0F0462A}" name="sl_pole_attach" displayName="sl_pole_attach" ref="A1:E3" totalsRowShown="0" headerRowDxfId="39" headerRowBorderDxfId="40" tableBorderDxfId="41">
  <autoFilter ref="A1:E3" xr:uid="{C6C837C1-BC6A-493F-B0A4-F1EEF0F0462A}"/>
  <sortState xmlns:xlrd2="http://schemas.microsoft.com/office/spreadsheetml/2017/richdata2" ref="A2:E3">
    <sortCondition ref="D2:D3"/>
    <sortCondition ref="B2:B3"/>
  </sortState>
  <tableColumns count="5">
    <tableColumn id="1" xr3:uid="{651E0431-CF22-4774-85AA-6F42FEF4AE99}" name="lookupKey"/>
    <tableColumn id="2" xr3:uid="{4100DAC1-1644-420D-8487-78120353E11E}" name="lookupValue"/>
    <tableColumn id="3" xr3:uid="{8D8211E7-3670-4731-9E09-3670038342FB}" name="parentKey"/>
    <tableColumn id="4" xr3:uid="{533CEED0-8FC2-4A5F-9DB2-BFF87694E16E}" name="parentDescription"/>
    <tableColumn id="5" xr3:uid="{3251319F-9A18-456E-9D44-AE5068F5F1F5}" name="isActive"/>
  </tableColumns>
  <tableStyleInfo name="TableStyleMedium9" showFirstColumn="0" showLastColumn="0" showRowStripes="1"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02FFEB4D-04F7-49A1-A7D4-612789338594}" name="sl_pole_shape" displayName="sl_pole_shape" ref="A1:E9" totalsRowShown="0" headerRowDxfId="36" headerRowBorderDxfId="37" tableBorderDxfId="38">
  <autoFilter ref="A1:E9" xr:uid="{02FFEB4D-04F7-49A1-A7D4-612789338594}"/>
  <sortState xmlns:xlrd2="http://schemas.microsoft.com/office/spreadsheetml/2017/richdata2" ref="A2:E9">
    <sortCondition ref="D2:D9"/>
    <sortCondition ref="B2:B9"/>
  </sortState>
  <tableColumns count="5">
    <tableColumn id="1" xr3:uid="{84BFC428-4716-443B-A2BA-729F44C9DD49}" name="lookupKey"/>
    <tableColumn id="2" xr3:uid="{F0811D76-4F48-4FEF-88C2-B39ACEA79619}" name="lookupValue"/>
    <tableColumn id="3" xr3:uid="{2AA66A52-A2D5-4AC6-B796-F37F23A2D5EE}" name="parentKey"/>
    <tableColumn id="4" xr3:uid="{53DC24B2-4834-44B5-89F6-B276EE3664F2}" name="parentDescription"/>
    <tableColumn id="5" xr3:uid="{79C98128-4595-4278-85C9-6956DEE74767}" name="isActive"/>
  </tableColumns>
  <tableStyleInfo name="TableStyleMedium9" showFirstColumn="0" showLastColumn="0" showRowStripes="1"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64A13089-865E-4F49-A6DB-645EB2365870}" name="side" displayName="side" ref="A1:E5" totalsRowShown="0" headerRowDxfId="33" headerRowBorderDxfId="34" tableBorderDxfId="35">
  <autoFilter ref="A1:E5" xr:uid="{64A13089-865E-4F49-A6DB-645EB2365870}"/>
  <sortState xmlns:xlrd2="http://schemas.microsoft.com/office/spreadsheetml/2017/richdata2" ref="A2:E5">
    <sortCondition ref="D2:D5"/>
    <sortCondition ref="B2:B5"/>
  </sortState>
  <tableColumns count="5">
    <tableColumn id="1" xr3:uid="{75D94392-70EA-467B-BF23-AF2EF7B6E849}" name="lookupKey"/>
    <tableColumn id="2" xr3:uid="{2F309440-283E-48B5-9404-72616992DA7E}" name="lookupValue"/>
    <tableColumn id="3" xr3:uid="{FE5A6754-D7A2-432B-931A-2D1679C86C3A}" name="parentKey"/>
    <tableColumn id="4" xr3:uid="{A5451E39-F77E-4FCB-875D-53CE8E71B988}" name="parentDescription"/>
    <tableColumn id="5" xr3:uid="{E7FC85A1-3049-454F-B23F-41E18BE993C8}" name="isActive"/>
  </tableColumns>
  <tableStyleInfo name="TableStyleMedium9" showFirstColumn="0" showLastColumn="0" showRowStripes="1"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DAB5DEBD-C6A6-4866-8E89-461D77FE2D55}" name="ud_pole_structure_model" displayName="ud_pole_structure_model" ref="A1:E112" totalsRowShown="0" headerRowDxfId="30" headerRowBorderDxfId="31" tableBorderDxfId="32">
  <autoFilter ref="A1:E112" xr:uid="{DAB5DEBD-C6A6-4866-8E89-461D77FE2D55}"/>
  <sortState xmlns:xlrd2="http://schemas.microsoft.com/office/spreadsheetml/2017/richdata2" ref="A2:E112">
    <sortCondition ref="D2:D112"/>
    <sortCondition ref="B2:B112"/>
  </sortState>
  <tableColumns count="5">
    <tableColumn id="1" xr3:uid="{2B44DC36-4DB5-498D-8D62-5609F7D657B1}" name="lookupKey"/>
    <tableColumn id="2" xr3:uid="{BC9C5ECD-55DE-4325-B1A2-437EF5B44EBC}" name="lookupValue"/>
    <tableColumn id="3" xr3:uid="{96D2E76E-D0D8-4C2F-B405-7A05B24B57BE}" name="parentKey"/>
    <tableColumn id="4" xr3:uid="{CAEEB56F-EDE4-4280-9F11-AC076AEF6778}" name="parentDescription"/>
    <tableColumn id="5" xr3:uid="{CF2D5BE9-9127-411E-862D-471E994A3E9A}" name="isActive"/>
  </tableColumns>
  <tableStyleInfo name="TableStyleMedium9" showFirstColumn="0" showLastColumn="0" showRowStripes="1"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26D5A84A-C1C2-45C3-867A-B79AE8DDE4C1}" name="ud_pole_structure_make" displayName="ud_pole_structure_make" ref="A1:E25" totalsRowShown="0" headerRowDxfId="27" headerRowBorderDxfId="28" tableBorderDxfId="29">
  <autoFilter ref="A1:E25" xr:uid="{26D5A84A-C1C2-45C3-867A-B79AE8DDE4C1}"/>
  <sortState xmlns:xlrd2="http://schemas.microsoft.com/office/spreadsheetml/2017/richdata2" ref="A2:E25">
    <sortCondition ref="D2:D25"/>
    <sortCondition ref="B2:B25"/>
  </sortState>
  <tableColumns count="5">
    <tableColumn id="1" xr3:uid="{A727E4AB-C6D7-4B9D-B785-307A41A70C47}" name="lookupKey"/>
    <tableColumn id="2" xr3:uid="{426EB9A8-7471-4C19-98EE-AC1D228F742F}" name="lookupValue"/>
    <tableColumn id="3" xr3:uid="{4D249744-1F09-4945-9BD1-EAD79804D2FB}" name="parentKey"/>
    <tableColumn id="4" xr3:uid="{8B1C8036-C957-4BF9-B2CF-E053FC2625F7}" name="parentDescription"/>
    <tableColumn id="5" xr3:uid="{61F3E15B-DA76-4188-8C19-7173F80E5C16}" name="isActive"/>
  </tableColumns>
  <tableStyleInfo name="TableStyleMedium9" showFirstColumn="0" showLastColumn="0" showRowStripes="1"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xr:uid="{0768C82A-52EA-4AEB-85DD-E438C0EE8F7D}" name="ud_placement" displayName="ud_placement" ref="A1:E29" totalsRowShown="0" headerRowDxfId="24" headerRowBorderDxfId="25" tableBorderDxfId="26">
  <autoFilter ref="A1:E29" xr:uid="{0768C82A-52EA-4AEB-85DD-E438C0EE8F7D}"/>
  <sortState xmlns:xlrd2="http://schemas.microsoft.com/office/spreadsheetml/2017/richdata2" ref="A2:E29">
    <sortCondition ref="D2:D29"/>
    <sortCondition ref="B2:B29"/>
  </sortState>
  <tableColumns count="5">
    <tableColumn id="1" xr3:uid="{887E5928-9CD3-4D3B-8396-A8F8EF0F7662}" name="lookupKey"/>
    <tableColumn id="2" xr3:uid="{FE9C554F-270A-47B1-8459-5A05E870A820}" name="lookupValue"/>
    <tableColumn id="3" xr3:uid="{1E06233C-951C-4621-B791-584CFFD22DA1}" name="parentKey"/>
    <tableColumn id="4" xr3:uid="{984DB7F8-8462-4D70-8431-4C3FD81B2918}" name="parentDescription"/>
    <tableColumn id="5" xr3:uid="{8EBA5E8B-D153-4435-90FB-48E97328CACD}" name="isActive"/>
  </tableColumns>
  <tableStyleInfo name="TableStyleMedium9" showFirstColumn="0" showLastColumn="0" showRowStripes="1"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xr:uid="{2426B8DD-8823-4BBF-AD2A-DB2A8FCBE549}" name="ud_work_origin" displayName="ud_work_origin" ref="A1:E78" totalsRowShown="0" headerRowDxfId="21" headerRowBorderDxfId="22" tableBorderDxfId="23">
  <autoFilter ref="A1:E78" xr:uid="{2426B8DD-8823-4BBF-AD2A-DB2A8FCBE549}"/>
  <sortState xmlns:xlrd2="http://schemas.microsoft.com/office/spreadsheetml/2017/richdata2" ref="A2:E78">
    <sortCondition ref="D2:D78"/>
    <sortCondition ref="B2:B78"/>
  </sortState>
  <tableColumns count="5">
    <tableColumn id="1" xr3:uid="{90FB4212-7626-4000-94BD-4AB1DC1128BA}" name="lookupKey"/>
    <tableColumn id="2" xr3:uid="{FE28AAB3-D6B2-4FA4-B205-CA839D2575CB}" name="lookupValue"/>
    <tableColumn id="3" xr3:uid="{B1676ABA-6747-4C1C-8DB1-E9BD05438475}" name="parentKey"/>
    <tableColumn id="4" xr3:uid="{DEB9EF5B-3AE8-4F2E-B96E-EA5044149463}" name="parentDescription"/>
    <tableColumn id="5" xr3:uid="{11EF1346-0EDA-46C6-A48E-0B6BEF301705}" name="isActive"/>
  </tableColumns>
  <tableStyleInfo name="TableStyleMedium9" showFirstColumn="0" showLastColumn="0" showRowStripes="1"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xr:uid="{5363DED9-5E69-475A-AC09-2B65EEC33A1C}" name="ud_pole_base_connection" displayName="ud_pole_base_connection" ref="A1:E5" totalsRowShown="0" headerRowDxfId="18" headerRowBorderDxfId="19" tableBorderDxfId="20">
  <autoFilter ref="A1:E5" xr:uid="{5363DED9-5E69-475A-AC09-2B65EEC33A1C}"/>
  <sortState xmlns:xlrd2="http://schemas.microsoft.com/office/spreadsheetml/2017/richdata2" ref="A2:E5">
    <sortCondition ref="D2:D5"/>
    <sortCondition ref="B2:B5"/>
  </sortState>
  <tableColumns count="5">
    <tableColumn id="1" xr3:uid="{D022CEAA-A80A-4D93-853D-D71B26C4F184}" name="lookupKey"/>
    <tableColumn id="2" xr3:uid="{9C911918-7012-437E-9D33-1862955A0276}" name="lookupValue"/>
    <tableColumn id="3" xr3:uid="{32192E16-47D8-4A45-AED4-CF29D76A4B1F}" name="parentKey"/>
    <tableColumn id="4" xr3:uid="{9D487BB4-203D-478D-B213-2ABD679C28A9}" name="parentDescription"/>
    <tableColumn id="5" xr3:uid="{AAA2D2D5-AC25-4F5C-81BD-37F286432CDC}" name="isActive"/>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6B15E3C-0FFC-40F2-8F8A-B88196B57949}" name="ud_tcd_sign_type_el" displayName="ud_tcd_sign_type_el" ref="A1:E19" totalsRowShown="0" headerRowDxfId="312" headerRowBorderDxfId="313" tableBorderDxfId="314">
  <autoFilter ref="A1:E19" xr:uid="{06B15E3C-0FFC-40F2-8F8A-B88196B57949}"/>
  <sortState xmlns:xlrd2="http://schemas.microsoft.com/office/spreadsheetml/2017/richdata2" ref="A2:E19">
    <sortCondition ref="D2:D19"/>
    <sortCondition ref="B2:B19"/>
  </sortState>
  <tableColumns count="5">
    <tableColumn id="1" xr3:uid="{44CFE0BB-378E-4535-BCBB-173EFE6306BF}" name="lookupKey"/>
    <tableColumn id="2" xr3:uid="{3339237C-8E92-4013-A67C-90FFF025A286}" name="lookupValue"/>
    <tableColumn id="3" xr3:uid="{08374B30-7C5C-4AF0-9FF4-A06FF8925B23}" name="parentKey"/>
    <tableColumn id="4" xr3:uid="{6F5DC5AD-1512-431D-9716-D2542684B2C6}" name="parentDescription"/>
    <tableColumn id="5" xr3:uid="{A407BC9E-3916-4196-B386-868DF5C696CE}" name="isActive"/>
  </tableColumns>
  <tableStyleInfo name="TableStyleMedium9" showFirstColumn="0" showLastColumn="0" showRowStripes="1"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FD688830-AA51-413C-8378-D30B1EBE96D0}" name="ud_pole_foundation_type" displayName="ud_pole_foundation_type" ref="A1:E7" totalsRowShown="0" headerRowDxfId="15" headerRowBorderDxfId="16" tableBorderDxfId="17">
  <autoFilter ref="A1:E7" xr:uid="{FD688830-AA51-413C-8378-D30B1EBE96D0}"/>
  <sortState xmlns:xlrd2="http://schemas.microsoft.com/office/spreadsheetml/2017/richdata2" ref="A2:E7">
    <sortCondition ref="D2:D7"/>
    <sortCondition ref="B2:B7"/>
  </sortState>
  <tableColumns count="5">
    <tableColumn id="1" xr3:uid="{E0B8FFB1-FFA6-4933-80A3-3C899A47CBDD}" name="lookupKey"/>
    <tableColumn id="2" xr3:uid="{F6957A86-9AC8-41C2-88BD-EE7A7BC4A058}" name="lookupValue"/>
    <tableColumn id="3" xr3:uid="{ABE2942A-4B9C-406B-80E1-849D91812C06}" name="parentKey"/>
    <tableColumn id="4" xr3:uid="{BE596CE3-0C41-4426-AB20-965C844A4FFF}" name="parentDescription"/>
    <tableColumn id="5" xr3:uid="{281BE56D-C213-4066-8D36-B1614E70D031}" name="isActive"/>
  </tableColumns>
  <tableStyleInfo name="TableStyleMedium9" showFirstColumn="0" showLastColumn="0" showRowStripes="1"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6CBCEF37-7AB6-4047-9982-0F6EDC8F64FF}" name="ud_coating_system" displayName="ud_coating_system" ref="A1:E9" totalsRowShown="0" headerRowDxfId="12" headerRowBorderDxfId="13" tableBorderDxfId="14">
  <autoFilter ref="A1:E9" xr:uid="{6CBCEF37-7AB6-4047-9982-0F6EDC8F64FF}"/>
  <sortState xmlns:xlrd2="http://schemas.microsoft.com/office/spreadsheetml/2017/richdata2" ref="A2:E9">
    <sortCondition ref="D2:D9"/>
    <sortCondition ref="B2:B9"/>
  </sortState>
  <tableColumns count="5">
    <tableColumn id="1" xr3:uid="{CEEABFD6-8412-4A13-BC4E-8B8913148ED5}" name="lookupKey"/>
    <tableColumn id="2" xr3:uid="{4996FA4F-B1A8-4B26-BAA9-9BB8B1D86113}" name="lookupValue"/>
    <tableColumn id="3" xr3:uid="{A8D40C3F-5FB3-498E-A2F6-DA247CF8A7DB}" name="parentKey"/>
    <tableColumn id="4" xr3:uid="{138DC956-E542-40A9-B949-BC43ADB61E75}" name="parentDescription"/>
    <tableColumn id="5" xr3:uid="{3CAE87AD-6B41-4486-9ADE-D841C8E306B7}" name="isActive"/>
  </tableColumns>
  <tableStyleInfo name="TableStyleMedium9" showFirstColumn="0" showLastColumn="0" showRowStripes="1"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84863EE1-D82D-4243-916B-759B4E4F3EDB}" name="ud_material" displayName="ud_material" ref="A1:E88" totalsRowShown="0" headerRowDxfId="9" headerRowBorderDxfId="10" tableBorderDxfId="11">
  <autoFilter ref="A1:E88" xr:uid="{84863EE1-D82D-4243-916B-759B4E4F3EDB}"/>
  <sortState xmlns:xlrd2="http://schemas.microsoft.com/office/spreadsheetml/2017/richdata2" ref="A2:E88">
    <sortCondition ref="D2:D88"/>
    <sortCondition ref="B2:B88"/>
  </sortState>
  <tableColumns count="5">
    <tableColumn id="1" xr3:uid="{82EE9D8D-3333-4CA4-83A6-FB2465DBFA56}" name="lookupKey"/>
    <tableColumn id="2" xr3:uid="{0B59F533-F250-4A61-88EC-548C6B4E086D}" name="lookupValue"/>
    <tableColumn id="3" xr3:uid="{79248BC7-46C3-4951-BBCE-D0B5B48E5DB1}" name="parentKey"/>
    <tableColumn id="4" xr3:uid="{324E76EF-F0F9-45B2-9F94-083D603629D6}" name="parentDescription"/>
    <tableColumn id="5" xr3:uid="{2EFDF7D7-5954-4357-85F5-50DCB47FB636}" name="isActive"/>
  </tableColumns>
  <tableStyleInfo name="TableStyleMedium9" showFirstColumn="0" showLastColumn="0" showRowStripes="1"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xr:uid="{E21ECE92-ACA6-40B8-B441-1E57077D7DA7}" name="ud_pole_structure_type" displayName="ud_pole_structure_type" ref="A1:E8" totalsRowShown="0" headerRowDxfId="6" headerRowBorderDxfId="7" tableBorderDxfId="8">
  <autoFilter ref="A1:E8" xr:uid="{E21ECE92-ACA6-40B8-B441-1E57077D7DA7}"/>
  <sortState xmlns:xlrd2="http://schemas.microsoft.com/office/spreadsheetml/2017/richdata2" ref="A2:E8">
    <sortCondition ref="D2:D8"/>
    <sortCondition ref="B2:B8"/>
  </sortState>
  <tableColumns count="5">
    <tableColumn id="1" xr3:uid="{8A5CB4CF-9E7D-4FC5-864D-9BAE121E808E}" name="lookupKey"/>
    <tableColumn id="2" xr3:uid="{821CFCF3-3990-4200-99DD-ED19DA9205C3}" name="lookupValue"/>
    <tableColumn id="3" xr3:uid="{C1B876F3-1B2D-4524-B6DC-AD50F83DF562}" name="parentKey"/>
    <tableColumn id="4" xr3:uid="{2259A5ED-FE91-4DD0-8E23-7906F756CA5E}" name="parentDescription"/>
    <tableColumn id="5" xr3:uid="{8BAC4800-023F-486A-828B-FF4C32A1051D}" name="isActive"/>
  </tableColumns>
  <tableStyleInfo name="TableStyleMedium9" showFirstColumn="0" showLastColumn="0" showRowStripes="1"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xr:uid="{51E17141-2736-49F0-8A07-C7116225A125}" name="ud_pole_primary_function" displayName="ud_pole_primary_function" ref="A1:E15" totalsRowShown="0" headerRowDxfId="3" headerRowBorderDxfId="4" tableBorderDxfId="5">
  <autoFilter ref="A1:E15" xr:uid="{51E17141-2736-49F0-8A07-C7116225A125}"/>
  <sortState xmlns:xlrd2="http://schemas.microsoft.com/office/spreadsheetml/2017/richdata2" ref="A2:E15">
    <sortCondition ref="D2:D15"/>
    <sortCondition ref="B2:B15"/>
  </sortState>
  <tableColumns count="5">
    <tableColumn id="1" xr3:uid="{8E96BCC4-9658-47A3-8707-7723F86D2C63}" name="lookupKey"/>
    <tableColumn id="2" xr3:uid="{590EC28E-614A-4081-A142-53E32A337E83}" name="lookupValue"/>
    <tableColumn id="3" xr3:uid="{34418859-7436-4C30-B753-FDC413E003AA}" name="parentKey"/>
    <tableColumn id="4" xr3:uid="{ACE786BB-7EA5-4105-BD35-C119D1FB4EF2}" name="parentDescription"/>
    <tableColumn id="5" xr3:uid="{64D6026E-CB9A-4D59-A491-78B865E2CDB0}" name="isActive"/>
  </tableColumns>
  <tableStyleInfo name="TableStyleMedium9" showFirstColumn="0" showLastColumn="0" showRowStripes="1"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xr:uid="{CDC3B6CA-05E5-486E-864A-6ED0B408FD19}" name="roadnames" displayName="roadnames" ref="A1:E2393" totalsRowShown="0" headerRowDxfId="0" headerRowBorderDxfId="1" tableBorderDxfId="2">
  <autoFilter ref="A1:E2393" xr:uid="{CDC3B6CA-05E5-486E-864A-6ED0B408FD19}"/>
  <sortState xmlns:xlrd2="http://schemas.microsoft.com/office/spreadsheetml/2017/richdata2" ref="A2:E2393">
    <sortCondition ref="D2:D2393"/>
    <sortCondition ref="B2:B2393"/>
  </sortState>
  <tableColumns count="5">
    <tableColumn id="1" xr3:uid="{82702694-E603-4172-9A3C-8DD4A2EC530A}" name="lookupKey"/>
    <tableColumn id="2" xr3:uid="{AF6F6192-3F78-45F1-95E7-DC274AF5A3F4}" name="lookupValue"/>
    <tableColumn id="3" xr3:uid="{E1E10890-33E7-4CBD-AB0D-DA652FE5A4B7}" name="parentKey"/>
    <tableColumn id="4" xr3:uid="{B830706E-B74F-4AF3-B54D-6FF4F25EF851}" name="parentDescription"/>
    <tableColumn id="5" xr3:uid="{CC43E3D6-EE3F-4432-977D-AFFBCE7DE1B8}" name="isActive"/>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7F58044-09F5-4471-B429-CA81785AE17B}" name="ud_tcd_sign_type_ne" displayName="ud_tcd_sign_type_ne" ref="A1:E752" totalsRowShown="0" headerRowDxfId="309" headerRowBorderDxfId="310" tableBorderDxfId="311">
  <autoFilter ref="A1:E752" xr:uid="{17F58044-09F5-4471-B429-CA81785AE17B}"/>
  <sortState xmlns:xlrd2="http://schemas.microsoft.com/office/spreadsheetml/2017/richdata2" ref="A2:E752">
    <sortCondition ref="D2:D752"/>
    <sortCondition ref="B2:B752"/>
  </sortState>
  <tableColumns count="5">
    <tableColumn id="1" xr3:uid="{14676502-8AFF-42F8-B02F-EA89F3D1353A}" name="lookupKey"/>
    <tableColumn id="2" xr3:uid="{2DCC38C9-E868-4E2E-9CEE-BC218351509A}" name="lookupValue"/>
    <tableColumn id="3" xr3:uid="{306451B5-284F-4740-926E-F9FFEF69F719}" name="parentKey"/>
    <tableColumn id="4" xr3:uid="{B8F08B91-70EB-4B7F-BBF9-8ED1D5299574}" name="parentDescription"/>
    <tableColumn id="5" xr3:uid="{5A283B84-6BAC-43EC-A1B0-292466AAB9A8}" name="isActive"/>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DC4534F-8CA9-4DA7-8DB9-4C94AD1F49D5}" name="wheel_stop_material" displayName="wheel_stop_material" ref="A1:E6" totalsRowShown="0" headerRowDxfId="306" headerRowBorderDxfId="307" tableBorderDxfId="308">
  <autoFilter ref="A1:E6" xr:uid="{5DC4534F-8CA9-4DA7-8DB9-4C94AD1F49D5}"/>
  <sortState xmlns:xlrd2="http://schemas.microsoft.com/office/spreadsheetml/2017/richdata2" ref="A2:E6">
    <sortCondition ref="D2:D6"/>
    <sortCondition ref="B2:B6"/>
  </sortState>
  <tableColumns count="5">
    <tableColumn id="1" xr3:uid="{60D97BB4-54E5-4B5B-AAD9-E5805115FC48}" name="lookupKey"/>
    <tableColumn id="2" xr3:uid="{B75DE166-C18B-426E-A16B-EFD2BF9D8603}" name="lookupValue"/>
    <tableColumn id="3" xr3:uid="{5F182D48-FF38-4BBD-B727-B1B436645AF6}" name="parentKey"/>
    <tableColumn id="4" xr3:uid="{DD5144AF-0E52-4A11-87E2-F47C5F659161}" name="parentDescription"/>
    <tableColumn id="5" xr3:uid="{0C42E81B-9AC6-4C05-8FD6-949E30CB80BF}" name="isActive"/>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2A22430-B2CE-4E9D-AF05-8DBBC65E8995}" name="target_board_material" displayName="target_board_material" ref="A1:E3" totalsRowShown="0" headerRowDxfId="303" headerRowBorderDxfId="304" tableBorderDxfId="305">
  <autoFilter ref="A1:E3" xr:uid="{92A22430-B2CE-4E9D-AF05-8DBBC65E8995}"/>
  <sortState xmlns:xlrd2="http://schemas.microsoft.com/office/spreadsheetml/2017/richdata2" ref="A2:E3">
    <sortCondition ref="D2:D3"/>
    <sortCondition ref="B2:B3"/>
  </sortState>
  <tableColumns count="5">
    <tableColumn id="1" xr3:uid="{6BBD0A85-3722-46DD-A2C0-436A0DCFD4ED}" name="lookupKey"/>
    <tableColumn id="2" xr3:uid="{058782B9-0249-480D-A980-E6EF86746373}" name="lookupValue"/>
    <tableColumn id="3" xr3:uid="{C355E911-9AD3-40C6-8488-678287AF4AC9}" name="parentKey"/>
    <tableColumn id="4" xr3:uid="{5099670B-031C-4E64-9CEF-E6C79B1CD4EF}" name="parentDescription"/>
    <tableColumn id="5" xr3:uid="{DCB08341-D5CC-4888-AEFA-5523F3FD01DD}" name="isActive"/>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02D97BC-4E83-47BE-BAEE-E3054C494650}" name="road_hump_material" displayName="road_hump_material" ref="A1:E5" totalsRowShown="0" headerRowDxfId="300" headerRowBorderDxfId="301" tableBorderDxfId="302">
  <autoFilter ref="A1:E5" xr:uid="{102D97BC-4E83-47BE-BAEE-E3054C494650}"/>
  <sortState xmlns:xlrd2="http://schemas.microsoft.com/office/spreadsheetml/2017/richdata2" ref="A2:E5">
    <sortCondition ref="D2:D5"/>
    <sortCondition ref="B2:B5"/>
  </sortState>
  <tableColumns count="5">
    <tableColumn id="1" xr3:uid="{13F605A4-6A2F-4476-AACF-62C8E636EC9D}" name="lookupKey"/>
    <tableColumn id="2" xr3:uid="{43C5478A-7F3D-4D18-8A80-523E6FC5C3B7}" name="lookupValue"/>
    <tableColumn id="3" xr3:uid="{EABB9A7C-A7B0-427D-9D09-736A4C692B0B}" name="parentKey"/>
    <tableColumn id="4" xr3:uid="{0A024DA0-842E-4674-9B67-1702A855D3A8}" name="parentDescription"/>
    <tableColumn id="5" xr3:uid="{FFE0942B-A29F-4ECF-8DF8-87D563DDF64B}" name="isActive"/>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397C987-F16E-401A-A445-54D999928393}" name="pole_material" displayName="pole_material" ref="A1:E8" totalsRowShown="0" headerRowDxfId="297" headerRowBorderDxfId="298" tableBorderDxfId="299">
  <autoFilter ref="A1:E8" xr:uid="{B397C987-F16E-401A-A445-54D999928393}"/>
  <sortState xmlns:xlrd2="http://schemas.microsoft.com/office/spreadsheetml/2017/richdata2" ref="A2:E8">
    <sortCondition ref="D2:D8"/>
    <sortCondition ref="B2:B8"/>
  </sortState>
  <tableColumns count="5">
    <tableColumn id="1" xr3:uid="{27DCE4B8-7354-4854-9874-F70D09E055D7}" name="lookupKey"/>
    <tableColumn id="2" xr3:uid="{AAE161BC-F836-4923-9A12-140F96F8C05A}" name="lookupValue"/>
    <tableColumn id="3" xr3:uid="{D4B88C57-99A4-4986-89B4-42671CA31FC5}" name="parentKey"/>
    <tableColumn id="4" xr3:uid="{C8B2EF27-6DCA-4917-9310-4F677746FE93}" name="parentDescription"/>
    <tableColumn id="5" xr3:uid="{285F20E1-2503-4724-8906-0640C37C68D5}" name="isActive"/>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34AAA4A-6702-4193-9649-46E68BA75604}" name="mast_material" displayName="mast_material" ref="A1:E3" totalsRowShown="0" headerRowDxfId="294" headerRowBorderDxfId="295" tableBorderDxfId="296">
  <autoFilter ref="A1:E3" xr:uid="{734AAA4A-6702-4193-9649-46E68BA75604}"/>
  <sortState xmlns:xlrd2="http://schemas.microsoft.com/office/spreadsheetml/2017/richdata2" ref="A2:E3">
    <sortCondition ref="D2:D3"/>
    <sortCondition ref="B2:B3"/>
  </sortState>
  <tableColumns count="5">
    <tableColumn id="1" xr3:uid="{FFD8E26D-CA70-4C60-B2C0-C51DD5696177}" name="lookupKey"/>
    <tableColumn id="2" xr3:uid="{314EC679-788D-49B2-BDD3-79D777F18C80}" name="lookupValue"/>
    <tableColumn id="3" xr3:uid="{51CF229B-EDF0-4C75-BC9E-A29885A31313}" name="parentKey"/>
    <tableColumn id="4" xr3:uid="{230569CB-ECE3-4A52-8865-59058B788896}" name="parentDescription"/>
    <tableColumn id="5" xr3:uid="{483ACAFB-D663-4E31-BA2F-BDCC500BD7E5}" name="isActive"/>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F157FC18-393E-4113-A89E-560DF23DEF76}" name="gantry_material" displayName="gantry_material" ref="A1:E3" totalsRowShown="0" headerRowDxfId="291" headerRowBorderDxfId="292" tableBorderDxfId="293">
  <autoFilter ref="A1:E3" xr:uid="{F157FC18-393E-4113-A89E-560DF23DEF76}"/>
  <sortState xmlns:xlrd2="http://schemas.microsoft.com/office/spreadsheetml/2017/richdata2" ref="A2:E3">
    <sortCondition ref="D2:D3"/>
    <sortCondition ref="B2:B3"/>
  </sortState>
  <tableColumns count="5">
    <tableColumn id="1" xr3:uid="{01BDFB8A-1D94-4828-AFD5-952576AB54CA}" name="lookupKey"/>
    <tableColumn id="2" xr3:uid="{965F5100-2353-4C00-9110-A7B72153FD42}" name="lookupValue"/>
    <tableColumn id="3" xr3:uid="{AF4895EA-F6F1-476D-AE1C-97BFEDC6F812}" name="parentKey"/>
    <tableColumn id="4" xr3:uid="{20F7DBCF-29E4-4A5A-B828-3E2E2CF0058D}" name="parentDescription"/>
    <tableColumn id="5" xr3:uid="{CD511F69-3CB3-492B-BEDD-C9FF543B9B88}" name="isActive"/>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3775BCA-5A3E-42E8-8827-B6182615274E}" name="sea_wall_material" displayName="sea_wall_material" ref="A1:E8" totalsRowShown="0" headerRowDxfId="288" headerRowBorderDxfId="289" tableBorderDxfId="290">
  <autoFilter ref="A1:E8" xr:uid="{63775BCA-5A3E-42E8-8827-B6182615274E}"/>
  <sortState xmlns:xlrd2="http://schemas.microsoft.com/office/spreadsheetml/2017/richdata2" ref="A2:E8">
    <sortCondition ref="D2:D8"/>
    <sortCondition ref="B2:B8"/>
  </sortState>
  <tableColumns count="5">
    <tableColumn id="1" xr3:uid="{7BDF2009-E9E4-4F99-ABF3-C0D6173A61FD}" name="lookupKey"/>
    <tableColumn id="2" xr3:uid="{C54D9927-CC87-4A39-A531-0DE7723E6A84}" name="lookupValue"/>
    <tableColumn id="3" xr3:uid="{3FF2841C-A7BA-4D50-B164-BD927D1EFEF8}" name="parentKey"/>
    <tableColumn id="4" xr3:uid="{2C3923CF-E79A-47D4-A597-BCC4484DB978}" name="parentDescription"/>
    <tableColumn id="5" xr3:uid="{BB9BD006-46EC-4EB0-8208-D4E4DC914AF7}" name="isActiv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B4CD55-88A0-4F03-B9B1-0C51947524B6}" name="frame" displayName="frame" ref="A1:E4" totalsRowShown="0" headerRowDxfId="339" headerRowBorderDxfId="340" tableBorderDxfId="341">
  <autoFilter ref="A1:E4" xr:uid="{90B4CD55-88A0-4F03-B9B1-0C51947524B6}"/>
  <sortState xmlns:xlrd2="http://schemas.microsoft.com/office/spreadsheetml/2017/richdata2" ref="A2:E4">
    <sortCondition ref="D2:D4"/>
    <sortCondition ref="B2:B4"/>
  </sortState>
  <tableColumns count="5">
    <tableColumn id="1" xr3:uid="{398E8337-F5F1-4803-9D03-C6FF103CE6C6}" name="lookupKey"/>
    <tableColumn id="2" xr3:uid="{000F9443-1063-4D08-862A-6520F50AFDB7}" name="lookupValue"/>
    <tableColumn id="3" xr3:uid="{28D939F9-1E20-4B40-87C3-6FBCB0A036D6}" name="parentKey"/>
    <tableColumn id="4" xr3:uid="{319A62BA-DAAD-473A-BF66-E8DE4673095F}" name="parentDescription"/>
    <tableColumn id="5" xr3:uid="{AF3DC139-5902-4E24-B199-F729B23BE335}" name="isActive"/>
  </tableColumns>
  <tableStyleInfo name="TableStyleMedium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B6711EA-4E51-4D71-BD0B-B2DACF8BF019}" name="panel_material" displayName="panel_material" ref="A1:E10" totalsRowShown="0" headerRowDxfId="285" headerRowBorderDxfId="286" tableBorderDxfId="287">
  <autoFilter ref="A1:E10" xr:uid="{2B6711EA-4E51-4D71-BD0B-B2DACF8BF019}"/>
  <sortState xmlns:xlrd2="http://schemas.microsoft.com/office/spreadsheetml/2017/richdata2" ref="A2:E10">
    <sortCondition ref="D2:D10"/>
    <sortCondition ref="B2:B10"/>
  </sortState>
  <tableColumns count="5">
    <tableColumn id="1" xr3:uid="{58A1238D-7AE6-42AA-982C-79487C1C1358}" name="lookupKey"/>
    <tableColumn id="2" xr3:uid="{6BBA11C0-CB06-42C9-ACF5-81BCB68E8E29}" name="lookupValue"/>
    <tableColumn id="3" xr3:uid="{83037639-DA22-4D98-9761-7E70D5FDFB74}" name="parentKey"/>
    <tableColumn id="4" xr3:uid="{C688261C-895C-4EB9-8FA3-A0B402ED3CDA}" name="parentDescription"/>
    <tableColumn id="5" xr3:uid="{8EF81B87-358B-401E-B2D0-96830DD4DEDD}" name="isActive"/>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A0E8EB41-A99C-4153-96D0-704C7BD41AC1}" name="mse_material" displayName="mse_material" ref="A1:E3" totalsRowShown="0" headerRowDxfId="282" headerRowBorderDxfId="283" tableBorderDxfId="284">
  <autoFilter ref="A1:E3" xr:uid="{A0E8EB41-A99C-4153-96D0-704C7BD41AC1}"/>
  <sortState xmlns:xlrd2="http://schemas.microsoft.com/office/spreadsheetml/2017/richdata2" ref="A2:E3">
    <sortCondition ref="D2:D3"/>
    <sortCondition ref="B2:B3"/>
  </sortState>
  <tableColumns count="5">
    <tableColumn id="1" xr3:uid="{154B0C64-FE4B-49F3-B7F0-FDACB5F6EC72}" name="lookupKey"/>
    <tableColumn id="2" xr3:uid="{E55BB499-8158-46C4-BF98-DED9F6A65628}" name="lookupValue"/>
    <tableColumn id="3" xr3:uid="{737747D1-CC5A-4721-BF0B-1C3F20CD6359}" name="parentKey"/>
    <tableColumn id="4" xr3:uid="{13E05618-D833-4043-B3F9-22B46E4251B5}" name="parentDescription"/>
    <tableColumn id="5" xr3:uid="{75143619-5438-429E-942E-572E4FEB2117}" name="isActive"/>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7E523F99-72D9-465F-AD96-18E04EC89404}" name="gravity_mass_material" displayName="gravity_mass_material" ref="A1:E3" totalsRowShown="0" headerRowDxfId="279" headerRowBorderDxfId="280" tableBorderDxfId="281">
  <autoFilter ref="A1:E3" xr:uid="{7E523F99-72D9-465F-AD96-18E04EC89404}"/>
  <sortState xmlns:xlrd2="http://schemas.microsoft.com/office/spreadsheetml/2017/richdata2" ref="A2:E3">
    <sortCondition ref="D2:D3"/>
    <sortCondition ref="B2:B3"/>
  </sortState>
  <tableColumns count="5">
    <tableColumn id="1" xr3:uid="{444B971B-D305-42B9-8CE7-1AD77EB57420}" name="lookupKey"/>
    <tableColumn id="2" xr3:uid="{B4D55BD7-C77E-42F0-B505-1CB1A5B50978}" name="lookupValue"/>
    <tableColumn id="3" xr3:uid="{6CCF0606-47C4-4ABE-A10B-1047FF2452FD}" name="parentKey"/>
    <tableColumn id="4" xr3:uid="{51E31C12-F8B2-4FD7-8802-A8219F80E1B9}" name="parentDescription"/>
    <tableColumn id="5" xr3:uid="{E888044D-7211-49CC-9C4E-0FC569281F63}" name="isActive"/>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84330A67-5880-43DD-B33E-77E8C955D05A}" name="pipe_duct_material" displayName="pipe_duct_material" ref="A1:E7" totalsRowShown="0" headerRowDxfId="276" headerRowBorderDxfId="277" tableBorderDxfId="278">
  <autoFilter ref="A1:E7" xr:uid="{84330A67-5880-43DD-B33E-77E8C955D05A}"/>
  <sortState xmlns:xlrd2="http://schemas.microsoft.com/office/spreadsheetml/2017/richdata2" ref="A2:E7">
    <sortCondition ref="D2:D7"/>
    <sortCondition ref="B2:B7"/>
  </sortState>
  <tableColumns count="5">
    <tableColumn id="1" xr3:uid="{1C19EDCE-78F8-4EE1-9207-BBBABF7BA300}" name="lookupKey"/>
    <tableColumn id="2" xr3:uid="{AF172F94-A2C8-4F20-8591-AFFAFA767C3C}" name="lookupValue"/>
    <tableColumn id="3" xr3:uid="{8F8CC716-AA3A-46CA-AF47-174775AB193F}" name="parentKey"/>
    <tableColumn id="4" xr3:uid="{D9835D51-C46D-45D8-8007-E555DFBE6529}" name="parentDescription"/>
    <tableColumn id="5" xr3:uid="{C2C2A4E0-5BD6-45B1-9EB1-F3FA2BFE2EA1}" name="isActive"/>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CFD83B6B-3146-425F-8E2F-CFBB7BAC0656}" name="pile_material" displayName="pile_material" ref="A1:E7" totalsRowShown="0" headerRowDxfId="273" headerRowBorderDxfId="274" tableBorderDxfId="275">
  <autoFilter ref="A1:E7" xr:uid="{CFD83B6B-3146-425F-8E2F-CFBB7BAC0656}"/>
  <sortState xmlns:xlrd2="http://schemas.microsoft.com/office/spreadsheetml/2017/richdata2" ref="A2:E7">
    <sortCondition ref="D2:D7"/>
    <sortCondition ref="B2:B7"/>
  </sortState>
  <tableColumns count="5">
    <tableColumn id="1" xr3:uid="{2AE36B9B-E426-41D5-955C-88F2C7CB3E58}" name="lookupKey"/>
    <tableColumn id="2" xr3:uid="{E9327AED-938E-4584-8094-8AE894D9EB19}" name="lookupValue"/>
    <tableColumn id="3" xr3:uid="{2BEC9E9E-42C3-49E8-B0B1-82D558116B95}" name="parentKey"/>
    <tableColumn id="4" xr3:uid="{012B8AA1-2D0D-48DC-9B9D-36F820CAE57D}" name="parentDescription"/>
    <tableColumn id="5" xr3:uid="{981B3707-901A-4FC6-8B4A-9CE834E151A0}" name="isActive"/>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2870A76-5FCA-4B39-A922-9E0B8D2AB07B}" name="mep_pipe_material" displayName="mep_pipe_material" ref="A1:E14" totalsRowShown="0" headerRowDxfId="270" headerRowBorderDxfId="271" tableBorderDxfId="272">
  <autoFilter ref="A1:E14" xr:uid="{D2870A76-5FCA-4B39-A922-9E0B8D2AB07B}"/>
  <sortState xmlns:xlrd2="http://schemas.microsoft.com/office/spreadsheetml/2017/richdata2" ref="A2:E14">
    <sortCondition ref="D2:D14"/>
    <sortCondition ref="B2:B14"/>
  </sortState>
  <tableColumns count="5">
    <tableColumn id="1" xr3:uid="{0583A068-BC68-4577-AD96-35A3539CCE7B}" name="lookupKey"/>
    <tableColumn id="2" xr3:uid="{887D13AE-1A4A-4605-AFC5-55CCEAFDCEE7}" name="lookupValue"/>
    <tableColumn id="3" xr3:uid="{6244411A-E11B-420F-AD00-1868689F141F}" name="parentKey"/>
    <tableColumn id="4" xr3:uid="{ABF2BF4F-A792-4440-9F0C-4F029224A15D}" name="parentDescription"/>
    <tableColumn id="5" xr3:uid="{ACE0A627-08B7-414F-9CFC-8A154BB35990}" name="isActive"/>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3C3446EC-AA9E-46FC-A0E0-EDC54194E79B}" name="mep_chamber_material" displayName="mep_chamber_material" ref="A1:E3" totalsRowShown="0" headerRowDxfId="267" headerRowBorderDxfId="268" tableBorderDxfId="269">
  <autoFilter ref="A1:E3" xr:uid="{3C3446EC-AA9E-46FC-A0E0-EDC54194E79B}"/>
  <sortState xmlns:xlrd2="http://schemas.microsoft.com/office/spreadsheetml/2017/richdata2" ref="A2:E3">
    <sortCondition ref="D2:D3"/>
    <sortCondition ref="B2:B3"/>
  </sortState>
  <tableColumns count="5">
    <tableColumn id="1" xr3:uid="{2F15E082-966E-4E8E-8861-4805DDF2DCE3}" name="lookupKey"/>
    <tableColumn id="2" xr3:uid="{29A893DF-F7A3-4EC3-88A5-BB270EFBA465}" name="lookupValue"/>
    <tableColumn id="3" xr3:uid="{57DD6751-E691-4C66-AD10-7321DA11F489}" name="parentKey"/>
    <tableColumn id="4" xr3:uid="{AEC50713-C7E1-4870-98B0-24FF88A2F341}" name="parentDescription"/>
    <tableColumn id="5" xr3:uid="{9E7D176B-1F91-4A81-AF1D-ED0DE49BB9D4}" name="isActive"/>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E8E4BE96-5DD4-4B99-A8AA-32D4E652BBEB}" name="mep_chamber_lid_material" displayName="mep_chamber_lid_material" ref="A1:E5" totalsRowShown="0" headerRowDxfId="264" headerRowBorderDxfId="265" tableBorderDxfId="266">
  <autoFilter ref="A1:E5" xr:uid="{E8E4BE96-5DD4-4B99-A8AA-32D4E652BBEB}"/>
  <sortState xmlns:xlrd2="http://schemas.microsoft.com/office/spreadsheetml/2017/richdata2" ref="A2:E5">
    <sortCondition ref="D2:D5"/>
    <sortCondition ref="B2:B5"/>
  </sortState>
  <tableColumns count="5">
    <tableColumn id="1" xr3:uid="{6C0D3C49-6049-4F0F-B389-61CD2369B4C0}" name="lookupKey"/>
    <tableColumn id="2" xr3:uid="{2AEAADF6-7970-41B9-9124-833A55A2EB95}" name="lookupValue"/>
    <tableColumn id="3" xr3:uid="{163DCC5D-9CA3-4E94-AA99-95ABB4ECAF71}" name="parentKey"/>
    <tableColumn id="4" xr3:uid="{ADE0DFE1-3A96-471A-90CE-5F73F9382254}" name="parentDescription"/>
    <tableColumn id="5" xr3:uid="{2FF39158-7921-4CED-8BE5-A09D2F7DEFE7}" name="isActive"/>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F01F1D08-E927-4F91-86FC-6E286C1010F6}" name="duct_material" displayName="duct_material" ref="A1:E14" totalsRowShown="0" headerRowDxfId="261" headerRowBorderDxfId="262" tableBorderDxfId="263">
  <autoFilter ref="A1:E14" xr:uid="{F01F1D08-E927-4F91-86FC-6E286C1010F6}"/>
  <sortState xmlns:xlrd2="http://schemas.microsoft.com/office/spreadsheetml/2017/richdata2" ref="A2:E14">
    <sortCondition ref="D2:D14"/>
    <sortCondition ref="B2:B14"/>
  </sortState>
  <tableColumns count="5">
    <tableColumn id="1" xr3:uid="{24049850-6A88-46BC-8839-F7E7BE09B4EB}" name="lookupKey"/>
    <tableColumn id="2" xr3:uid="{60786B60-7534-40E0-9740-D4E54F08B3C3}" name="lookupValue"/>
    <tableColumn id="3" xr3:uid="{89F5D680-7A9F-4673-B71F-006C4936408A}" name="parentKey"/>
    <tableColumn id="4" xr3:uid="{26BA5F56-ACDB-4553-B9A8-A3D0EB01FABF}" name="parentDescription"/>
    <tableColumn id="5" xr3:uid="{5B3022DC-E1D6-4A2C-9848-5C5B4E5F257E}" name="isActive"/>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9F719998-A81A-4BE0-9D99-1EA5E8641E28}" name="rockfall_material" displayName="rockfall_material" ref="A1:E6" totalsRowShown="0" headerRowDxfId="258" headerRowBorderDxfId="259" tableBorderDxfId="260">
  <autoFilter ref="A1:E6" xr:uid="{9F719998-A81A-4BE0-9D99-1EA5E8641E28}"/>
  <sortState xmlns:xlrd2="http://schemas.microsoft.com/office/spreadsheetml/2017/richdata2" ref="A2:E6">
    <sortCondition ref="D2:D6"/>
    <sortCondition ref="B2:B6"/>
  </sortState>
  <tableColumns count="5">
    <tableColumn id="1" xr3:uid="{D38B9C90-D4E0-4EF6-B9D9-87BC46169CE2}" name="lookupKey"/>
    <tableColumn id="2" xr3:uid="{A2C81042-DD8D-468A-9667-7ABECE2C7AEA}" name="lookupValue"/>
    <tableColumn id="3" xr3:uid="{FAF570E6-FBB1-427D-9FE1-DFE95FC03696}" name="parentKey"/>
    <tableColumn id="4" xr3:uid="{1A362588-DFFE-4570-B3B8-FA7AA1ED3668}" name="parentDescription"/>
    <tableColumn id="5" xr3:uid="{C6CD5B2B-7E90-4CBE-BE47-41ACBEA7ECF0}" name="isActiv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9DA95C-8E24-4386-991C-0E7B57083152}" name="indicating_dir" displayName="indicating_dir" ref="A1:E9" totalsRowShown="0" headerRowDxfId="336" headerRowBorderDxfId="337" tableBorderDxfId="338">
  <autoFilter ref="A1:E9" xr:uid="{499DA95C-8E24-4386-991C-0E7B57083152}"/>
  <sortState xmlns:xlrd2="http://schemas.microsoft.com/office/spreadsheetml/2017/richdata2" ref="A2:E9">
    <sortCondition ref="D2:D9"/>
    <sortCondition ref="B2:B9"/>
  </sortState>
  <tableColumns count="5">
    <tableColumn id="1" xr3:uid="{F32E2819-7F3D-4B49-90AE-8BDA27FDC8CA}" name="lookupKey"/>
    <tableColumn id="2" xr3:uid="{D05F99AE-C29A-4B22-A171-F3FD96489A4A}" name="lookupValue"/>
    <tableColumn id="3" xr3:uid="{57E70F78-7F07-4126-9B0A-726E130D79D7}" name="parentKey"/>
    <tableColumn id="4" xr3:uid="{8538E817-5754-431C-846F-210D4BAD66E8}" name="parentDescription"/>
    <tableColumn id="5" xr3:uid="{45EAE95A-CD41-4618-A316-CA4CE957A20A}" name="isActive"/>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E1902808-2A85-4DA8-95F8-515B3728288B}" name="water_structure_material" displayName="water_structure_material" ref="A1:E14" totalsRowShown="0" headerRowDxfId="255" headerRowBorderDxfId="256" tableBorderDxfId="257">
  <autoFilter ref="A1:E14" xr:uid="{E1902808-2A85-4DA8-95F8-515B3728288B}"/>
  <sortState xmlns:xlrd2="http://schemas.microsoft.com/office/spreadsheetml/2017/richdata2" ref="A2:E14">
    <sortCondition ref="D2:D14"/>
    <sortCondition ref="B2:B14"/>
  </sortState>
  <tableColumns count="5">
    <tableColumn id="1" xr3:uid="{59E8514E-C0CF-4ECA-AA45-F9755BA7AFA2}" name="lookupKey"/>
    <tableColumn id="2" xr3:uid="{1D5380DD-B7BF-4BDC-8055-FF4E9A125B09}" name="lookupValue"/>
    <tableColumn id="3" xr3:uid="{0D2FD09C-F082-4F15-A6AA-0AB85ABE6E11}" name="parentKey"/>
    <tableColumn id="4" xr3:uid="{5FAD21EA-2B9B-41C8-B462-3BD7ED37E55B}" name="parentDescription"/>
    <tableColumn id="5" xr3:uid="{4F5AC653-F2B1-4240-8F8B-5B14E513300B}" name="isActive"/>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53D3D3D2-610C-4D7F-8BD3-1C57CCF890FD}" name="valve_material" displayName="valve_material" ref="A1:E10" totalsRowShown="0" headerRowDxfId="252" headerRowBorderDxfId="253" tableBorderDxfId="254">
  <autoFilter ref="A1:E10" xr:uid="{53D3D3D2-610C-4D7F-8BD3-1C57CCF890FD}"/>
  <sortState xmlns:xlrd2="http://schemas.microsoft.com/office/spreadsheetml/2017/richdata2" ref="A2:E10">
    <sortCondition ref="D2:D10"/>
    <sortCondition ref="B2:B10"/>
  </sortState>
  <tableColumns count="5">
    <tableColumn id="1" xr3:uid="{0CD3188D-99AC-49E9-983C-48AD3F3160D7}" name="lookupKey"/>
    <tableColumn id="2" xr3:uid="{175BEA67-2C3E-491B-B61F-E18CD4BC4CC3}" name="lookupValue"/>
    <tableColumn id="3" xr3:uid="{E2C8E4AD-1903-483D-AF52-EEC3D7DC2B23}" name="parentKey"/>
    <tableColumn id="4" xr3:uid="{7BE39B19-3992-4DB2-BC6E-E9FDF7B7E7F7}" name="parentDescription"/>
    <tableColumn id="5" xr3:uid="{28CAC6A2-5BCC-404E-8246-5958751D29CB}" name="isActive"/>
  </tableColumns>
  <tableStyleInfo name="TableStyleMedium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5A13DE96-01FD-4FD5-AD7C-0E74117B34DA}" name="pipe_material" displayName="pipe_material" ref="A1:E14" totalsRowShown="0" headerRowDxfId="249" headerRowBorderDxfId="250" tableBorderDxfId="251">
  <autoFilter ref="A1:E14" xr:uid="{5A13DE96-01FD-4FD5-AD7C-0E74117B34DA}"/>
  <sortState xmlns:xlrd2="http://schemas.microsoft.com/office/spreadsheetml/2017/richdata2" ref="A2:E14">
    <sortCondition ref="D2:D14"/>
    <sortCondition ref="B2:B14"/>
  </sortState>
  <tableColumns count="5">
    <tableColumn id="1" xr3:uid="{38E3BB0E-4535-4BEC-AE8D-BFDD55A5FE52}" name="lookupKey"/>
    <tableColumn id="2" xr3:uid="{05478598-CC49-4B1F-8201-55B75AE99D03}" name="lookupValue"/>
    <tableColumn id="3" xr3:uid="{446634FB-1B27-40BC-A9B7-301D2EB07735}" name="parentKey"/>
    <tableColumn id="4" xr3:uid="{2DB3095B-51A2-4DC7-82A3-B44FE91EB24B}" name="parentDescription"/>
    <tableColumn id="5" xr3:uid="{27B33319-4F51-41E3-9684-6F98301AED01}" name="isActive"/>
  </tableColumns>
  <tableStyleInfo name="TableStyleMedium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9316F6DA-4513-40CC-9B2D-F4839412073A}" name="headwall_material" displayName="headwall_material" ref="A1:E8" totalsRowShown="0" headerRowDxfId="246" headerRowBorderDxfId="247" tableBorderDxfId="248">
  <autoFilter ref="A1:E8" xr:uid="{9316F6DA-4513-40CC-9B2D-F4839412073A}"/>
  <sortState xmlns:xlrd2="http://schemas.microsoft.com/office/spreadsheetml/2017/richdata2" ref="A2:E8">
    <sortCondition ref="D2:D8"/>
    <sortCondition ref="B2:B8"/>
  </sortState>
  <tableColumns count="5">
    <tableColumn id="1" xr3:uid="{1F71FBE3-1681-4B48-AAF7-78104C1CCF0E}" name="lookupKey"/>
    <tableColumn id="2" xr3:uid="{FA7F0297-3267-4164-AED2-B761BC75D1A2}" name="lookupValue"/>
    <tableColumn id="3" xr3:uid="{4459043B-BB54-4DDC-8529-FEFA12F67192}" name="parentKey"/>
    <tableColumn id="4" xr3:uid="{C8296224-98DD-4449-9FB9-456E101C3B4F}" name="parentDescription"/>
    <tableColumn id="5" xr3:uid="{D6E134BC-69BC-4454-B2A5-194C85D5CC76}" name="isActive"/>
  </tableColumns>
  <tableStyleInfo name="TableStyleMedium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FAE687A5-EDDF-4E36-AF6F-93E3822A1E56}" name="filtration_material" displayName="filtration_material" ref="A1:E6" totalsRowShown="0" headerRowDxfId="243" headerRowBorderDxfId="244" tableBorderDxfId="245">
  <autoFilter ref="A1:E6" xr:uid="{FAE687A5-EDDF-4E36-AF6F-93E3822A1E56}"/>
  <sortState xmlns:xlrd2="http://schemas.microsoft.com/office/spreadsheetml/2017/richdata2" ref="A2:E6">
    <sortCondition ref="D2:D6"/>
    <sortCondition ref="B2:B6"/>
  </sortState>
  <tableColumns count="5">
    <tableColumn id="1" xr3:uid="{9A50045A-66D4-460D-97A7-676C06C3CE26}" name="lookupKey"/>
    <tableColumn id="2" xr3:uid="{36B5BC9A-8E52-43C7-BA17-0E71C97ACA2B}" name="lookupValue"/>
    <tableColumn id="3" xr3:uid="{41A1DC64-3EE7-47CE-9D02-0B82E526AA6C}" name="parentKey"/>
    <tableColumn id="4" xr3:uid="{70452692-CE1C-49E5-97D7-1A525DCABC1D}" name="parentDescription"/>
    <tableColumn id="5" xr3:uid="{CF7A67EF-0870-4D55-9A59-F67DF43FDD77}" name="isActive"/>
  </tableColumns>
  <tableStyleInfo name="TableStyleMedium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2DED3515-C1FD-4DC8-B41A-4FD2AA0340C5}" name="edge_material" displayName="edge_material" ref="A1:E9" totalsRowShown="0" headerRowDxfId="240" headerRowBorderDxfId="241" tableBorderDxfId="242">
  <autoFilter ref="A1:E9" xr:uid="{2DED3515-C1FD-4DC8-B41A-4FD2AA0340C5}"/>
  <sortState xmlns:xlrd2="http://schemas.microsoft.com/office/spreadsheetml/2017/richdata2" ref="A2:E9">
    <sortCondition ref="D2:D9"/>
    <sortCondition ref="B2:B9"/>
  </sortState>
  <tableColumns count="5">
    <tableColumn id="1" xr3:uid="{CECD3739-9D22-45CA-8B73-5CB307F455BB}" name="lookupKey"/>
    <tableColumn id="2" xr3:uid="{9ACEBE01-ABD0-4698-91DD-252B39C2CF01}" name="lookupValue"/>
    <tableColumn id="3" xr3:uid="{68100906-6C89-4716-97BD-CD2FA12FEEB5}" name="parentKey"/>
    <tableColumn id="4" xr3:uid="{CE40F7EE-808D-4266-A70B-A058226F6559}" name="parentDescription"/>
    <tableColumn id="5" xr3:uid="{36D4633A-AF13-4BD6-8AE0-87C20D7DA306}" name="isActive"/>
  </tableColumns>
  <tableStyleInfo name="TableStyleMedium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C7B9F4BD-8EF0-4534-B446-E64396631EB1}" name="culvert_material" displayName="culvert_material" ref="A1:E11" totalsRowShown="0" headerRowDxfId="237" headerRowBorderDxfId="238" tableBorderDxfId="239">
  <autoFilter ref="A1:E11" xr:uid="{C7B9F4BD-8EF0-4534-B446-E64396631EB1}"/>
  <sortState xmlns:xlrd2="http://schemas.microsoft.com/office/spreadsheetml/2017/richdata2" ref="A2:E11">
    <sortCondition ref="D2:D11"/>
    <sortCondition ref="B2:B11"/>
  </sortState>
  <tableColumns count="5">
    <tableColumn id="1" xr3:uid="{D5E42DBA-F78D-4A3F-9624-7952C10F3720}" name="lookupKey"/>
    <tableColumn id="2" xr3:uid="{5ACB7AB5-390B-4B14-8049-1CD565249970}" name="lookupValue"/>
    <tableColumn id="3" xr3:uid="{3B7755A8-F0B8-4C31-805D-EEA37A81EEF6}" name="parentKey"/>
    <tableColumn id="4" xr3:uid="{5D1F11AF-C701-4FA8-95CB-F91B73EB56B4}" name="parentDescription"/>
    <tableColumn id="5" xr3:uid="{B4AC82E3-F427-4282-A3DF-A50690E2502F}" name="isActive"/>
  </tableColumns>
  <tableStyleInfo name="TableStyleMedium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6EFE5D7D-24C9-42DA-8893-3A6DD23422CC}" name="cover_material" displayName="cover_material" ref="A1:E10" totalsRowShown="0" headerRowDxfId="234" headerRowBorderDxfId="235" tableBorderDxfId="236">
  <autoFilter ref="A1:E10" xr:uid="{6EFE5D7D-24C9-42DA-8893-3A6DD23422CC}"/>
  <sortState xmlns:xlrd2="http://schemas.microsoft.com/office/spreadsheetml/2017/richdata2" ref="A2:E10">
    <sortCondition ref="D2:D10"/>
    <sortCondition ref="B2:B10"/>
  </sortState>
  <tableColumns count="5">
    <tableColumn id="1" xr3:uid="{8BD68E83-95F1-4DE0-A1E5-6AD12C82F7AC}" name="lookupKey"/>
    <tableColumn id="2" xr3:uid="{6A4D5B77-31B8-42CA-8396-6C5CCD7A36A7}" name="lookupValue"/>
    <tableColumn id="3" xr3:uid="{023FE49D-414B-413A-8C74-D52F9AC2E418}" name="parentKey"/>
    <tableColumn id="4" xr3:uid="{FAFAB7AE-9EC0-4A80-B04B-7404B11B4CB3}" name="parentDescription"/>
    <tableColumn id="5" xr3:uid="{911D398F-EFCC-4AAB-983E-52CBB351ECB7}" name="isActive"/>
  </tableColumns>
  <tableStyleInfo name="TableStyleMedium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E4DEEEBF-6CC6-4647-8DFD-2B8BC8B4BC06}" name="channel_material" displayName="channel_material" ref="A1:E11" totalsRowShown="0" headerRowDxfId="231" headerRowBorderDxfId="232" tableBorderDxfId="233">
  <autoFilter ref="A1:E11" xr:uid="{E4DEEEBF-6CC6-4647-8DFD-2B8BC8B4BC06}"/>
  <sortState xmlns:xlrd2="http://schemas.microsoft.com/office/spreadsheetml/2017/richdata2" ref="A2:E11">
    <sortCondition ref="D2:D11"/>
    <sortCondition ref="B2:B11"/>
  </sortState>
  <tableColumns count="5">
    <tableColumn id="1" xr3:uid="{A03B7C9E-19B5-494C-9301-0EC19D451DDF}" name="lookupKey"/>
    <tableColumn id="2" xr3:uid="{9CC4748B-C868-449A-9BF6-AC5B7E7F1D7F}" name="lookupValue"/>
    <tableColumn id="3" xr3:uid="{B630EB81-8962-4CAA-AF44-BAD30816917D}" name="parentKey"/>
    <tableColumn id="4" xr3:uid="{93277E1B-6FDF-4E29-9FB4-B0103A820DF5}" name="parentDescription"/>
    <tableColumn id="5" xr3:uid="{90A02F51-8BAD-4DF4-B9A7-F353A5B08603}" name="isActive"/>
  </tableColumns>
  <tableStyleInfo name="TableStyleMedium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42DA0F34-CC8C-4FB4-938C-9538C5F36853}" name="chamber_material" displayName="chamber_material" ref="A1:E11" totalsRowShown="0" headerRowDxfId="228" headerRowBorderDxfId="229" tableBorderDxfId="230">
  <autoFilter ref="A1:E11" xr:uid="{42DA0F34-CC8C-4FB4-938C-9538C5F36853}"/>
  <sortState xmlns:xlrd2="http://schemas.microsoft.com/office/spreadsheetml/2017/richdata2" ref="A2:E11">
    <sortCondition ref="D2:D11"/>
    <sortCondition ref="B2:B11"/>
  </sortState>
  <tableColumns count="5">
    <tableColumn id="1" xr3:uid="{457B267C-B8DB-4AA1-AA89-9DC74D870D90}" name="lookupKey"/>
    <tableColumn id="2" xr3:uid="{44F84084-AFC9-4C98-A8D9-08F7FA023273}" name="lookupValue"/>
    <tableColumn id="3" xr3:uid="{6BC7D280-B80D-4FC5-A4F3-5246457CF1CE}" name="parentKey"/>
    <tableColumn id="4" xr3:uid="{A27D37B9-AC6F-4EBB-90EB-556BFC97E789}" name="parentDescription"/>
    <tableColumn id="5" xr3:uid="{AABC4BF2-132A-45CB-A858-38091E27F033}" name="isActiv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55A2742-6540-4C38-9C23-DE3B4462A5CE}" name="use_default_rc" displayName="use_default_rc" ref="A1:E3" totalsRowShown="0" headerRowDxfId="333" headerRowBorderDxfId="334" tableBorderDxfId="335">
  <autoFilter ref="A1:E3" xr:uid="{855A2742-6540-4C38-9C23-DE3B4462A5CE}"/>
  <sortState xmlns:xlrd2="http://schemas.microsoft.com/office/spreadsheetml/2017/richdata2" ref="A2:E3">
    <sortCondition ref="D2:D3"/>
    <sortCondition ref="B2:B3"/>
  </sortState>
  <tableColumns count="5">
    <tableColumn id="1" xr3:uid="{F0BA532E-FA71-4664-BB02-244032F58C94}" name="lookupKey"/>
    <tableColumn id="2" xr3:uid="{77DD7458-2A05-49BC-92FD-3BBDF237A8DB}" name="lookupValue"/>
    <tableColumn id="3" xr3:uid="{93AB281C-EC4C-40EA-AEF5-3B198CA924DF}" name="parentKey"/>
    <tableColumn id="4" xr3:uid="{23244C74-A682-4709-AC91-CF1897ED7E1C}" name="parentDescription"/>
    <tableColumn id="5" xr3:uid="{6E0D3DCE-C271-4A83-BF54-3B929B8EF1E3}" name="isActive"/>
  </tableColumns>
  <tableStyleInfo name="TableStyleMedium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88E9EAE3-1485-4C4E-9B07-D5BF802FA606}" name="base_material" displayName="base_material" ref="A1:E9" totalsRowShown="0" headerRowDxfId="225" headerRowBorderDxfId="226" tableBorderDxfId="227">
  <autoFilter ref="A1:E9" xr:uid="{88E9EAE3-1485-4C4E-9B07-D5BF802FA606}"/>
  <sortState xmlns:xlrd2="http://schemas.microsoft.com/office/spreadsheetml/2017/richdata2" ref="A2:E9">
    <sortCondition ref="D2:D9"/>
    <sortCondition ref="B2:B9"/>
  </sortState>
  <tableColumns count="5">
    <tableColumn id="1" xr3:uid="{061CDAE1-7781-49B2-A0AC-323B15AF0026}" name="lookupKey"/>
    <tableColumn id="2" xr3:uid="{1DAD2428-B1EE-4A74-B905-6E90C53F994F}" name="lookupValue"/>
    <tableColumn id="3" xr3:uid="{7AD21FC6-FE83-4803-8E65-4F4C9C6BB0E7}" name="parentKey"/>
    <tableColumn id="4" xr3:uid="{E21F14BC-0158-4857-B6A2-3B8B456E5F0C}" name="parentDescription"/>
    <tableColumn id="5" xr3:uid="{9FC39B77-75FA-4EA9-8C05-E266A5591D80}" name="isActive"/>
  </tableColumns>
  <tableStyleInfo name="TableStyleMedium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A7E3032C-B271-4C2B-9494-EEE9519C782C}" name="superstructure_material" displayName="superstructure_material" ref="A1:E11" totalsRowShown="0" headerRowDxfId="222" headerRowBorderDxfId="223" tableBorderDxfId="224">
  <autoFilter ref="A1:E11" xr:uid="{A7E3032C-B271-4C2B-9494-EEE9519C782C}"/>
  <sortState xmlns:xlrd2="http://schemas.microsoft.com/office/spreadsheetml/2017/richdata2" ref="A2:E11">
    <sortCondition ref="D2:D11"/>
    <sortCondition ref="B2:B11"/>
  </sortState>
  <tableColumns count="5">
    <tableColumn id="1" xr3:uid="{ABD245F4-8F92-48C9-8DB7-E0DE236EB37F}" name="lookupKey"/>
    <tableColumn id="2" xr3:uid="{C75C47F6-85A5-47C3-AD60-428341F07150}" name="lookupValue"/>
    <tableColumn id="3" xr3:uid="{E5F86BCF-968D-4546-9F9E-D4DB5E5694A2}" name="parentKey"/>
    <tableColumn id="4" xr3:uid="{0F937DAB-2C88-4685-BDCD-2AC7748E1D9C}" name="parentDescription"/>
    <tableColumn id="5" xr3:uid="{EEDBEE92-D866-4DA5-B927-0A161073D25C}" name="isActive"/>
  </tableColumns>
  <tableStyleInfo name="TableStyleMedium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A7D60351-9950-45BB-A568-D9AE6D10A94A}" name="passage_material" displayName="passage_material" ref="A1:E13" totalsRowShown="0" headerRowDxfId="219" headerRowBorderDxfId="220" tableBorderDxfId="221">
  <autoFilter ref="A1:E13" xr:uid="{A7D60351-9950-45BB-A568-D9AE6D10A94A}"/>
  <sortState xmlns:xlrd2="http://schemas.microsoft.com/office/spreadsheetml/2017/richdata2" ref="A2:E13">
    <sortCondition ref="D2:D13"/>
    <sortCondition ref="B2:B13"/>
  </sortState>
  <tableColumns count="5">
    <tableColumn id="1" xr3:uid="{DEF2368C-80F7-4B82-8C2D-8F1CD5B6DAD3}" name="lookupKey"/>
    <tableColumn id="2" xr3:uid="{232D8FE9-06D3-4D87-87D2-579DC3B86107}" name="lookupValue"/>
    <tableColumn id="3" xr3:uid="{30ABE085-8691-4710-92DF-283A0822B8DA}" name="parentKey"/>
    <tableColumn id="4" xr3:uid="{85F9789F-B129-401E-A5D9-E97E7BCAC468}" name="parentDescription"/>
    <tableColumn id="5" xr3:uid="{0F79EBFC-2BA8-41B6-A6DC-161B958A209A}" name="isActive"/>
  </tableColumns>
  <tableStyleInfo name="TableStyleMedium9"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7DEBE5A8-ADE1-4649-9FA5-1FAF1E590FD5}" name="invert_material" displayName="invert_material" ref="A1:E7" totalsRowShown="0" headerRowDxfId="216" headerRowBorderDxfId="217" tableBorderDxfId="218">
  <autoFilter ref="A1:E7" xr:uid="{7DEBE5A8-ADE1-4649-9FA5-1FAF1E590FD5}"/>
  <sortState xmlns:xlrd2="http://schemas.microsoft.com/office/spreadsheetml/2017/richdata2" ref="A2:E7">
    <sortCondition ref="D2:D7"/>
    <sortCondition ref="B2:B7"/>
  </sortState>
  <tableColumns count="5">
    <tableColumn id="1" xr3:uid="{0EBB9FAA-357B-480C-AEAD-0EDF5BB1D4CF}" name="lookupKey"/>
    <tableColumn id="2" xr3:uid="{CD365A65-BE27-4EBB-A7B3-D0635F70B256}" name="lookupValue"/>
    <tableColumn id="3" xr3:uid="{1720A71D-A608-4D66-8B32-08B983B3B18F}" name="parentKey"/>
    <tableColumn id="4" xr3:uid="{35004C93-47FF-4A70-AE33-CBE7F71BBB43}" name="parentDescription"/>
    <tableColumn id="5" xr3:uid="{79E1ECB5-07CC-43D0-BFB4-0F9D6D3462E7}" name="isActive"/>
  </tableColumns>
  <tableStyleInfo name="TableStyleMedium9"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8BCB7948-BCA3-476D-9201-BC6665DE453A}" name="deck_material" displayName="deck_material" ref="A1:E13" totalsRowShown="0" headerRowDxfId="213" headerRowBorderDxfId="214" tableBorderDxfId="215">
  <autoFilter ref="A1:E13" xr:uid="{8BCB7948-BCA3-476D-9201-BC6665DE453A}"/>
  <sortState xmlns:xlrd2="http://schemas.microsoft.com/office/spreadsheetml/2017/richdata2" ref="A2:E13">
    <sortCondition ref="D2:D13"/>
    <sortCondition ref="B2:B13"/>
  </sortState>
  <tableColumns count="5">
    <tableColumn id="1" xr3:uid="{BCFB95BB-4057-40B8-8C09-8364A97CE3C7}" name="lookupKey"/>
    <tableColumn id="2" xr3:uid="{7E379412-1889-4B63-8FBE-98958EDE082F}" name="lookupValue"/>
    <tableColumn id="3" xr3:uid="{D8291480-18AD-4F87-85EA-4799F9196B09}" name="parentKey"/>
    <tableColumn id="4" xr3:uid="{1F460816-B771-48B4-98F9-19F9103888B9}" name="parentDescription"/>
    <tableColumn id="5" xr3:uid="{46058A4F-C079-4790-AA6A-865FDF80F3F6}" name="isActive"/>
  </tableColumns>
  <tableStyleInfo name="TableStyleMedium9"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FA332810-121C-4166-B7A2-F3652609E65B}" name="barrier_rail_material" displayName="barrier_rail_material" ref="A1:E8" totalsRowShown="0" headerRowDxfId="210" headerRowBorderDxfId="211" tableBorderDxfId="212">
  <autoFilter ref="A1:E8" xr:uid="{FA332810-121C-4166-B7A2-F3652609E65B}"/>
  <sortState xmlns:xlrd2="http://schemas.microsoft.com/office/spreadsheetml/2017/richdata2" ref="A2:E8">
    <sortCondition ref="D2:D8"/>
    <sortCondition ref="B2:B8"/>
  </sortState>
  <tableColumns count="5">
    <tableColumn id="1" xr3:uid="{354960E1-586C-48EF-A9CF-C3FACECEFC96}" name="lookupKey"/>
    <tableColumn id="2" xr3:uid="{47E7FA44-172E-4551-89E8-A07ED203986D}" name="lookupValue"/>
    <tableColumn id="3" xr3:uid="{FFF0F22C-96A5-4819-8CD4-3DF08C3FF7EE}" name="parentKey"/>
    <tableColumn id="4" xr3:uid="{E0043D68-D0E6-4A29-BA62-2E7C824E4464}" name="parentDescription"/>
    <tableColumn id="5" xr3:uid="{342A4087-D6E1-43D3-9A1D-FE8D6FB45348}" name="isActive"/>
  </tableColumns>
  <tableStyleInfo name="TableStyleMedium9"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689EA0FC-DC3E-4A0A-BAE7-3DE340329700}" name="barrier_post_material" displayName="barrier_post_material" ref="A1:E6" totalsRowShown="0" headerRowDxfId="207" headerRowBorderDxfId="208" tableBorderDxfId="209">
  <autoFilter ref="A1:E6" xr:uid="{689EA0FC-DC3E-4A0A-BAE7-3DE340329700}"/>
  <sortState xmlns:xlrd2="http://schemas.microsoft.com/office/spreadsheetml/2017/richdata2" ref="A2:E6">
    <sortCondition ref="D2:D6"/>
    <sortCondition ref="B2:B6"/>
  </sortState>
  <tableColumns count="5">
    <tableColumn id="1" xr3:uid="{2D70C403-5098-4A9D-971C-09A25D307162}" name="lookupKey"/>
    <tableColumn id="2" xr3:uid="{34D5D3D6-A3BA-4308-94DB-24834F56DDE2}" name="lookupValue"/>
    <tableColumn id="3" xr3:uid="{70671DC5-A043-4F11-A787-72AC5885755E}" name="parentKey"/>
    <tableColumn id="4" xr3:uid="{05C47A0E-A214-4FD9-B260-4DFCD08F5298}" name="parentDescription"/>
    <tableColumn id="5" xr3:uid="{89A00802-A3CE-44C9-98C6-10E147859709}" name="isActive"/>
  </tableColumns>
  <tableStyleInfo name="TableStyleMedium9"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2B1F17E1-77D4-46C4-A50E-0FC2307FB837}" name="shelter_seat_material" displayName="shelter_seat_material" ref="A1:E12" totalsRowShown="0" headerRowDxfId="204" headerRowBorderDxfId="205" tableBorderDxfId="206">
  <autoFilter ref="A1:E12" xr:uid="{2B1F17E1-77D4-46C4-A50E-0FC2307FB837}"/>
  <sortState xmlns:xlrd2="http://schemas.microsoft.com/office/spreadsheetml/2017/richdata2" ref="A2:E12">
    <sortCondition ref="D2:D12"/>
    <sortCondition ref="B2:B12"/>
  </sortState>
  <tableColumns count="5">
    <tableColumn id="1" xr3:uid="{1BEAEC99-5D10-4DD0-B95F-39B6E53948C8}" name="lookupKey"/>
    <tableColumn id="2" xr3:uid="{1918D518-5DC6-4E24-BD95-4AAA6761AB02}" name="lookupValue"/>
    <tableColumn id="3" xr3:uid="{C94BC610-7590-4A0E-BED5-D19A7590E562}" name="parentKey"/>
    <tableColumn id="4" xr3:uid="{E8EBF4AA-9B2B-4BED-9821-5655CED0407F}" name="parentDescription"/>
    <tableColumn id="5" xr3:uid="{B41DF785-FB44-496D-8122-E43C6D16C891}" name="isActive"/>
  </tableColumns>
  <tableStyleInfo name="TableStyleMedium9"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2B548FCD-D23F-4F49-B0D0-520D8E64DF40}" name="shelter_material" displayName="shelter_material" ref="A1:E22" totalsRowShown="0" headerRowDxfId="201" headerRowBorderDxfId="202" tableBorderDxfId="203">
  <autoFilter ref="A1:E22" xr:uid="{2B548FCD-D23F-4F49-B0D0-520D8E64DF40}"/>
  <sortState xmlns:xlrd2="http://schemas.microsoft.com/office/spreadsheetml/2017/richdata2" ref="A2:E22">
    <sortCondition ref="D2:D22"/>
    <sortCondition ref="B2:B22"/>
  </sortState>
  <tableColumns count="5">
    <tableColumn id="1" xr3:uid="{B13D62C0-EC6F-4A19-90B8-3449D42F5BA8}" name="lookupKey"/>
    <tableColumn id="2" xr3:uid="{D523F3E6-B23F-42FF-84D5-DA76A9401290}" name="lookupValue"/>
    <tableColumn id="3" xr3:uid="{1EF43726-F50C-4BF6-A9B6-F85A261EB377}" name="parentKey"/>
    <tableColumn id="4" xr3:uid="{BEC163CF-563E-4EA1-9509-B945B58F0DDD}" name="parentDescription"/>
    <tableColumn id="5" xr3:uid="{5ACE514F-834E-401E-A2A1-E433C57D4AC6}" name="isActive"/>
  </tableColumns>
  <tableStyleInfo name="TableStyleMedium9"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649E7D01-408F-4AE9-AF0E-F4D294CF5B7A}" name="seating_material" displayName="seating_material" ref="A1:E15" totalsRowShown="0" headerRowDxfId="198" headerRowBorderDxfId="199" tableBorderDxfId="200">
  <autoFilter ref="A1:E15" xr:uid="{649E7D01-408F-4AE9-AF0E-F4D294CF5B7A}"/>
  <sortState xmlns:xlrd2="http://schemas.microsoft.com/office/spreadsheetml/2017/richdata2" ref="A2:E15">
    <sortCondition ref="D2:D15"/>
    <sortCondition ref="B2:B15"/>
  </sortState>
  <tableColumns count="5">
    <tableColumn id="1" xr3:uid="{A76F5BAA-266A-4E01-8C93-6E77BB5EA67D}" name="lookupKey"/>
    <tableColumn id="2" xr3:uid="{6237B77F-0609-49D9-8A39-3A1172A7871B}" name="lookupValue"/>
    <tableColumn id="3" xr3:uid="{B4180F0E-0DC4-416C-B317-1466472EDE65}" name="parentKey"/>
    <tableColumn id="4" xr3:uid="{1483FF06-A886-444D-8FA9-114C69D1E584}" name="parentDescription"/>
    <tableColumn id="5" xr3:uid="{49309060-03C9-4F54-956A-ACA84DDD64B1}" name="isActiv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1C44B4E-D440-48C4-9626-1B1BE43374AB}" name="rul_reset" displayName="rul_reset" ref="A1:E3" totalsRowShown="0" headerRowDxfId="330" headerRowBorderDxfId="331" tableBorderDxfId="332">
  <autoFilter ref="A1:E3" xr:uid="{71C44B4E-D440-48C4-9626-1B1BE43374AB}"/>
  <sortState xmlns:xlrd2="http://schemas.microsoft.com/office/spreadsheetml/2017/richdata2" ref="A2:E3">
    <sortCondition ref="D2:D3"/>
    <sortCondition ref="B2:B3"/>
  </sortState>
  <tableColumns count="5">
    <tableColumn id="1" xr3:uid="{61EA987E-3AA7-42A4-899C-8C03D162A2D4}" name="lookupKey"/>
    <tableColumn id="2" xr3:uid="{F5DFD723-6D72-4EB6-BF4A-31A08AD9A0A2}" name="lookupValue"/>
    <tableColumn id="3" xr3:uid="{680F4ABE-E7AB-4ACB-A6DA-3B1927560C72}" name="parentKey"/>
    <tableColumn id="4" xr3:uid="{CAEC85E9-82DF-4087-976C-395C32FA45DC}" name="parentDescription"/>
    <tableColumn id="5" xr3:uid="{C6362F42-8F54-4857-845D-B4F551E92D58}" name="isActive"/>
  </tableColumns>
  <tableStyleInfo name="TableStyleMedium9"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66B37781-30F6-4889-AE89-4D2C1B40C042}" name="rubbish_bin_material" displayName="rubbish_bin_material" ref="A1:E8" totalsRowShown="0" headerRowDxfId="195" headerRowBorderDxfId="196" tableBorderDxfId="197">
  <autoFilter ref="A1:E8" xr:uid="{66B37781-30F6-4889-AE89-4D2C1B40C042}"/>
  <sortState xmlns:xlrd2="http://schemas.microsoft.com/office/spreadsheetml/2017/richdata2" ref="A2:E8">
    <sortCondition ref="D2:D8"/>
    <sortCondition ref="B2:B8"/>
  </sortState>
  <tableColumns count="5">
    <tableColumn id="1" xr3:uid="{F119C3F6-2AAB-4D7C-8823-0F4C35747821}" name="lookupKey"/>
    <tableColumn id="2" xr3:uid="{9653AC96-CECF-4F2D-AF71-2F7973482B27}" name="lookupValue"/>
    <tableColumn id="3" xr3:uid="{78B90BCD-240C-4EF6-ABAF-8CC85C03D0E5}" name="parentKey"/>
    <tableColumn id="4" xr3:uid="{FA624392-BDC2-4F33-B2CF-CAFEEB2E18DA}" name="parentDescription"/>
    <tableColumn id="5" xr3:uid="{8A179F89-8A74-4569-829D-62BB75509736}" name="isActive"/>
  </tableColumns>
  <tableStyleInfo name="TableStyleMedium9"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1F67BF0F-5D28-4E93-819A-11A7063FD1D0}" name="planting_structure_material" displayName="planting_structure_material" ref="A1:E15" totalsRowShown="0" headerRowDxfId="192" headerRowBorderDxfId="193" tableBorderDxfId="194">
  <autoFilter ref="A1:E15" xr:uid="{1F67BF0F-5D28-4E93-819A-11A7063FD1D0}"/>
  <sortState xmlns:xlrd2="http://schemas.microsoft.com/office/spreadsheetml/2017/richdata2" ref="A2:E15">
    <sortCondition ref="D2:D15"/>
    <sortCondition ref="B2:B15"/>
  </sortState>
  <tableColumns count="5">
    <tableColumn id="1" xr3:uid="{EB162540-8976-4143-BC6B-BF171F2B6BF7}" name="lookupKey"/>
    <tableColumn id="2" xr3:uid="{BC34AC86-536F-4087-A8E5-D2501C525037}" name="lookupValue"/>
    <tableColumn id="3" xr3:uid="{3DA12AC4-F89C-4841-84BD-2D4E67870E08}" name="parentKey"/>
    <tableColumn id="4" xr3:uid="{8F298329-0C91-4708-875E-A49576FCBF2B}" name="parentDescription"/>
    <tableColumn id="5" xr3:uid="{05BD84AD-0A35-4082-944C-6C63E5D492E5}" name="isActive"/>
  </tableColumns>
  <tableStyleInfo name="TableStyleMedium9"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3A60C180-8FCA-436B-A57E-BBAAAEC3ECE1}" name="cultural_installation_material" displayName="cultural_installation_material" ref="A1:E15" totalsRowShown="0" headerRowDxfId="189" headerRowBorderDxfId="190" tableBorderDxfId="191">
  <autoFilter ref="A1:E15" xr:uid="{3A60C180-8FCA-436B-A57E-BBAAAEC3ECE1}"/>
  <sortState xmlns:xlrd2="http://schemas.microsoft.com/office/spreadsheetml/2017/richdata2" ref="A2:E15">
    <sortCondition ref="D2:D15"/>
    <sortCondition ref="B2:B15"/>
  </sortState>
  <tableColumns count="5">
    <tableColumn id="1" xr3:uid="{91B30DC9-88FE-4F18-95A1-8B9F4D20E268}" name="lookupKey"/>
    <tableColumn id="2" xr3:uid="{851C4B9E-0BEF-41ED-A07C-4A25AACFC7BB}" name="lookupValue"/>
    <tableColumn id="3" xr3:uid="{B01F05D2-4FA0-4AFF-AB3E-CC94AC637E4D}" name="parentKey"/>
    <tableColumn id="4" xr3:uid="{E6FE19FB-D4CA-4097-9A42-A7829C885B76}" name="parentDescription"/>
    <tableColumn id="5" xr3:uid="{9135FB83-5B66-48F3-8F81-B08942725897}" name="isActive"/>
  </tableColumns>
  <tableStyleInfo name="TableStyleMedium9"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C26A4101-8EB8-4393-82AA-8B551F9419BF}" name="cycle_amenity_material" displayName="cycle_amenity_material" ref="A1:E11" totalsRowShown="0" headerRowDxfId="186" headerRowBorderDxfId="187" tableBorderDxfId="188">
  <autoFilter ref="A1:E11" xr:uid="{C26A4101-8EB8-4393-82AA-8B551F9419BF}"/>
  <sortState xmlns:xlrd2="http://schemas.microsoft.com/office/spreadsheetml/2017/richdata2" ref="A2:E11">
    <sortCondition ref="D2:D11"/>
    <sortCondition ref="B2:B11"/>
  </sortState>
  <tableColumns count="5">
    <tableColumn id="1" xr3:uid="{342AF533-A795-46A6-BDE7-D93C7F6A0CD0}" name="lookupKey"/>
    <tableColumn id="2" xr3:uid="{389DD265-0685-4781-A974-8135DF8F8266}" name="lookupValue"/>
    <tableColumn id="3" xr3:uid="{D4CD5F16-0419-468B-B97A-A332EFD7B8E1}" name="parentKey"/>
    <tableColumn id="4" xr3:uid="{8E8ADFAB-A673-4E21-85FA-991BDD41FE23}" name="parentDescription"/>
    <tableColumn id="5" xr3:uid="{36905493-C36F-439E-BE5E-62FDFCA749D8}" name="isActive"/>
  </tableColumns>
  <tableStyleInfo name="TableStyleMedium9"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30E53FF9-96DC-4D0F-B81C-A8D8FD7C71E6}" name="wall_material" displayName="wall_material" ref="A1:E16" totalsRowShown="0" headerRowDxfId="183" headerRowBorderDxfId="184" tableBorderDxfId="185">
  <autoFilter ref="A1:E16" xr:uid="{30E53FF9-96DC-4D0F-B81C-A8D8FD7C71E6}"/>
  <sortState xmlns:xlrd2="http://schemas.microsoft.com/office/spreadsheetml/2017/richdata2" ref="A2:E16">
    <sortCondition ref="D2:D16"/>
    <sortCondition ref="B2:B16"/>
  </sortState>
  <tableColumns count="5">
    <tableColumn id="1" xr3:uid="{83249F07-4315-4E58-83EC-445E6E935F6C}" name="lookupKey"/>
    <tableColumn id="2" xr3:uid="{53D3EEF8-6C14-4140-B323-49ED749F188F}" name="lookupValue"/>
    <tableColumn id="3" xr3:uid="{686B08AC-89CD-4683-8FF1-8943A06A2D8A}" name="parentKey"/>
    <tableColumn id="4" xr3:uid="{9F47EDB3-7AA7-44B5-A42C-2E3FD62965F3}" name="parentDescription"/>
    <tableColumn id="5" xr3:uid="{31FD15C6-11BC-496C-A65E-24A4B99A962F}" name="isActive"/>
  </tableColumns>
  <tableStyleInfo name="TableStyleMedium9"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C48508A5-1702-48B0-84F3-99F2E17058A6}" name="rail_material" displayName="rail_material" ref="A1:E6" totalsRowShown="0" headerRowDxfId="180" headerRowBorderDxfId="181" tableBorderDxfId="182">
  <autoFilter ref="A1:E6" xr:uid="{C48508A5-1702-48B0-84F3-99F2E17058A6}"/>
  <sortState xmlns:xlrd2="http://schemas.microsoft.com/office/spreadsheetml/2017/richdata2" ref="A2:E6">
    <sortCondition ref="D2:D6"/>
    <sortCondition ref="B2:B6"/>
  </sortState>
  <tableColumns count="5">
    <tableColumn id="1" xr3:uid="{76AC76FD-9C6E-49CF-A5F2-24FB661AEC9D}" name="lookupKey"/>
    <tableColumn id="2" xr3:uid="{29ADF626-D464-497E-9042-BEEC1786259A}" name="lookupValue"/>
    <tableColumn id="3" xr3:uid="{EDAF48BB-EDF0-475F-AB1B-3B509CCEA891}" name="parentKey"/>
    <tableColumn id="4" xr3:uid="{B91DB16D-15E2-4DC8-9F9B-87BAEC6CBE6E}" name="parentDescription"/>
    <tableColumn id="5" xr3:uid="{7877F2FE-9C48-4555-9A3D-DFDB7AD2FA02}" name="isActive"/>
  </tableColumns>
  <tableStyleInfo name="TableStyleMedium9"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AD3FFD2C-533B-4F39-880C-F40E588A17CA}" name="cattle_stop_material" displayName="cattle_stop_material" ref="A1:E7" totalsRowShown="0" headerRowDxfId="177" headerRowBorderDxfId="178" tableBorderDxfId="179">
  <autoFilter ref="A1:E7" xr:uid="{AD3FFD2C-533B-4F39-880C-F40E588A17CA}"/>
  <sortState xmlns:xlrd2="http://schemas.microsoft.com/office/spreadsheetml/2017/richdata2" ref="A2:E7">
    <sortCondition ref="D2:D7"/>
    <sortCondition ref="B2:B7"/>
  </sortState>
  <tableColumns count="5">
    <tableColumn id="1" xr3:uid="{CFCEA895-FB46-4E3F-B11A-22E811742609}" name="lookupKey"/>
    <tableColumn id="2" xr3:uid="{F0963CA4-E286-4FBA-8B20-D17F32BA8883}" name="lookupValue"/>
    <tableColumn id="3" xr3:uid="{925B3BD7-399D-4998-9A0F-89F610E97114}" name="parentKey"/>
    <tableColumn id="4" xr3:uid="{779B74C1-EEF3-4347-88B6-01E6B77CCCC3}" name="parentDescription"/>
    <tableColumn id="5" xr3:uid="{15F9B1BF-3E69-43EA-A948-16DEBD04EAF0}" name="isActive"/>
  </tableColumns>
  <tableStyleInfo name="TableStyleMedium9"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757F84E8-06C1-410C-94D3-39EE90ABCA3B}" name="bollard_material" displayName="bollard_material" ref="A1:E8" totalsRowShown="0" headerRowDxfId="174" headerRowBorderDxfId="175" tableBorderDxfId="176">
  <autoFilter ref="A1:E8" xr:uid="{757F84E8-06C1-410C-94D3-39EE90ABCA3B}"/>
  <sortState xmlns:xlrd2="http://schemas.microsoft.com/office/spreadsheetml/2017/richdata2" ref="A2:E8">
    <sortCondition ref="D2:D8"/>
    <sortCondition ref="B2:B8"/>
  </sortState>
  <tableColumns count="5">
    <tableColumn id="1" xr3:uid="{E7E814EA-270B-4219-AEB0-D0B0AE932A14}" name="lookupKey"/>
    <tableColumn id="2" xr3:uid="{0F3351F2-AE3D-45E5-B205-89AF3768F098}" name="lookupValue"/>
    <tableColumn id="3" xr3:uid="{B50CA232-86C2-4DCF-9ACC-90DEE4501D17}" name="parentKey"/>
    <tableColumn id="4" xr3:uid="{8D25E7E2-49DE-4DF9-AB0E-1A1919C0FBA0}" name="parentDescription"/>
    <tableColumn id="5" xr3:uid="{CDDE6C0A-7C96-4645-B24E-1DC7F238688C}" name="isActive"/>
  </tableColumns>
  <tableStyleInfo name="TableStyleMedium9"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F3313A78-56A5-443F-9E9B-CA9E89A788F0}" name="ud_shape" displayName="ud_shape" ref="A1:E19" totalsRowShown="0" headerRowDxfId="171" headerRowBorderDxfId="172" tableBorderDxfId="173">
  <autoFilter ref="A1:E19" xr:uid="{F3313A78-56A5-443F-9E9B-CA9E89A788F0}"/>
  <sortState xmlns:xlrd2="http://schemas.microsoft.com/office/spreadsheetml/2017/richdata2" ref="A2:E19">
    <sortCondition ref="D2:D19"/>
    <sortCondition ref="B2:B19"/>
  </sortState>
  <tableColumns count="5">
    <tableColumn id="1" xr3:uid="{8373E7F5-542D-48C8-A25D-6D73A546FA82}" name="lookupKey"/>
    <tableColumn id="2" xr3:uid="{EFC02995-37DD-4604-ADBD-00C2D883641B}" name="lookupValue"/>
    <tableColumn id="3" xr3:uid="{2B00B5D6-2ECC-40A0-909C-ADE8D907F810}" name="parentKey"/>
    <tableColumn id="4" xr3:uid="{B4FD74BC-39B9-478C-9EA4-CDA00BF8BDF4}" name="parentDescription"/>
    <tableColumn id="5" xr3:uid="{30C823C1-FE75-4B6B-83CC-B506B0608CC5}" name="isActive"/>
  </tableColumns>
  <tableStyleInfo name="TableStyleMedium9"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F22774D1-13B0-4E3E-BEAF-8CB90DBCBF71}" name="ud_traffic_island_type" displayName="ud_traffic_island_type" ref="A1:E8" totalsRowShown="0" headerRowDxfId="168" headerRowBorderDxfId="169" tableBorderDxfId="170">
  <autoFilter ref="A1:E8" xr:uid="{F22774D1-13B0-4E3E-BEAF-8CB90DBCBF71}"/>
  <sortState xmlns:xlrd2="http://schemas.microsoft.com/office/spreadsheetml/2017/richdata2" ref="A2:E8">
    <sortCondition ref="D2:D8"/>
    <sortCondition ref="B2:B8"/>
  </sortState>
  <tableColumns count="5">
    <tableColumn id="1" xr3:uid="{1B72211E-7150-4DD3-A31E-C8AF3B54592A}" name="lookupKey"/>
    <tableColumn id="2" xr3:uid="{269E1CE7-8954-4830-8961-E8676AABA468}" name="lookupValue"/>
    <tableColumn id="3" xr3:uid="{74CB7EDB-C4BE-455F-8925-8E05348E94F6}" name="parentKey"/>
    <tableColumn id="4" xr3:uid="{0E6CBA88-5641-40D5-9323-D493BDC2E6A8}" name="parentDescription"/>
    <tableColumn id="5" xr3:uid="{ADC857A6-2273-4423-99F8-43452A6403FD}" name="isActive"/>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3810677-0164-4ED0-8C09-92986DFCE3B1}" name="risk_consequence" displayName="risk_consequence" ref="A1:E7" totalsRowShown="0" headerRowDxfId="327" headerRowBorderDxfId="328" tableBorderDxfId="329">
  <autoFilter ref="A1:E7" xr:uid="{E3810677-0164-4ED0-8C09-92986DFCE3B1}"/>
  <sortState xmlns:xlrd2="http://schemas.microsoft.com/office/spreadsheetml/2017/richdata2" ref="A2:E7">
    <sortCondition ref="D2:D7"/>
    <sortCondition ref="B2:B7"/>
  </sortState>
  <tableColumns count="5">
    <tableColumn id="1" xr3:uid="{C91C75A2-410A-433B-8E4F-EA59BDC6F407}" name="lookupKey"/>
    <tableColumn id="2" xr3:uid="{1EE1F98F-0FBD-49CF-ADBF-0D54246E58C1}" name="lookupValue"/>
    <tableColumn id="3" xr3:uid="{7944E530-7638-497E-829B-B18D16D5025E}" name="parentKey"/>
    <tableColumn id="4" xr3:uid="{A29276D3-091D-441D-A4C3-D4A7653147D8}" name="parentDescription"/>
    <tableColumn id="5" xr3:uid="{94E81C70-F108-46AB-82C3-7484A93F4975}" name="isActive"/>
  </tableColumns>
  <tableStyleInfo name="TableStyleMedium9"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1173609D-1CBB-42B3-911E-14D89AAE9512}" name="ud_road_hump_type" displayName="ud_road_hump_type" ref="A1:E5" totalsRowShown="0" headerRowDxfId="165" headerRowBorderDxfId="166" tableBorderDxfId="167">
  <autoFilter ref="A1:E5" xr:uid="{1173609D-1CBB-42B3-911E-14D89AAE9512}"/>
  <sortState xmlns:xlrd2="http://schemas.microsoft.com/office/spreadsheetml/2017/richdata2" ref="A2:E5">
    <sortCondition ref="D2:D5"/>
    <sortCondition ref="B2:B5"/>
  </sortState>
  <tableColumns count="5">
    <tableColumn id="1" xr3:uid="{784FE05B-8291-43A9-95C8-9DE9E2AAF6BF}" name="lookupKey"/>
    <tableColumn id="2" xr3:uid="{D8AEC786-8B78-4B88-93C2-262B877A4254}" name="lookupValue"/>
    <tableColumn id="3" xr3:uid="{50D39CB1-54A2-4B7A-B31B-03631986F06A}" name="parentKey"/>
    <tableColumn id="4" xr3:uid="{201273C8-A530-4E88-8699-E02DE76D4A83}" name="parentDescription"/>
    <tableColumn id="5" xr3:uid="{37AEC2A4-080F-4C42-A9C7-CB78EDFD907B}" name="isActive"/>
  </tableColumns>
  <tableStyleInfo name="TableStyleMedium9"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BE3C4741-7F3A-4001-8389-809505DD1C1F}" name="ud_delineator_colour" displayName="ud_delineator_colour" ref="A1:E5" totalsRowShown="0" headerRowDxfId="162" headerRowBorderDxfId="163" tableBorderDxfId="164">
  <autoFilter ref="A1:E5" xr:uid="{BE3C4741-7F3A-4001-8389-809505DD1C1F}"/>
  <sortState xmlns:xlrd2="http://schemas.microsoft.com/office/spreadsheetml/2017/richdata2" ref="A2:E5">
    <sortCondition ref="D2:D5"/>
    <sortCondition ref="B2:B5"/>
  </sortState>
  <tableColumns count="5">
    <tableColumn id="1" xr3:uid="{5FBA32FD-BCE1-49ED-86DC-03831130746F}" name="lookupKey"/>
    <tableColumn id="2" xr3:uid="{84844DE8-6777-49AF-BD9F-0B24316EEEB5}" name="lookupValue"/>
    <tableColumn id="3" xr3:uid="{90ACC88C-3F16-4C6B-8509-9F12391CC515}" name="parentKey"/>
    <tableColumn id="4" xr3:uid="{2EF845AB-BE3F-4CFC-8F71-9176FC0C7F2F}" name="parentDescription"/>
    <tableColumn id="5" xr3:uid="{F306DEF2-579E-4C86-93A2-F5C46A7BC4B4}" name="isActive"/>
  </tableColumns>
  <tableStyleInfo name="TableStyleMedium9"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74F5E722-8F8E-415F-A990-97DC377418D7}" name="ud_delineator_position" displayName="ud_delineator_position" ref="A1:E4" totalsRowShown="0" headerRowDxfId="159" headerRowBorderDxfId="160" tableBorderDxfId="161">
  <autoFilter ref="A1:E4" xr:uid="{74F5E722-8F8E-415F-A990-97DC377418D7}"/>
  <sortState xmlns:xlrd2="http://schemas.microsoft.com/office/spreadsheetml/2017/richdata2" ref="A2:E4">
    <sortCondition ref="D2:D4"/>
    <sortCondition ref="B2:B4"/>
  </sortState>
  <tableColumns count="5">
    <tableColumn id="1" xr3:uid="{87ECE891-7FB9-41CB-866E-BB1903E81715}" name="lookupKey"/>
    <tableColumn id="2" xr3:uid="{D8BD1FF4-DD43-4BC5-AB61-07360DAD3CD8}" name="lookupValue"/>
    <tableColumn id="3" xr3:uid="{580970CC-E95B-440D-8E92-12BD1565FE8B}" name="parentKey"/>
    <tableColumn id="4" xr3:uid="{4116F95E-E36B-4F06-9DE8-98883F00A488}" name="parentDescription"/>
    <tableColumn id="5" xr3:uid="{EC85048F-5A58-4A8B-8B33-71DF553A592D}" name="isActive"/>
  </tableColumns>
  <tableStyleInfo name="TableStyleMedium9"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CFDFF505-942A-4889-BE11-7CDDE60806CE}" name="ud_delineator_post_type" displayName="ud_delineator_post_type" ref="A1:E7" totalsRowShown="0" headerRowDxfId="156" headerRowBorderDxfId="157" tableBorderDxfId="158">
  <autoFilter ref="A1:E7" xr:uid="{CFDFF505-942A-4889-BE11-7CDDE60806CE}"/>
  <sortState xmlns:xlrd2="http://schemas.microsoft.com/office/spreadsheetml/2017/richdata2" ref="A2:E7">
    <sortCondition ref="D2:D7"/>
    <sortCondition ref="B2:B7"/>
  </sortState>
  <tableColumns count="5">
    <tableColumn id="1" xr3:uid="{92433927-8C89-4AF6-BE98-2D40AA3F5444}" name="lookupKey"/>
    <tableColumn id="2" xr3:uid="{2685BF0A-75E7-4B9F-B5BC-925148C8031A}" name="lookupValue"/>
    <tableColumn id="3" xr3:uid="{16CAB1C8-0A68-4280-8F30-B955269C01E6}" name="parentKey"/>
    <tableColumn id="4" xr3:uid="{3E71CE9E-3495-474D-B11F-F7A10A5B1E56}" name="parentDescription"/>
    <tableColumn id="5" xr3:uid="{3DC9549A-24A6-4F32-929F-9218DE0FC68C}" name="isActive"/>
  </tableColumns>
  <tableStyleInfo name="TableStyleMedium9"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814E0150-B50A-440B-B8B3-DA4AA057D178}" name="paint_brand_name" displayName="paint_brand_name" ref="A1:E30" totalsRowShown="0" headerRowDxfId="153" headerRowBorderDxfId="154" tableBorderDxfId="155">
  <autoFilter ref="A1:E30" xr:uid="{814E0150-B50A-440B-B8B3-DA4AA057D178}"/>
  <sortState xmlns:xlrd2="http://schemas.microsoft.com/office/spreadsheetml/2017/richdata2" ref="A2:E30">
    <sortCondition ref="D2:D30"/>
    <sortCondition ref="B2:B30"/>
  </sortState>
  <tableColumns count="5">
    <tableColumn id="1" xr3:uid="{6A6832C3-C3A4-4B66-B4DB-D0839AD0105A}" name="lookupKey"/>
    <tableColumn id="2" xr3:uid="{2666D246-E221-4E4B-8550-44EF3FF8474D}" name="lookupValue"/>
    <tableColumn id="3" xr3:uid="{DD869629-8D46-4987-A44B-72592A1370F1}" name="parentKey"/>
    <tableColumn id="4" xr3:uid="{82A3B8C7-16F5-4C5C-9577-46E6E2F50A03}" name="parentDescription"/>
    <tableColumn id="5" xr3:uid="{FECFCB7F-5FB1-479B-89B3-EAFF55400A50}" name="isActive"/>
  </tableColumns>
  <tableStyleInfo name="TableStyleMedium9"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BABA5E37-4D3B-46E5-B8ED-F1F18E445AD6}" name="paint_make" displayName="paint_make" ref="A1:E7" totalsRowShown="0" headerRowDxfId="150" headerRowBorderDxfId="151" tableBorderDxfId="152">
  <autoFilter ref="A1:E7" xr:uid="{BABA5E37-4D3B-46E5-B8ED-F1F18E445AD6}"/>
  <sortState xmlns:xlrd2="http://schemas.microsoft.com/office/spreadsheetml/2017/richdata2" ref="A2:E7">
    <sortCondition ref="D2:D7"/>
    <sortCondition ref="B2:B7"/>
  </sortState>
  <tableColumns count="5">
    <tableColumn id="1" xr3:uid="{7003B949-8B40-450A-8634-AED4D633A4C7}" name="lookupKey"/>
    <tableColumn id="2" xr3:uid="{B19B6F9C-3AB1-4C27-9A53-57935AEB3025}" name="lookupValue"/>
    <tableColumn id="3" xr3:uid="{71F423FC-E5CD-4DD7-AB61-45FEC9E4B4A1}" name="parentKey"/>
    <tableColumn id="4" xr3:uid="{55B61CA0-7B78-447A-AD59-D3708160F8FF}" name="parentDescription"/>
    <tableColumn id="5" xr3:uid="{00152B3D-D85D-4D15-BFFD-14B13061D73C}" name="isActive"/>
  </tableColumns>
  <tableStyleInfo name="TableStyleMedium9"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FC79F716-5442-4812-B504-B7A46FC7B7B6}" name="len_adjust_rsn" displayName="len_adjust_rsn" ref="A1:E12" totalsRowShown="0" headerRowDxfId="147" headerRowBorderDxfId="148" tableBorderDxfId="149">
  <autoFilter ref="A1:E12" xr:uid="{FC79F716-5442-4812-B504-B7A46FC7B7B6}"/>
  <sortState xmlns:xlrd2="http://schemas.microsoft.com/office/spreadsheetml/2017/richdata2" ref="A2:E12">
    <sortCondition ref="D2:D12"/>
    <sortCondition ref="B2:B12"/>
  </sortState>
  <tableColumns count="5">
    <tableColumn id="1" xr3:uid="{D89E21A0-E018-480A-A68D-52B0F1B6E32D}" name="lookupKey"/>
    <tableColumn id="2" xr3:uid="{85DEF198-C245-4EF1-94AA-A25441223012}" name="lookupValue"/>
    <tableColumn id="3" xr3:uid="{9B657798-380B-41AE-8966-57E5A91D2E9B}" name="parentKey"/>
    <tableColumn id="4" xr3:uid="{19D8AC87-EDDC-45C9-BC78-B7C4317882A1}" name="parentDescription"/>
    <tableColumn id="5" xr3:uid="{091A291C-D975-4725-B69D-1E48B4343F70}" name="isActive"/>
  </tableColumns>
  <tableStyleInfo name="TableStyleMedium9"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D0F94BBB-223C-4E50-B487-E2E2BFE7A968}" name="ud_marking_material" displayName="ud_marking_material" ref="A1:E20" totalsRowShown="0" headerRowDxfId="144" headerRowBorderDxfId="145" tableBorderDxfId="146">
  <autoFilter ref="A1:E20" xr:uid="{D0F94BBB-223C-4E50-B487-E2E2BFE7A968}"/>
  <sortState xmlns:xlrd2="http://schemas.microsoft.com/office/spreadsheetml/2017/richdata2" ref="A2:E20">
    <sortCondition ref="D2:D20"/>
    <sortCondition ref="B2:B20"/>
  </sortState>
  <tableColumns count="5">
    <tableColumn id="1" xr3:uid="{F9E82DB3-F5AD-4A9B-A849-680F7309C811}" name="lookupKey"/>
    <tableColumn id="2" xr3:uid="{38D98980-0443-44F3-94A7-66BCDE8A7B5A}" name="lookupValue"/>
    <tableColumn id="3" xr3:uid="{3F72D95F-4ACC-415B-BB15-A9E94C87659A}" name="parentKey"/>
    <tableColumn id="4" xr3:uid="{E476D7C5-2F83-44A4-A829-722F3685635A}" name="parentDescription"/>
    <tableColumn id="5" xr3:uid="{DBE411B1-57A7-4949-A009-27665CD59748}" name="isActive"/>
  </tableColumns>
  <tableStyleInfo name="TableStyleMedium9"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AC5A55B1-E7D6-439C-881A-311F9EDCBF77}" name="ud_marking_treatment" displayName="ud_marking_treatment" ref="A1:E6" totalsRowShown="0" headerRowDxfId="141" headerRowBorderDxfId="142" tableBorderDxfId="143">
  <autoFilter ref="A1:E6" xr:uid="{AC5A55B1-E7D6-439C-881A-311F9EDCBF77}"/>
  <sortState xmlns:xlrd2="http://schemas.microsoft.com/office/spreadsheetml/2017/richdata2" ref="A2:E6">
    <sortCondition ref="D2:D6"/>
    <sortCondition ref="B2:B6"/>
  </sortState>
  <tableColumns count="5">
    <tableColumn id="1" xr3:uid="{E6E40CB9-4A0F-4EEE-B9CE-D16C403D018D}" name="lookupKey"/>
    <tableColumn id="2" xr3:uid="{D37CC961-F39D-42E6-88C9-91F79CBE1A4D}" name="lookupValue"/>
    <tableColumn id="3" xr3:uid="{3A40BC41-476D-4554-A116-B2B6E5515DA2}" name="parentKey"/>
    <tableColumn id="4" xr3:uid="{9F568BB8-A805-4CF7-A931-5FAACD7D920D}" name="parentDescription"/>
    <tableColumn id="5" xr3:uid="{BE7EA887-B261-4106-BF49-93E18807AA6B}" name="isActive"/>
  </tableColumns>
  <tableStyleInfo name="TableStyleMedium9"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699FF591-6B29-402F-9CBB-DE2F08BDE56A}" name="ud_marking_durability" displayName="ud_marking_durability" ref="A1:E4" totalsRowShown="0" headerRowDxfId="138" headerRowBorderDxfId="139" tableBorderDxfId="140">
  <autoFilter ref="A1:E4" xr:uid="{699FF591-6B29-402F-9CBB-DE2F08BDE56A}"/>
  <sortState xmlns:xlrd2="http://schemas.microsoft.com/office/spreadsheetml/2017/richdata2" ref="A2:E4">
    <sortCondition ref="D2:D4"/>
    <sortCondition ref="B2:B4"/>
  </sortState>
  <tableColumns count="5">
    <tableColumn id="1" xr3:uid="{D54BD563-D529-4ECF-A3CB-51F96AE41E91}" name="lookupKey"/>
    <tableColumn id="2" xr3:uid="{7E5B495F-1E7D-43CC-9C3F-5FF6E3822C4D}" name="lookupValue"/>
    <tableColumn id="3" xr3:uid="{94A99D1C-D94A-4E6B-8A31-6D7D03C828F9}" name="parentKey"/>
    <tableColumn id="4" xr3:uid="{0533B2B1-97FB-4616-BAC9-2F7A95974B5E}" name="parentDescription"/>
    <tableColumn id="5" xr3:uid="{C35BAA45-41F9-4FD0-85F9-F78969AC0D28}" name="isActiv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D83C6FD-69DA-4E6F-8ABD-C9596F695E71}" name="risk_likelihood" displayName="risk_likelihood" ref="A1:E7" totalsRowShown="0" headerRowDxfId="324" headerRowBorderDxfId="325" tableBorderDxfId="326">
  <autoFilter ref="A1:E7" xr:uid="{DD83C6FD-69DA-4E6F-8ABD-C9596F695E71}"/>
  <sortState xmlns:xlrd2="http://schemas.microsoft.com/office/spreadsheetml/2017/richdata2" ref="A2:E7">
    <sortCondition ref="D2:D7"/>
    <sortCondition ref="B2:B7"/>
  </sortState>
  <tableColumns count="5">
    <tableColumn id="1" xr3:uid="{00DD116A-DC99-4A2E-92D4-EA781472CD1E}" name="lookupKey"/>
    <tableColumn id="2" xr3:uid="{51F30307-41F3-4727-9374-F8F36A1D06B6}" name="lookupValue"/>
    <tableColumn id="3" xr3:uid="{9EECC632-0E33-42BF-A751-41F6A9F95D3A}" name="parentKey"/>
    <tableColumn id="4" xr3:uid="{727B3565-D9B4-4F97-BDD1-62A681303539}" name="parentDescription"/>
    <tableColumn id="5" xr3:uid="{690932E9-6F1A-4CE4-95B5-1DC8551ACE20}" name="isActive"/>
  </tableColumns>
  <tableStyleInfo name="TableStyleMedium9"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264D19F8-5378-433D-9B74-C9718F5D204F}" name="ud_marking_colour" displayName="ud_marking_colour" ref="A1:E7" totalsRowShown="0" headerRowDxfId="135" headerRowBorderDxfId="136" tableBorderDxfId="137">
  <autoFilter ref="A1:E7" xr:uid="{264D19F8-5378-433D-9B74-C9718F5D204F}"/>
  <sortState xmlns:xlrd2="http://schemas.microsoft.com/office/spreadsheetml/2017/richdata2" ref="A2:E7">
    <sortCondition ref="D2:D7"/>
    <sortCondition ref="B2:B7"/>
  </sortState>
  <tableColumns count="5">
    <tableColumn id="1" xr3:uid="{6459DCFB-EA19-40AD-9FFF-26428DCB263B}" name="lookupKey"/>
    <tableColumn id="2" xr3:uid="{B692BD5E-769C-48AD-ABCC-F9ADABB2B42C}" name="lookupValue"/>
    <tableColumn id="3" xr3:uid="{4DA3E95B-F6B0-40F1-84E6-88D05D0D9860}" name="parentKey"/>
    <tableColumn id="4" xr3:uid="{E4DD9465-6819-4ED3-961C-B8D303CF7E15}" name="parentDescription"/>
    <tableColumn id="5" xr3:uid="{E4D4B113-D0AC-48FC-A50F-2C6EDE50EEEC}" name="isActive"/>
  </tableColumns>
  <tableStyleInfo name="TableStyleMedium9"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1B50C56E-F5CF-475C-90CB-BA5E1CADBC31}" name="ud_marking_type" displayName="ud_marking_type" ref="A1:E111" totalsRowShown="0" headerRowDxfId="132" headerRowBorderDxfId="133" tableBorderDxfId="134">
  <autoFilter ref="A1:E111" xr:uid="{1B50C56E-F5CF-475C-90CB-BA5E1CADBC31}"/>
  <sortState xmlns:xlrd2="http://schemas.microsoft.com/office/spreadsheetml/2017/richdata2" ref="A2:E111">
    <sortCondition ref="D2:D111"/>
    <sortCondition ref="B2:B111"/>
  </sortState>
  <tableColumns count="5">
    <tableColumn id="1" xr3:uid="{C2441855-0CCD-4069-9740-2821C24E0FD5}" name="lookupKey"/>
    <tableColumn id="2" xr3:uid="{9CE93888-8E54-4D8A-AA76-BB187791B9D5}" name="lookupValue"/>
    <tableColumn id="3" xr3:uid="{9D41F698-B329-4856-A911-08C31ECDA1FD}" name="parentKey"/>
    <tableColumn id="4" xr3:uid="{8F92BCE4-DCA2-4E56-BACB-EF7DB8ED33E6}" name="parentDescription"/>
    <tableColumn id="5" xr3:uid="{5429797E-25EC-46A7-9A08-6D9F1FC05E24}" name="isActive"/>
  </tableColumns>
  <tableStyleInfo name="TableStyleMedium9"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31C9F407-FF66-4B95-81F3-12F358FF33BF}" name="ud_marking_group" displayName="ud_marking_group" ref="A1:E10" totalsRowShown="0" headerRowDxfId="129" headerRowBorderDxfId="130" tableBorderDxfId="131">
  <autoFilter ref="A1:E10" xr:uid="{31C9F407-FF66-4B95-81F3-12F358FF33BF}"/>
  <sortState xmlns:xlrd2="http://schemas.microsoft.com/office/spreadsheetml/2017/richdata2" ref="A2:E10">
    <sortCondition ref="D2:D10"/>
    <sortCondition ref="B2:B10"/>
  </sortState>
  <tableColumns count="5">
    <tableColumn id="1" xr3:uid="{2B17ADD8-9D8C-4465-A7D3-40CD0E696691}" name="lookupKey"/>
    <tableColumn id="2" xr3:uid="{CDD54B24-CCE6-4ECB-90BD-AADFB0D7A2ED}" name="lookupValue"/>
    <tableColumn id="3" xr3:uid="{7648AC5B-9447-463B-9047-0791B6FF2868}" name="parentKey"/>
    <tableColumn id="4" xr3:uid="{2C54102E-86CA-4BD0-BC03-5A331C1589C3}" name="parentDescription"/>
    <tableColumn id="5" xr3:uid="{34148DF9-0946-4AB3-B433-113012982C57}" name="isActive"/>
  </tableColumns>
  <tableStyleInfo name="TableStyleMedium9"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0926383C-D3B6-4DCA-92F3-1541E3427B14}" name="ar_asset_state" displayName="ar_asset_state" ref="A1:E5" totalsRowShown="0" headerRowDxfId="126" headerRowBorderDxfId="127" tableBorderDxfId="128">
  <autoFilter ref="A1:E5" xr:uid="{0926383C-D3B6-4DCA-92F3-1541E3427B14}"/>
  <sortState xmlns:xlrd2="http://schemas.microsoft.com/office/spreadsheetml/2017/richdata2" ref="A2:E5">
    <sortCondition ref="D2:D5"/>
    <sortCondition ref="B2:B5"/>
  </sortState>
  <tableColumns count="5">
    <tableColumn id="1" xr3:uid="{A65DD689-D6E7-49BD-8C98-82CF704F836C}" name="lookupKey"/>
    <tableColumn id="2" xr3:uid="{11995F16-0015-44D9-A22A-FD7BCB9666F0}" name="lookupValue"/>
    <tableColumn id="3" xr3:uid="{86291AF2-FC5F-444F-A036-77309740EC83}" name="parentKey"/>
    <tableColumn id="4" xr3:uid="{0FA960B4-1FFD-4C03-A335-DA96712BAE6B}" name="parentDescription"/>
    <tableColumn id="5" xr3:uid="{96718AE6-08C8-4DA4-89FF-B4C92A83A02B}" name="isActive"/>
  </tableColumns>
  <tableStyleInfo name="TableStyleMedium9"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EAEFAA78-AD84-443B-B389-16E403E32296}" name="ud_icp_group_number" displayName="ud_icp_group_number" ref="A1:E11" totalsRowShown="0" headerRowDxfId="123" headerRowBorderDxfId="124" tableBorderDxfId="125">
  <autoFilter ref="A1:E11" xr:uid="{EAEFAA78-AD84-443B-B389-16E403E32296}"/>
  <sortState xmlns:xlrd2="http://schemas.microsoft.com/office/spreadsheetml/2017/richdata2" ref="A2:E11">
    <sortCondition ref="D2:D11"/>
    <sortCondition ref="B2:B11"/>
  </sortState>
  <tableColumns count="5">
    <tableColumn id="1" xr3:uid="{B53A15DA-EE25-4096-9E41-A73DBD60DFAE}" name="lookupKey"/>
    <tableColumn id="2" xr3:uid="{A043C191-FA67-4DD4-877C-BCDA7988BF05}" name="lookupValue"/>
    <tableColumn id="3" xr3:uid="{ECD9611F-C335-4CF8-B9A9-36B85B0C3942}" name="parentKey"/>
    <tableColumn id="4" xr3:uid="{94BF943B-09F5-4190-9896-0749CBD18D15}" name="parentDescription"/>
    <tableColumn id="5" xr3:uid="{7F4D6EB7-5225-434F-82E9-635F5C717014}" name="isActive"/>
  </tableColumns>
  <tableStyleInfo name="TableStyleMedium9"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0D0DBD3C-428E-4FCE-8CD9-8DDFC87C9BAC}" name="ud_icp_group_standalone" displayName="ud_icp_group_standalone" ref="A1:E3" totalsRowShown="0" headerRowDxfId="120" headerRowBorderDxfId="121" tableBorderDxfId="122">
  <autoFilter ref="A1:E3" xr:uid="{0D0DBD3C-428E-4FCE-8CD9-8DDFC87C9BAC}"/>
  <sortState xmlns:xlrd2="http://schemas.microsoft.com/office/spreadsheetml/2017/richdata2" ref="A2:E3">
    <sortCondition ref="D2:D3"/>
    <sortCondition ref="B2:B3"/>
  </sortState>
  <tableColumns count="5">
    <tableColumn id="1" xr3:uid="{D24D7E74-1128-4EEC-ACFC-801BD72FF088}" name="lookupKey"/>
    <tableColumn id="2" xr3:uid="{86424800-826E-424E-8518-CADF8C41F2E3}" name="lookupValue"/>
    <tableColumn id="3" xr3:uid="{D3219847-B1B7-446F-A076-ACDD11D701FA}" name="parentKey"/>
    <tableColumn id="4" xr3:uid="{E0BD6A3E-0F76-4BB6-98B0-364A444EFDE4}" name="parentDescription"/>
    <tableColumn id="5" xr3:uid="{EA3C23B5-F805-43E8-B495-205F84CE6C8A}" name="isActive"/>
  </tableColumns>
  <tableStyleInfo name="TableStyleMedium9"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11DE7FCE-98E8-4D78-B16C-8CF3E2D0C4D9}" name="ud_display_type" displayName="ud_display_type" ref="A1:E3" totalsRowShown="0" headerRowDxfId="117" headerRowBorderDxfId="118" tableBorderDxfId="119">
  <autoFilter ref="A1:E3" xr:uid="{11DE7FCE-98E8-4D78-B16C-8CF3E2D0C4D9}"/>
  <sortState xmlns:xlrd2="http://schemas.microsoft.com/office/spreadsheetml/2017/richdata2" ref="A2:E3">
    <sortCondition ref="D2:D3"/>
    <sortCondition ref="B2:B3"/>
  </sortState>
  <tableColumns count="5">
    <tableColumn id="1" xr3:uid="{0BF64826-7F73-4FC3-BBBA-3559B148CFB6}" name="lookupKey"/>
    <tableColumn id="2" xr3:uid="{D44E201E-89B9-4B04-891E-4FFF6F1BAD7C}" name="lookupValue"/>
    <tableColumn id="3" xr3:uid="{F2F140DE-C7C7-42D1-8A80-D043349C5A47}" name="parentKey"/>
    <tableColumn id="4" xr3:uid="{4484CF5B-9289-4AA6-A785-2F54E2852E91}" name="parentDescription"/>
    <tableColumn id="5" xr3:uid="{E5DAE860-BC2B-4787-968D-50B538878D01}" name="isActive"/>
  </tableColumns>
  <tableStyleInfo name="TableStyleMedium9"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E4F463A1-269F-4E3C-86A1-700B36B65637}" name="ud_power_requirements" displayName="ud_power_requirements" ref="A1:E7" totalsRowShown="0" headerRowDxfId="114" headerRowBorderDxfId="115" tableBorderDxfId="116">
  <autoFilter ref="A1:E7" xr:uid="{E4F463A1-269F-4E3C-86A1-700B36B65637}"/>
  <sortState xmlns:xlrd2="http://schemas.microsoft.com/office/spreadsheetml/2017/richdata2" ref="A2:E7">
    <sortCondition ref="D2:D7"/>
    <sortCondition ref="B2:B7"/>
  </sortState>
  <tableColumns count="5">
    <tableColumn id="1" xr3:uid="{47C5E4D1-060A-4D29-B2CE-7E3EAA424DCB}" name="lookupKey"/>
    <tableColumn id="2" xr3:uid="{195F55C0-C7F3-4E93-B885-FE5C84337A3D}" name="lookupValue"/>
    <tableColumn id="3" xr3:uid="{97A6628F-8F8C-4835-8211-50C94FC46AE6}" name="parentKey"/>
    <tableColumn id="4" xr3:uid="{F95F755B-345C-4E77-B404-02F3CFA26F91}" name="parentDescription"/>
    <tableColumn id="5" xr3:uid="{DA5A5C22-5183-495E-ABA7-35BE92435E20}" name="isActive"/>
  </tableColumns>
  <tableStyleInfo name="TableStyleMedium9"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CDC16A1E-C32D-4B68-92A0-E72EB1957EF0}" name="ud_facility" displayName="ud_facility" ref="A1:E16" totalsRowShown="0" headerRowDxfId="111" headerRowBorderDxfId="112" tableBorderDxfId="113">
  <autoFilter ref="A1:E16" xr:uid="{CDC16A1E-C32D-4B68-92A0-E72EB1957EF0}"/>
  <sortState xmlns:xlrd2="http://schemas.microsoft.com/office/spreadsheetml/2017/richdata2" ref="A2:E16">
    <sortCondition ref="D2:D16"/>
    <sortCondition ref="B2:B16"/>
  </sortState>
  <tableColumns count="5">
    <tableColumn id="1" xr3:uid="{D44E71D5-38A6-4B5D-B603-BEA91FF76CBF}" name="lookupKey"/>
    <tableColumn id="2" xr3:uid="{9E3BF10B-E6EC-485A-8238-28548BC842CE}" name="lookupValue"/>
    <tableColumn id="3" xr3:uid="{4BB699D7-379A-4BFA-A7FB-372272994368}" name="parentKey"/>
    <tableColumn id="4" xr3:uid="{5D1F8746-2BD9-4C49-938C-00C0DEFB4130}" name="parentDescription"/>
    <tableColumn id="5" xr3:uid="{2F00F147-A79E-43B8-AEB5-5E080879E9B1}" name="isActive"/>
  </tableColumns>
  <tableStyleInfo name="TableStyleMedium9"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E633CBEE-3ECE-4CCE-B378-87A4343EF43A}" name="ud_functional_system" displayName="ud_functional_system" ref="A1:E25" totalsRowShown="0" headerRowDxfId="108" headerRowBorderDxfId="109" tableBorderDxfId="110">
  <autoFilter ref="A1:E25" xr:uid="{E633CBEE-3ECE-4CCE-B378-87A4343EF43A}"/>
  <sortState xmlns:xlrd2="http://schemas.microsoft.com/office/spreadsheetml/2017/richdata2" ref="A2:E25">
    <sortCondition ref="D2:D25"/>
    <sortCondition ref="B2:B25"/>
  </sortState>
  <tableColumns count="5">
    <tableColumn id="1" xr3:uid="{2A6C4B71-CFCB-4D83-A082-DFDBB25CD273}" name="lookupKey"/>
    <tableColumn id="2" xr3:uid="{52404101-A1C9-44FD-9DEA-119BF9E9D3EC}" name="lookupValue"/>
    <tableColumn id="3" xr3:uid="{49B33D8D-5FA0-46CB-B6BA-FEBEDFB751EC}" name="parentKey"/>
    <tableColumn id="4" xr3:uid="{155EF7DA-966B-4A44-9A4F-8C209EA75E19}" name="parentDescription"/>
    <tableColumn id="5" xr3:uid="{88685858-E96B-4999-9807-6B2AD66D9BEA}" name="isActiv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5D44D3A-5636-4A92-A4E6-0C28412C1B9B}" name="risk" displayName="risk" ref="A1:E7" totalsRowShown="0" headerRowDxfId="321" headerRowBorderDxfId="322" tableBorderDxfId="323">
  <autoFilter ref="A1:E7" xr:uid="{65D44D3A-5636-4A92-A4E6-0C28412C1B9B}"/>
  <sortState xmlns:xlrd2="http://schemas.microsoft.com/office/spreadsheetml/2017/richdata2" ref="A2:E7">
    <sortCondition ref="D2:D7"/>
    <sortCondition ref="B2:B7"/>
  </sortState>
  <tableColumns count="5">
    <tableColumn id="1" xr3:uid="{8FB40732-3BCF-4D6F-A7FA-4040AA0FC30A}" name="lookupKey"/>
    <tableColumn id="2" xr3:uid="{AC3B4CAA-4C08-4894-8EC4-E5BE5ABCA92C}" name="lookupValue"/>
    <tableColumn id="3" xr3:uid="{C9B32CA7-D6C6-4A06-8ECA-102A6B107A25}" name="parentKey"/>
    <tableColumn id="4" xr3:uid="{2CF5EEA7-8CF7-49E1-951F-5E9542942649}" name="parentDescription"/>
    <tableColumn id="5" xr3:uid="{0DFF9019-0334-4F83-8A0A-0A7A73E03C87}" name="isActive"/>
  </tableColumns>
  <tableStyleInfo name="TableStyleMedium9"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34DA7D0B-DE93-4BB0-86E8-8BBC66501C71}" name="ud_mep_asset_type" displayName="ud_mep_asset_type" ref="A1:E77" totalsRowShown="0" headerRowDxfId="105" headerRowBorderDxfId="106" tableBorderDxfId="107">
  <autoFilter ref="A1:E77" xr:uid="{34DA7D0B-DE93-4BB0-86E8-8BBC66501C71}"/>
  <sortState xmlns:xlrd2="http://schemas.microsoft.com/office/spreadsheetml/2017/richdata2" ref="A2:E77">
    <sortCondition ref="D2:D77"/>
    <sortCondition ref="B2:B77"/>
  </sortState>
  <tableColumns count="5">
    <tableColumn id="1" xr3:uid="{A72AED8E-EEB4-4A0F-B7AB-D3E765FE5EC1}" name="lookupKey"/>
    <tableColumn id="2" xr3:uid="{9D3F9AAE-8570-42E1-94CF-48190CD6313B}" name="lookupValue"/>
    <tableColumn id="3" xr3:uid="{7EFF8CEF-8D93-4E65-8A91-D12612F9D003}" name="parentKey"/>
    <tableColumn id="4" xr3:uid="{324789BF-71EF-483B-8D26-1CBC41AF287B}" name="parentDescription"/>
    <tableColumn id="5" xr3:uid="{77922395-D8D5-461E-9463-52D81C1A95F8}" name="isActive"/>
  </tableColumns>
  <tableStyleInfo name="TableStyleMedium9"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65BA48ED-C97C-4FA2-A515-653F2336084E}" name="sign_colour" displayName="sign_colour" ref="A1:E13" totalsRowShown="0" headerRowDxfId="102" headerRowBorderDxfId="103" tableBorderDxfId="104">
  <autoFilter ref="A1:E13" xr:uid="{65BA48ED-C97C-4FA2-A515-653F2336084E}"/>
  <sortState xmlns:xlrd2="http://schemas.microsoft.com/office/spreadsheetml/2017/richdata2" ref="A2:E13">
    <sortCondition ref="D2:D13"/>
    <sortCondition ref="B2:B13"/>
  </sortState>
  <tableColumns count="5">
    <tableColumn id="1" xr3:uid="{6DBA282E-6766-4C6C-A6F4-403AE881899B}" name="lookupKey"/>
    <tableColumn id="2" xr3:uid="{4417FC62-89A9-46D2-848B-EC9DFAED1787}" name="lookupValue"/>
    <tableColumn id="3" xr3:uid="{E1A2073C-147B-470E-AE9F-8A5D5C025D47}" name="parentKey"/>
    <tableColumn id="4" xr3:uid="{5C9DF928-F317-4A26-98C5-C802591D1784}" name="parentDescription"/>
    <tableColumn id="5" xr3:uid="{6F30A0ED-02F0-4192-8FBE-35F7EEE0DCE8}" name="isActive"/>
  </tableColumns>
  <tableStyleInfo name="TableStyleMedium9"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7F314208-38D7-42F3-AC79-2A0EA975CED8}" name="sign_material" displayName="sign_material" ref="A1:E7" totalsRowShown="0" headerRowDxfId="99" headerRowBorderDxfId="100" tableBorderDxfId="101">
  <autoFilter ref="A1:E7" xr:uid="{7F314208-38D7-42F3-AC79-2A0EA975CED8}"/>
  <sortState xmlns:xlrd2="http://schemas.microsoft.com/office/spreadsheetml/2017/richdata2" ref="A2:E7">
    <sortCondition ref="D2:D7"/>
    <sortCondition ref="B2:B7"/>
  </sortState>
  <tableColumns count="5">
    <tableColumn id="1" xr3:uid="{9FDBB029-7DC2-4CCE-A073-51B873D22A01}" name="lookupKey"/>
    <tableColumn id="2" xr3:uid="{05419B38-A3E6-4BA0-9FA4-7A51A8A85E67}" name="lookupValue"/>
    <tableColumn id="3" xr3:uid="{B2608C87-34D4-4ECC-863F-4DBB0FD49085}" name="parentKey"/>
    <tableColumn id="4" xr3:uid="{1D7C8FEB-B753-4DF7-871C-6A7955CCF588}" name="parentDescription"/>
    <tableColumn id="5" xr3:uid="{CBA77FA4-11F6-4A63-AE28-2316E08CA0A6}" name="isActive"/>
  </tableColumns>
  <tableStyleInfo name="TableStyleMedium9"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937B5ED0-7F0C-483C-9832-7C781F078553}" name="sign_substrate" displayName="sign_substrate" ref="A1:E7" totalsRowShown="0" headerRowDxfId="96" headerRowBorderDxfId="97" tableBorderDxfId="98">
  <autoFilter ref="A1:E7" xr:uid="{937B5ED0-7F0C-483C-9832-7C781F078553}"/>
  <sortState xmlns:xlrd2="http://schemas.microsoft.com/office/spreadsheetml/2017/richdata2" ref="A2:E7">
    <sortCondition ref="D2:D7"/>
    <sortCondition ref="B2:B7"/>
  </sortState>
  <tableColumns count="5">
    <tableColumn id="1" xr3:uid="{F97BB50C-EA4D-4EEC-A579-22587427BA6B}" name="lookupKey"/>
    <tableColumn id="2" xr3:uid="{71B5F653-D58A-4625-AA76-1D3F7725CCFF}" name="lookupValue"/>
    <tableColumn id="3" xr3:uid="{40D759C6-050D-4619-A78C-E82DA1E97352}" name="parentKey"/>
    <tableColumn id="4" xr3:uid="{148C1F11-F952-4944-B0A7-7A3752D55982}" name="parentDescription"/>
    <tableColumn id="5" xr3:uid="{EA2A87B5-EC58-47BE-96D3-BF447A78D35D}" name="isActive"/>
  </tableColumns>
  <tableStyleInfo name="TableStyleMedium9"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4E505EC8-83E9-4A51-A319-E16113F9B02D}" name="ud_sign_connection_mode" displayName="ud_sign_connection_mode" ref="A1:E4" totalsRowShown="0" headerRowDxfId="93" headerRowBorderDxfId="94" tableBorderDxfId="95">
  <autoFilter ref="A1:E4" xr:uid="{4E505EC8-83E9-4A51-A319-E16113F9B02D}"/>
  <sortState xmlns:xlrd2="http://schemas.microsoft.com/office/spreadsheetml/2017/richdata2" ref="A2:E4">
    <sortCondition ref="D2:D4"/>
    <sortCondition ref="B2:B4"/>
  </sortState>
  <tableColumns count="5">
    <tableColumn id="1" xr3:uid="{F2FF4487-A6BC-42A1-BB08-2BCD183CBC03}" name="lookupKey"/>
    <tableColumn id="2" xr3:uid="{F3988C0A-4077-4414-8CD7-61B2167FF7E6}" name="lookupValue"/>
    <tableColumn id="3" xr3:uid="{C957FA01-C77A-4BAE-BED1-B8D4022E00D6}" name="parentKey"/>
    <tableColumn id="4" xr3:uid="{A253B57A-0C6F-4BE3-AD2B-D2320DBEBF6E}" name="parentDescription"/>
    <tableColumn id="5" xr3:uid="{EEC76D5B-7A59-43BA-8AB6-1250058EA71E}" name="isActive"/>
  </tableColumns>
  <tableStyleInfo name="TableStyleMedium9"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F3D89C80-AF12-46D7-B7C7-400D56EDDC47}" name="ud_sign_background_colour" displayName="ud_sign_background_colour" ref="A1:E15" totalsRowShown="0" headerRowDxfId="90" headerRowBorderDxfId="91" tableBorderDxfId="92">
  <autoFilter ref="A1:E15" xr:uid="{F3D89C80-AF12-46D7-B7C7-400D56EDDC47}"/>
  <sortState xmlns:xlrd2="http://schemas.microsoft.com/office/spreadsheetml/2017/richdata2" ref="A2:E15">
    <sortCondition ref="D2:D15"/>
    <sortCondition ref="B2:B15"/>
  </sortState>
  <tableColumns count="5">
    <tableColumn id="1" xr3:uid="{3900233B-94E0-4990-8B4A-E61F5A9A22C5}" name="lookupKey"/>
    <tableColumn id="2" xr3:uid="{52A202CA-98C1-42BA-A73D-0B12B293BEC9}" name="lookupValue"/>
    <tableColumn id="3" xr3:uid="{3EF6D20A-C93E-4532-A120-9A919499E41D}" name="parentKey"/>
    <tableColumn id="4" xr3:uid="{BCCD1BF2-37C0-4C5D-9B0F-328400AF11D0}" name="parentDescription"/>
    <tableColumn id="5" xr3:uid="{16C55BEF-D176-4E77-A953-F63351303713}" name="isActive"/>
  </tableColumns>
  <tableStyleInfo name="TableStyleMedium9"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77F3F9D8-F353-40BE-8385-2E49BE0F5B15}" name="ud_non_tcd_sign_type" displayName="ud_non_tcd_sign_type" ref="A1:E227" totalsRowShown="0" headerRowDxfId="87" headerRowBorderDxfId="88" tableBorderDxfId="89">
  <autoFilter ref="A1:E227" xr:uid="{77F3F9D8-F353-40BE-8385-2E49BE0F5B15}"/>
  <sortState xmlns:xlrd2="http://schemas.microsoft.com/office/spreadsheetml/2017/richdata2" ref="A2:E227">
    <sortCondition ref="D2:D227"/>
    <sortCondition ref="B2:B227"/>
  </sortState>
  <tableColumns count="5">
    <tableColumn id="1" xr3:uid="{E397BBBE-A185-4252-A142-5E78034A3744}" name="lookupKey"/>
    <tableColumn id="2" xr3:uid="{C35366E6-0052-4F27-A518-48CC008D8E20}" name="lookupValue"/>
    <tableColumn id="3" xr3:uid="{9AC77DF4-BDD8-4598-9810-7EB3B9950CA6}" name="parentKey"/>
    <tableColumn id="4" xr3:uid="{6A22D003-19B5-4BFC-9F4E-E25D281B01EB}" name="parentDescription"/>
    <tableColumn id="5" xr3:uid="{4AF25A35-9820-4E4B-85B6-5494A401D676}" name="isActive"/>
  </tableColumns>
  <tableStyleInfo name="TableStyleMedium9"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A76879D6-14F5-4750-9376-45F2355E5CB8}" name="ud_tcd_sign_type" displayName="ud_tcd_sign_type" ref="A1:E770" totalsRowShown="0" headerRowDxfId="84" headerRowBorderDxfId="85" tableBorderDxfId="86">
  <autoFilter ref="A1:E770" xr:uid="{A76879D6-14F5-4750-9376-45F2355E5CB8}"/>
  <sortState xmlns:xlrd2="http://schemas.microsoft.com/office/spreadsheetml/2017/richdata2" ref="A2:E770">
    <sortCondition ref="D2:D770"/>
    <sortCondition ref="B2:B770"/>
  </sortState>
  <tableColumns count="5">
    <tableColumn id="1" xr3:uid="{E2922C71-1C7D-4FED-B708-03EA3AA0CC1B}" name="lookupKey"/>
    <tableColumn id="2" xr3:uid="{52435F68-0183-4009-9B95-696980119E38}" name="lookupValue"/>
    <tableColumn id="3" xr3:uid="{E3964D56-6D00-4527-8BF4-EAE09E83C01A}" name="parentKey"/>
    <tableColumn id="4" xr3:uid="{8C98C04C-99B2-485F-A30A-19D90B4EAA2F}" name="parentDescription"/>
    <tableColumn id="5" xr3:uid="{61DA4EB0-0903-42A3-B579-824D943B63FC}" name="isActive"/>
  </tableColumns>
  <tableStyleInfo name="TableStyleMedium9"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F031258E-8730-4308-B7CB-0A4D20F119FA}" name="ud_tcd_sign_subclass" displayName="ud_tcd_sign_subclass" ref="A1:E64" totalsRowShown="0" headerRowDxfId="81" headerRowBorderDxfId="82" tableBorderDxfId="83">
  <autoFilter ref="A1:E64" xr:uid="{F031258E-8730-4308-B7CB-0A4D20F119FA}"/>
  <sortState xmlns:xlrd2="http://schemas.microsoft.com/office/spreadsheetml/2017/richdata2" ref="A2:E64">
    <sortCondition ref="D2:D64"/>
    <sortCondition ref="B2:B64"/>
  </sortState>
  <tableColumns count="5">
    <tableColumn id="1" xr3:uid="{7F909886-EA11-4AA8-9932-58CC2E004CDB}" name="lookupKey"/>
    <tableColumn id="2" xr3:uid="{089085FF-B268-4C53-9DCA-8D3D267E39E5}" name="lookupValue"/>
    <tableColumn id="3" xr3:uid="{61EAD1A9-6D7F-44B1-A9D0-FDFA2C294905}" name="parentKey"/>
    <tableColumn id="4" xr3:uid="{C8B1FF18-A9A1-48D4-893D-8B5B4F159332}" name="parentDescription"/>
    <tableColumn id="5" xr3:uid="{03EF62BA-7496-4ED4-9F51-8CAFB00A6F95}" name="isActive"/>
  </tableColumns>
  <tableStyleInfo name="TableStyleMedium9"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1C065E49-755A-4BF2-B948-C1F133A327A3}" name="ud_tcd_sign_class" displayName="ud_tcd_sign_class" ref="A1:E13" totalsRowShown="0" headerRowDxfId="78" headerRowBorderDxfId="79" tableBorderDxfId="80">
  <autoFilter ref="A1:E13" xr:uid="{1C065E49-755A-4BF2-B948-C1F133A327A3}"/>
  <sortState xmlns:xlrd2="http://schemas.microsoft.com/office/spreadsheetml/2017/richdata2" ref="A2:E13">
    <sortCondition ref="D2:D13"/>
    <sortCondition ref="B2:B13"/>
  </sortState>
  <tableColumns count="5">
    <tableColumn id="1" xr3:uid="{0B0FC63E-790E-4034-9C48-DC75FD0E5FF8}" name="lookupKey"/>
    <tableColumn id="2" xr3:uid="{64282223-88BA-405A-816F-DE06E91E179A}" name="lookupValue"/>
    <tableColumn id="3" xr3:uid="{5C66C0EC-BED6-4881-842C-711CEB5A0BC4}" name="parentKey"/>
    <tableColumn id="4" xr3:uid="{7364A606-DF7D-45DF-B994-5B53F5B4C07D}" name="parentDescription"/>
    <tableColumn id="5" xr3:uid="{2AFD58D9-B689-4B63-B32C-C86F3999CBBD}" name="isActiv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6E2F2C3-F768-45CF-BB0A-56BB36A9C48A}" name="condition" displayName="condition" ref="A1:E7" totalsRowShown="0" headerRowDxfId="318" headerRowBorderDxfId="319" tableBorderDxfId="320">
  <autoFilter ref="A1:E7" xr:uid="{96E2F2C3-F768-45CF-BB0A-56BB36A9C48A}"/>
  <sortState xmlns:xlrd2="http://schemas.microsoft.com/office/spreadsheetml/2017/richdata2" ref="A2:E7">
    <sortCondition ref="D2:D7"/>
    <sortCondition ref="B2:B7"/>
  </sortState>
  <tableColumns count="5">
    <tableColumn id="1" xr3:uid="{5595C3F6-4DAA-4041-B137-0F11BFF6C991}" name="lookupKey"/>
    <tableColumn id="2" xr3:uid="{4F5FBC92-D316-4205-8D62-00A7AD365A59}" name="lookupValue"/>
    <tableColumn id="3" xr3:uid="{7D826C44-E9E5-421E-A6AF-41B1F8B8FBF0}" name="parentKey"/>
    <tableColumn id="4" xr3:uid="{60A40EDA-8C24-4227-882E-9BC9C90CAD00}" name="parentDescription"/>
    <tableColumn id="5" xr3:uid="{0B648AE7-FED9-4F78-874B-9806108AFF24}" name="isActive"/>
  </tableColumns>
  <tableStyleInfo name="TableStyleMedium9"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3A66F30E-5ABE-4AF4-826E-CBA12B0433FD}" name="ud_amds_table_list" displayName="ud_amds_table_list" ref="A1:E91" totalsRowShown="0" headerRowDxfId="75" headerRowBorderDxfId="76" tableBorderDxfId="77">
  <autoFilter ref="A1:E91" xr:uid="{3A66F30E-5ABE-4AF4-826E-CBA12B0433FD}"/>
  <sortState xmlns:xlrd2="http://schemas.microsoft.com/office/spreadsheetml/2017/richdata2" ref="A2:E91">
    <sortCondition ref="D2:D91"/>
    <sortCondition ref="B2:B91"/>
  </sortState>
  <tableColumns count="5">
    <tableColumn id="1" xr3:uid="{6FEC34D6-FA43-4062-8B53-961A0D08EEFB}" name="lookupKey"/>
    <tableColumn id="2" xr3:uid="{BD18113F-B18A-4F4B-AB1B-BCDA388B9775}" name="lookupValue"/>
    <tableColumn id="3" xr3:uid="{61D30721-413C-4CD4-9626-2FB77F365C61}" name="parentKey"/>
    <tableColumn id="4" xr3:uid="{7B9B82E2-1491-4CBD-8400-AC7C1E31F4D0}" name="parentDescription"/>
    <tableColumn id="5" xr3:uid="{D638831F-8340-4E3D-BEC7-A16AF5303789}" name="isActive"/>
  </tableColumns>
  <tableStyleInfo name="TableStyleMedium9"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742CD451-9A42-4702-9460-851469A87B64}" name="av_standard_rc" displayName="av_standard_rc" ref="A1:E566" totalsRowShown="0" headerRowDxfId="72" headerRowBorderDxfId="73" tableBorderDxfId="74">
  <autoFilter ref="A1:E566" xr:uid="{742CD451-9A42-4702-9460-851469A87B64}"/>
  <sortState xmlns:xlrd2="http://schemas.microsoft.com/office/spreadsheetml/2017/richdata2" ref="A2:E566">
    <sortCondition ref="D2:D566"/>
    <sortCondition ref="B2:B566"/>
  </sortState>
  <tableColumns count="5">
    <tableColumn id="1" xr3:uid="{9887B4D2-B31E-4462-A47B-F17CA44571F8}" name="lookupKey"/>
    <tableColumn id="2" xr3:uid="{71AAAA57-0C94-40D7-8928-40924407DEB0}" name="lookupValue"/>
    <tableColumn id="3" xr3:uid="{265ED7F2-9AA6-43D0-8201-C57B39D4C475}" name="parentKey"/>
    <tableColumn id="4" xr3:uid="{62C1978F-46EC-4A7A-A090-7D3CD2B4FD05}" name="parentDescription"/>
    <tableColumn id="5" xr3:uid="{76C1D947-7C7D-4E25-9D48-72619E1E2FD4}" name="isActive"/>
  </tableColumns>
  <tableStyleInfo name="TableStyleMedium9"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1A89F72D-2D16-4C2C-8109-252A205C8F28}" name="ar_replace_reason" displayName="ar_replace_reason" ref="A1:E14" totalsRowShown="0" headerRowDxfId="69" headerRowBorderDxfId="70" tableBorderDxfId="71">
  <autoFilter ref="A1:E14" xr:uid="{1A89F72D-2D16-4C2C-8109-252A205C8F28}"/>
  <sortState xmlns:xlrd2="http://schemas.microsoft.com/office/spreadsheetml/2017/richdata2" ref="A2:E14">
    <sortCondition ref="D2:D14"/>
    <sortCondition ref="B2:B14"/>
  </sortState>
  <tableColumns count="5">
    <tableColumn id="1" xr3:uid="{8643A99A-9EE5-4EC2-BBCF-F03308B22551}" name="lookupKey"/>
    <tableColumn id="2" xr3:uid="{02449CEE-FCCE-4627-B50E-4E9F4C0C2E8E}" name="lookupValue"/>
    <tableColumn id="3" xr3:uid="{78B17DFD-979B-4E54-9FE1-38218B5E9C46}" name="parentKey"/>
    <tableColumn id="4" xr3:uid="{5CB8AD22-779F-469F-A6CB-D03BDD42CA5C}" name="parentDescription"/>
    <tableColumn id="5" xr3:uid="{CA26F6F8-1609-45AA-89E4-6C21909E0A1D}" name="isActive"/>
  </tableColumns>
  <tableStyleInfo name="TableStyleMedium9"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6AA1EC03-98E5-4BD1-8949-9FA8D6000999}" name="ud_replacement_status" displayName="ud_replacement_status" ref="A1:E4" totalsRowShown="0" headerRowDxfId="66" headerRowBorderDxfId="67" tableBorderDxfId="68">
  <autoFilter ref="A1:E4" xr:uid="{6AA1EC03-98E5-4BD1-8949-9FA8D6000999}"/>
  <sortState xmlns:xlrd2="http://schemas.microsoft.com/office/spreadsheetml/2017/richdata2" ref="A2:E4">
    <sortCondition ref="D2:D4"/>
    <sortCondition ref="B2:B4"/>
  </sortState>
  <tableColumns count="5">
    <tableColumn id="1" xr3:uid="{FCB21E0F-9050-431D-9DF4-CDFA6E92C03C}" name="lookupKey"/>
    <tableColumn id="2" xr3:uid="{8F4E77EC-405F-4F39-AFB7-0F3F52F2CBAE}" name="lookupValue"/>
    <tableColumn id="3" xr3:uid="{3899849D-B455-46B7-A0F6-14B0BA6F3FFB}" name="parentKey"/>
    <tableColumn id="4" xr3:uid="{C0CF8C9D-74A4-47EA-AC73-BF06E12E44EE}" name="parentDescription"/>
    <tableColumn id="5" xr3:uid="{9C90BA4E-BD67-4A9F-B2B2-7C25796E677F}" name="isActive"/>
  </tableColumns>
  <tableStyleInfo name="TableStyleMedium9"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294E189C-03BB-41CE-9B49-C55F4450D50C}" name="ud_asset_status" displayName="ud_asset_status" ref="A1:E10" totalsRowShown="0" headerRowDxfId="63" headerRowBorderDxfId="64" tableBorderDxfId="65">
  <autoFilter ref="A1:E10" xr:uid="{294E189C-03BB-41CE-9B49-C55F4450D50C}"/>
  <sortState xmlns:xlrd2="http://schemas.microsoft.com/office/spreadsheetml/2017/richdata2" ref="A2:E10">
    <sortCondition ref="D2:D10"/>
    <sortCondition ref="B2:B10"/>
  </sortState>
  <tableColumns count="5">
    <tableColumn id="1" xr3:uid="{A4CE82D6-825B-4CEE-AE76-9A8C0953EFE8}" name="lookupKey"/>
    <tableColumn id="2" xr3:uid="{43F660D8-A541-40B8-A20A-07F47FCBC572}" name="lookupValue"/>
    <tableColumn id="3" xr3:uid="{7A38A96B-2B14-4C72-9193-344287E7C97E}" name="parentKey"/>
    <tableColumn id="4" xr3:uid="{FF83BDA0-DE85-445A-8B44-46E384A31A7A}" name="parentDescription"/>
    <tableColumn id="5" xr3:uid="{D26EFC30-3588-4B9D-B420-B10BDE74375F}" name="isActive"/>
  </tableColumns>
  <tableStyleInfo name="TableStyleMedium9"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D8FBDE59-50CC-4CC8-9A88-3D3DB1A62091}" name="ud_sub_organisation" displayName="ud_sub_organisation" ref="A1:E19" totalsRowShown="0" headerRowDxfId="60" headerRowBorderDxfId="61" tableBorderDxfId="62">
  <autoFilter ref="A1:E19" xr:uid="{D8FBDE59-50CC-4CC8-9A88-3D3DB1A62091}"/>
  <sortState xmlns:xlrd2="http://schemas.microsoft.com/office/spreadsheetml/2017/richdata2" ref="A2:E19">
    <sortCondition ref="D2:D19"/>
    <sortCondition ref="B2:B19"/>
  </sortState>
  <tableColumns count="5">
    <tableColumn id="1" xr3:uid="{3556890D-B83B-48C1-9C50-704F5C3E8571}" name="lookupKey"/>
    <tableColumn id="2" xr3:uid="{60AD07B8-75FD-4911-A0FD-053A3D0E0AD6}" name="lookupValue"/>
    <tableColumn id="3" xr3:uid="{C51749CF-452B-4383-BC72-9E5159709941}" name="parentKey"/>
    <tableColumn id="4" xr3:uid="{357C2370-C80C-4D0C-BD72-56D2796F8212}" name="parentDescription"/>
    <tableColumn id="5" xr3:uid="{152AE5BF-3B0D-4570-9844-62441A3BAA94}" name="isActive"/>
  </tableColumns>
  <tableStyleInfo name="TableStyleMedium9"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B56213E4-23FF-4F31-9B3C-78334791613E}" name="ud_organisation_owner" displayName="ud_organisation_owner" ref="A1:E101" totalsRowShown="0" headerRowDxfId="57" headerRowBorderDxfId="58" tableBorderDxfId="59">
  <autoFilter ref="A1:E101" xr:uid="{B56213E4-23FF-4F31-9B3C-78334791613E}"/>
  <sortState xmlns:xlrd2="http://schemas.microsoft.com/office/spreadsheetml/2017/richdata2" ref="A2:E101">
    <sortCondition ref="D2:D101"/>
    <sortCondition ref="B2:B101"/>
  </sortState>
  <tableColumns count="5">
    <tableColumn id="1" xr3:uid="{D34140E5-CA67-444E-BC0D-9081A82DACC9}" name="lookupKey"/>
    <tableColumn id="2" xr3:uid="{76F56D25-A129-40AE-A5C2-68FB8BB717CA}" name="lookupValue"/>
    <tableColumn id="3" xr3:uid="{EF602FA8-B906-465F-98D7-641FFA770AD2}" name="parentKey"/>
    <tableColumn id="4" xr3:uid="{188C6F4D-0E24-4F54-8E48-EABB5ADD2E06}" name="parentDescription"/>
    <tableColumn id="5" xr3:uid="{CD86FACE-1763-44E6-9CD4-D1D72CCA0AAD}" name="isActive"/>
  </tableColumns>
  <tableStyleInfo name="TableStyleMedium9"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83DD718A-07E4-4404-B857-A8C7AB9A5CA5}" name="post_joint_type" displayName="post_joint_type" ref="A1:E8" totalsRowShown="0" headerRowDxfId="54" headerRowBorderDxfId="55" tableBorderDxfId="56">
  <autoFilter ref="A1:E8" xr:uid="{83DD718A-07E4-4404-B857-A8C7AB9A5CA5}"/>
  <sortState xmlns:xlrd2="http://schemas.microsoft.com/office/spreadsheetml/2017/richdata2" ref="A2:E8">
    <sortCondition ref="D2:D8"/>
    <sortCondition ref="B2:B8"/>
  </sortState>
  <tableColumns count="5">
    <tableColumn id="1" xr3:uid="{2DC7B857-6797-4123-A9AE-CC03FD9B3D02}" name="lookupKey"/>
    <tableColumn id="2" xr3:uid="{DB888A96-38C3-4D7D-A553-E675FC9A2B76}" name="lookupValue"/>
    <tableColumn id="3" xr3:uid="{CE4DB638-2F29-4EA8-ADCC-469E800B4419}" name="parentKey"/>
    <tableColumn id="4" xr3:uid="{269A5F42-B3A2-46BD-B88A-4D4AA7A353B5}" name="parentDescription"/>
    <tableColumn id="5" xr3:uid="{58D3144B-2920-4370-89A2-6244020A5D3B}" name="isActive"/>
  </tableColumns>
  <tableStyleInfo name="TableStyleMedium9"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55EE7460-F706-456A-871F-0EAE3BE60B17}" name="post_ground_type" displayName="post_ground_type" ref="A1:E6" totalsRowShown="0" headerRowDxfId="51" headerRowBorderDxfId="52" tableBorderDxfId="53">
  <autoFilter ref="A1:E6" xr:uid="{55EE7460-F706-456A-871F-0EAE3BE60B17}"/>
  <sortState xmlns:xlrd2="http://schemas.microsoft.com/office/spreadsheetml/2017/richdata2" ref="A2:E6">
    <sortCondition ref="D2:D6"/>
    <sortCondition ref="B2:B6"/>
  </sortState>
  <tableColumns count="5">
    <tableColumn id="1" xr3:uid="{BB9CE783-4D9C-46D0-856E-B81E6E132BF0}" name="lookupKey"/>
    <tableColumn id="2" xr3:uid="{44D18029-E81B-4D7D-9426-EF35C01EA366}" name="lookupValue"/>
    <tableColumn id="3" xr3:uid="{9DA6F253-E176-45DD-BE00-F4342CB27600}" name="parentKey"/>
    <tableColumn id="4" xr3:uid="{52F81DB9-8F79-430C-AEBC-4AE96523429A}" name="parentDescription"/>
    <tableColumn id="5" xr3:uid="{BBF5DF5E-8AF5-4AE6-912A-4629B177CADC}" name="isActive"/>
  </tableColumns>
  <tableStyleInfo name="TableStyleMedium9"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BDAA7D6B-6275-470C-A359-AA151F679B6D}" name="post_plant_type" displayName="post_plant_type" ref="A1:E8" totalsRowShown="0" headerRowDxfId="48" headerRowBorderDxfId="49" tableBorderDxfId="50">
  <autoFilter ref="A1:E8" xr:uid="{BDAA7D6B-6275-470C-A359-AA151F679B6D}"/>
  <sortState xmlns:xlrd2="http://schemas.microsoft.com/office/spreadsheetml/2017/richdata2" ref="A2:E8">
    <sortCondition ref="D2:D8"/>
    <sortCondition ref="B2:B8"/>
  </sortState>
  <tableColumns count="5">
    <tableColumn id="1" xr3:uid="{40E78986-1983-47C5-A2A4-EB7E8BEAF9FD}" name="lookupKey"/>
    <tableColumn id="2" xr3:uid="{D24067E5-4272-4005-A864-8C680DA04512}" name="lookupValue"/>
    <tableColumn id="3" xr3:uid="{DB792D4F-ABE6-49E2-8980-887F29CA3364}" name="parentKey"/>
    <tableColumn id="4" xr3:uid="{C1E3C901-CA2E-409F-8B5F-C2DFA09D902A}" name="parentDescription"/>
    <tableColumn id="5" xr3:uid="{B05FBD34-FCE6-44C5-B5A8-271AAD7D06AB}" name="isActiv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00.xml.rels><?xml version="1.0" encoding="UTF-8" standalone="yes"?>
<Relationships xmlns="http://schemas.openxmlformats.org/package/2006/relationships"><Relationship Id="rId1" Type="http://schemas.openxmlformats.org/officeDocument/2006/relationships/table" Target="../tables/table93.xml"/></Relationships>
</file>

<file path=xl/worksheets/_rels/sheet101.xml.rels><?xml version="1.0" encoding="UTF-8" standalone="yes"?>
<Relationships xmlns="http://schemas.openxmlformats.org/package/2006/relationships"><Relationship Id="rId1" Type="http://schemas.openxmlformats.org/officeDocument/2006/relationships/table" Target="../tables/table94.xml"/></Relationships>
</file>

<file path=xl/worksheets/_rels/sheet102.xml.rels><?xml version="1.0" encoding="UTF-8" standalone="yes"?>
<Relationships xmlns="http://schemas.openxmlformats.org/package/2006/relationships"><Relationship Id="rId1" Type="http://schemas.openxmlformats.org/officeDocument/2006/relationships/table" Target="../tables/table95.xml"/></Relationships>
</file>

<file path=xl/worksheets/_rels/sheet103.xml.rels><?xml version="1.0" encoding="UTF-8" standalone="yes"?>
<Relationships xmlns="http://schemas.openxmlformats.org/package/2006/relationships"><Relationship Id="rId1" Type="http://schemas.openxmlformats.org/officeDocument/2006/relationships/table" Target="../tables/table96.xml"/></Relationships>
</file>

<file path=xl/worksheets/_rels/sheet104.xml.rels><?xml version="1.0" encoding="UTF-8" standalone="yes"?>
<Relationships xmlns="http://schemas.openxmlformats.org/package/2006/relationships"><Relationship Id="rId1" Type="http://schemas.openxmlformats.org/officeDocument/2006/relationships/table" Target="../tables/table97.xml"/></Relationships>
</file>

<file path=xl/worksheets/_rels/sheet105.xml.rels><?xml version="1.0" encoding="UTF-8" standalone="yes"?>
<Relationships xmlns="http://schemas.openxmlformats.org/package/2006/relationships"><Relationship Id="rId1" Type="http://schemas.openxmlformats.org/officeDocument/2006/relationships/table" Target="../tables/table98.xml"/></Relationships>
</file>

<file path=xl/worksheets/_rels/sheet106.xml.rels><?xml version="1.0" encoding="UTF-8" standalone="yes"?>
<Relationships xmlns="http://schemas.openxmlformats.org/package/2006/relationships"><Relationship Id="rId1" Type="http://schemas.openxmlformats.org/officeDocument/2006/relationships/table" Target="../tables/table99.xml"/></Relationships>
</file>

<file path=xl/worksheets/_rels/sheet107.xml.rels><?xml version="1.0" encoding="UTF-8" standalone="yes"?>
<Relationships xmlns="http://schemas.openxmlformats.org/package/2006/relationships"><Relationship Id="rId1" Type="http://schemas.openxmlformats.org/officeDocument/2006/relationships/table" Target="../tables/table100.xml"/></Relationships>
</file>

<file path=xl/worksheets/_rels/sheet108.xml.rels><?xml version="1.0" encoding="UTF-8" standalone="yes"?>
<Relationships xmlns="http://schemas.openxmlformats.org/package/2006/relationships"><Relationship Id="rId1" Type="http://schemas.openxmlformats.org/officeDocument/2006/relationships/table" Target="../tables/table101.xml"/></Relationships>
</file>

<file path=xl/worksheets/_rels/sheet109.xml.rels><?xml version="1.0" encoding="UTF-8" standalone="yes"?>
<Relationships xmlns="http://schemas.openxmlformats.org/package/2006/relationships"><Relationship Id="rId1" Type="http://schemas.openxmlformats.org/officeDocument/2006/relationships/table" Target="../tables/table10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0.xml.rels><?xml version="1.0" encoding="UTF-8" standalone="yes"?>
<Relationships xmlns="http://schemas.openxmlformats.org/package/2006/relationships"><Relationship Id="rId1" Type="http://schemas.openxmlformats.org/officeDocument/2006/relationships/table" Target="../tables/table103.xml"/></Relationships>
</file>

<file path=xl/worksheets/_rels/sheet111.xml.rels><?xml version="1.0" encoding="UTF-8" standalone="yes"?>
<Relationships xmlns="http://schemas.openxmlformats.org/package/2006/relationships"><Relationship Id="rId1" Type="http://schemas.openxmlformats.org/officeDocument/2006/relationships/table" Target="../tables/table104.xml"/></Relationships>
</file>

<file path=xl/worksheets/_rels/sheet112.xml.rels><?xml version="1.0" encoding="UTF-8" standalone="yes"?>
<Relationships xmlns="http://schemas.openxmlformats.org/package/2006/relationships"><Relationship Id="rId1" Type="http://schemas.openxmlformats.org/officeDocument/2006/relationships/table" Target="../tables/table105.xml"/></Relationships>
</file>

<file path=xl/worksheets/_rels/sheet113.xml.rels><?xml version="1.0" encoding="UTF-8" standalone="yes"?>
<Relationships xmlns="http://schemas.openxmlformats.org/package/2006/relationships"><Relationship Id="rId1" Type="http://schemas.openxmlformats.org/officeDocument/2006/relationships/table" Target="../tables/table106.xml"/></Relationships>
</file>

<file path=xl/worksheets/_rels/sheet114.xml.rels><?xml version="1.0" encoding="UTF-8" standalone="yes"?>
<Relationships xmlns="http://schemas.openxmlformats.org/package/2006/relationships"><Relationship Id="rId1" Type="http://schemas.openxmlformats.org/officeDocument/2006/relationships/table" Target="../tables/table107.xml"/></Relationships>
</file>

<file path=xl/worksheets/_rels/sheet115.xml.rels><?xml version="1.0" encoding="UTF-8" standalone="yes"?>
<Relationships xmlns="http://schemas.openxmlformats.org/package/2006/relationships"><Relationship Id="rId1" Type="http://schemas.openxmlformats.org/officeDocument/2006/relationships/table" Target="../tables/table108.xml"/></Relationships>
</file>

<file path=xl/worksheets/_rels/sheet116.xml.rels><?xml version="1.0" encoding="UTF-8" standalone="yes"?>
<Relationships xmlns="http://schemas.openxmlformats.org/package/2006/relationships"><Relationship Id="rId1" Type="http://schemas.openxmlformats.org/officeDocument/2006/relationships/table" Target="../tables/table109.xml"/></Relationships>
</file>

<file path=xl/worksheets/_rels/sheet117.xml.rels><?xml version="1.0" encoding="UTF-8" standalone="yes"?>
<Relationships xmlns="http://schemas.openxmlformats.org/package/2006/relationships"><Relationship Id="rId1" Type="http://schemas.openxmlformats.org/officeDocument/2006/relationships/table" Target="../tables/table110.xml"/></Relationships>
</file>

<file path=xl/worksheets/_rels/sheet118.xml.rels><?xml version="1.0" encoding="UTF-8" standalone="yes"?>
<Relationships xmlns="http://schemas.openxmlformats.org/package/2006/relationships"><Relationship Id="rId1" Type="http://schemas.openxmlformats.org/officeDocument/2006/relationships/table" Target="../tables/table111.xml"/></Relationships>
</file>

<file path=xl/worksheets/_rels/sheet119.xml.rels><?xml version="1.0" encoding="UTF-8" standalone="yes"?>
<Relationships xmlns="http://schemas.openxmlformats.org/package/2006/relationships"><Relationship Id="rId1" Type="http://schemas.openxmlformats.org/officeDocument/2006/relationships/table" Target="../tables/table112.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0.xml.rels><?xml version="1.0" encoding="UTF-8" standalone="yes"?>
<Relationships xmlns="http://schemas.openxmlformats.org/package/2006/relationships"><Relationship Id="rId1" Type="http://schemas.openxmlformats.org/officeDocument/2006/relationships/table" Target="../tables/table113.xml"/></Relationships>
</file>

<file path=xl/worksheets/_rels/sheet121.xml.rels><?xml version="1.0" encoding="UTF-8" standalone="yes"?>
<Relationships xmlns="http://schemas.openxmlformats.org/package/2006/relationships"><Relationship Id="rId1" Type="http://schemas.openxmlformats.org/officeDocument/2006/relationships/table" Target="../tables/table114.xml"/></Relationships>
</file>

<file path=xl/worksheets/_rels/sheet122.xml.rels><?xml version="1.0" encoding="UTF-8" standalone="yes"?>
<Relationships xmlns="http://schemas.openxmlformats.org/package/2006/relationships"><Relationship Id="rId1" Type="http://schemas.openxmlformats.org/officeDocument/2006/relationships/table" Target="../tables/table115.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50.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53.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56.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7.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58.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9.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60.xml.rels><?xml version="1.0" encoding="UTF-8" standalone="yes"?>
<Relationships xmlns="http://schemas.openxmlformats.org/package/2006/relationships"><Relationship Id="rId1" Type="http://schemas.openxmlformats.org/officeDocument/2006/relationships/table" Target="../tables/table53.xml"/></Relationships>
</file>

<file path=xl/worksheets/_rels/sheet61.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62.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63.xml.rels><?xml version="1.0" encoding="UTF-8" standalone="yes"?>
<Relationships xmlns="http://schemas.openxmlformats.org/package/2006/relationships"><Relationship Id="rId1" Type="http://schemas.openxmlformats.org/officeDocument/2006/relationships/table" Target="../tables/table56.xml"/></Relationships>
</file>

<file path=xl/worksheets/_rels/sheet64.xml.rels><?xml version="1.0" encoding="UTF-8" standalone="yes"?>
<Relationships xmlns="http://schemas.openxmlformats.org/package/2006/relationships"><Relationship Id="rId1" Type="http://schemas.openxmlformats.org/officeDocument/2006/relationships/table" Target="../tables/table57.xml"/></Relationships>
</file>

<file path=xl/worksheets/_rels/sheet65.xml.rels><?xml version="1.0" encoding="UTF-8" standalone="yes"?>
<Relationships xmlns="http://schemas.openxmlformats.org/package/2006/relationships"><Relationship Id="rId1" Type="http://schemas.openxmlformats.org/officeDocument/2006/relationships/table" Target="../tables/table58.xml"/></Relationships>
</file>

<file path=xl/worksheets/_rels/sheet66.xml.rels><?xml version="1.0" encoding="UTF-8" standalone="yes"?>
<Relationships xmlns="http://schemas.openxmlformats.org/package/2006/relationships"><Relationship Id="rId1" Type="http://schemas.openxmlformats.org/officeDocument/2006/relationships/table" Target="../tables/table59.xml"/></Relationships>
</file>

<file path=xl/worksheets/_rels/sheet67.xml.rels><?xml version="1.0" encoding="UTF-8" standalone="yes"?>
<Relationships xmlns="http://schemas.openxmlformats.org/package/2006/relationships"><Relationship Id="rId1" Type="http://schemas.openxmlformats.org/officeDocument/2006/relationships/table" Target="../tables/table60.xml"/></Relationships>
</file>

<file path=xl/worksheets/_rels/sheet68.xml.rels><?xml version="1.0" encoding="UTF-8" standalone="yes"?>
<Relationships xmlns="http://schemas.openxmlformats.org/package/2006/relationships"><Relationship Id="rId1" Type="http://schemas.openxmlformats.org/officeDocument/2006/relationships/table" Target="../tables/table61.xml"/></Relationships>
</file>

<file path=xl/worksheets/_rels/sheet69.xml.rels><?xml version="1.0" encoding="UTF-8" standalone="yes"?>
<Relationships xmlns="http://schemas.openxmlformats.org/package/2006/relationships"><Relationship Id="rId1" Type="http://schemas.openxmlformats.org/officeDocument/2006/relationships/table" Target="../tables/table6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70.xml.rels><?xml version="1.0" encoding="UTF-8" standalone="yes"?>
<Relationships xmlns="http://schemas.openxmlformats.org/package/2006/relationships"><Relationship Id="rId1" Type="http://schemas.openxmlformats.org/officeDocument/2006/relationships/table" Target="../tables/table63.xml"/></Relationships>
</file>

<file path=xl/worksheets/_rels/sheet71.xml.rels><?xml version="1.0" encoding="UTF-8" standalone="yes"?>
<Relationships xmlns="http://schemas.openxmlformats.org/package/2006/relationships"><Relationship Id="rId1" Type="http://schemas.openxmlformats.org/officeDocument/2006/relationships/table" Target="../tables/table64.xml"/></Relationships>
</file>

<file path=xl/worksheets/_rels/sheet72.xml.rels><?xml version="1.0" encoding="UTF-8" standalone="yes"?>
<Relationships xmlns="http://schemas.openxmlformats.org/package/2006/relationships"><Relationship Id="rId1" Type="http://schemas.openxmlformats.org/officeDocument/2006/relationships/table" Target="../tables/table65.xml"/></Relationships>
</file>

<file path=xl/worksheets/_rels/sheet73.xml.rels><?xml version="1.0" encoding="UTF-8" standalone="yes"?>
<Relationships xmlns="http://schemas.openxmlformats.org/package/2006/relationships"><Relationship Id="rId1" Type="http://schemas.openxmlformats.org/officeDocument/2006/relationships/table" Target="../tables/table66.xml"/></Relationships>
</file>

<file path=xl/worksheets/_rels/sheet74.xml.rels><?xml version="1.0" encoding="UTF-8" standalone="yes"?>
<Relationships xmlns="http://schemas.openxmlformats.org/package/2006/relationships"><Relationship Id="rId1" Type="http://schemas.openxmlformats.org/officeDocument/2006/relationships/table" Target="../tables/table67.xml"/></Relationships>
</file>

<file path=xl/worksheets/_rels/sheet75.xml.rels><?xml version="1.0" encoding="UTF-8" standalone="yes"?>
<Relationships xmlns="http://schemas.openxmlformats.org/package/2006/relationships"><Relationship Id="rId1" Type="http://schemas.openxmlformats.org/officeDocument/2006/relationships/table" Target="../tables/table68.xml"/></Relationships>
</file>

<file path=xl/worksheets/_rels/sheet76.xml.rels><?xml version="1.0" encoding="UTF-8" standalone="yes"?>
<Relationships xmlns="http://schemas.openxmlformats.org/package/2006/relationships"><Relationship Id="rId1" Type="http://schemas.openxmlformats.org/officeDocument/2006/relationships/table" Target="../tables/table69.xml"/></Relationships>
</file>

<file path=xl/worksheets/_rels/sheet77.xml.rels><?xml version="1.0" encoding="UTF-8" standalone="yes"?>
<Relationships xmlns="http://schemas.openxmlformats.org/package/2006/relationships"><Relationship Id="rId1" Type="http://schemas.openxmlformats.org/officeDocument/2006/relationships/table" Target="../tables/table70.xml"/></Relationships>
</file>

<file path=xl/worksheets/_rels/sheet78.xml.rels><?xml version="1.0" encoding="UTF-8" standalone="yes"?>
<Relationships xmlns="http://schemas.openxmlformats.org/package/2006/relationships"><Relationship Id="rId1" Type="http://schemas.openxmlformats.org/officeDocument/2006/relationships/table" Target="../tables/table71.xml"/></Relationships>
</file>

<file path=xl/worksheets/_rels/sheet79.xml.rels><?xml version="1.0" encoding="UTF-8" standalone="yes"?>
<Relationships xmlns="http://schemas.openxmlformats.org/package/2006/relationships"><Relationship Id="rId1" Type="http://schemas.openxmlformats.org/officeDocument/2006/relationships/table" Target="../tables/table7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0.xml.rels><?xml version="1.0" encoding="UTF-8" standalone="yes"?>
<Relationships xmlns="http://schemas.openxmlformats.org/package/2006/relationships"><Relationship Id="rId1" Type="http://schemas.openxmlformats.org/officeDocument/2006/relationships/table" Target="../tables/table73.xml"/></Relationships>
</file>

<file path=xl/worksheets/_rels/sheet81.xml.rels><?xml version="1.0" encoding="UTF-8" standalone="yes"?>
<Relationships xmlns="http://schemas.openxmlformats.org/package/2006/relationships"><Relationship Id="rId1" Type="http://schemas.openxmlformats.org/officeDocument/2006/relationships/table" Target="../tables/table74.xml"/></Relationships>
</file>

<file path=xl/worksheets/_rels/sheet82.xml.rels><?xml version="1.0" encoding="UTF-8" standalone="yes"?>
<Relationships xmlns="http://schemas.openxmlformats.org/package/2006/relationships"><Relationship Id="rId1" Type="http://schemas.openxmlformats.org/officeDocument/2006/relationships/table" Target="../tables/table75.xml"/></Relationships>
</file>

<file path=xl/worksheets/_rels/sheet83.xml.rels><?xml version="1.0" encoding="UTF-8" standalone="yes"?>
<Relationships xmlns="http://schemas.openxmlformats.org/package/2006/relationships"><Relationship Id="rId1" Type="http://schemas.openxmlformats.org/officeDocument/2006/relationships/table" Target="../tables/table76.xml"/></Relationships>
</file>

<file path=xl/worksheets/_rels/sheet84.xml.rels><?xml version="1.0" encoding="UTF-8" standalone="yes"?>
<Relationships xmlns="http://schemas.openxmlformats.org/package/2006/relationships"><Relationship Id="rId1" Type="http://schemas.openxmlformats.org/officeDocument/2006/relationships/table" Target="../tables/table77.xml"/></Relationships>
</file>

<file path=xl/worksheets/_rels/sheet85.xml.rels><?xml version="1.0" encoding="UTF-8" standalone="yes"?>
<Relationships xmlns="http://schemas.openxmlformats.org/package/2006/relationships"><Relationship Id="rId1" Type="http://schemas.openxmlformats.org/officeDocument/2006/relationships/table" Target="../tables/table78.xml"/></Relationships>
</file>

<file path=xl/worksheets/_rels/sheet86.xml.rels><?xml version="1.0" encoding="UTF-8" standalone="yes"?>
<Relationships xmlns="http://schemas.openxmlformats.org/package/2006/relationships"><Relationship Id="rId1" Type="http://schemas.openxmlformats.org/officeDocument/2006/relationships/table" Target="../tables/table79.xml"/></Relationships>
</file>

<file path=xl/worksheets/_rels/sheet87.xml.rels><?xml version="1.0" encoding="UTF-8" standalone="yes"?>
<Relationships xmlns="http://schemas.openxmlformats.org/package/2006/relationships"><Relationship Id="rId1" Type="http://schemas.openxmlformats.org/officeDocument/2006/relationships/table" Target="../tables/table80.xml"/></Relationships>
</file>

<file path=xl/worksheets/_rels/sheet88.xml.rels><?xml version="1.0" encoding="UTF-8" standalone="yes"?>
<Relationships xmlns="http://schemas.openxmlformats.org/package/2006/relationships"><Relationship Id="rId1" Type="http://schemas.openxmlformats.org/officeDocument/2006/relationships/table" Target="../tables/table81.xml"/></Relationships>
</file>

<file path=xl/worksheets/_rels/sheet89.xml.rels><?xml version="1.0" encoding="UTF-8" standalone="yes"?>
<Relationships xmlns="http://schemas.openxmlformats.org/package/2006/relationships"><Relationship Id="rId1" Type="http://schemas.openxmlformats.org/officeDocument/2006/relationships/table" Target="../tables/table8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0.xml.rels><?xml version="1.0" encoding="UTF-8" standalone="yes"?>
<Relationships xmlns="http://schemas.openxmlformats.org/package/2006/relationships"><Relationship Id="rId1" Type="http://schemas.openxmlformats.org/officeDocument/2006/relationships/table" Target="../tables/table83.xml"/></Relationships>
</file>

<file path=xl/worksheets/_rels/sheet91.xml.rels><?xml version="1.0" encoding="UTF-8" standalone="yes"?>
<Relationships xmlns="http://schemas.openxmlformats.org/package/2006/relationships"><Relationship Id="rId1" Type="http://schemas.openxmlformats.org/officeDocument/2006/relationships/table" Target="../tables/table84.xml"/></Relationships>
</file>

<file path=xl/worksheets/_rels/sheet92.xml.rels><?xml version="1.0" encoding="UTF-8" standalone="yes"?>
<Relationships xmlns="http://schemas.openxmlformats.org/package/2006/relationships"><Relationship Id="rId1" Type="http://schemas.openxmlformats.org/officeDocument/2006/relationships/table" Target="../tables/table85.xml"/></Relationships>
</file>

<file path=xl/worksheets/_rels/sheet93.xml.rels><?xml version="1.0" encoding="UTF-8" standalone="yes"?>
<Relationships xmlns="http://schemas.openxmlformats.org/package/2006/relationships"><Relationship Id="rId1" Type="http://schemas.openxmlformats.org/officeDocument/2006/relationships/table" Target="../tables/table86.xml"/></Relationships>
</file>

<file path=xl/worksheets/_rels/sheet94.xml.rels><?xml version="1.0" encoding="UTF-8" standalone="yes"?>
<Relationships xmlns="http://schemas.openxmlformats.org/package/2006/relationships"><Relationship Id="rId1" Type="http://schemas.openxmlformats.org/officeDocument/2006/relationships/table" Target="../tables/table87.xml"/></Relationships>
</file>

<file path=xl/worksheets/_rels/sheet95.xml.rels><?xml version="1.0" encoding="UTF-8" standalone="yes"?>
<Relationships xmlns="http://schemas.openxmlformats.org/package/2006/relationships"><Relationship Id="rId1" Type="http://schemas.openxmlformats.org/officeDocument/2006/relationships/table" Target="../tables/table88.xml"/></Relationships>
</file>

<file path=xl/worksheets/_rels/sheet96.xml.rels><?xml version="1.0" encoding="UTF-8" standalone="yes"?>
<Relationships xmlns="http://schemas.openxmlformats.org/package/2006/relationships"><Relationship Id="rId1" Type="http://schemas.openxmlformats.org/officeDocument/2006/relationships/table" Target="../tables/table89.xml"/></Relationships>
</file>

<file path=xl/worksheets/_rels/sheet97.xml.rels><?xml version="1.0" encoding="UTF-8" standalone="yes"?>
<Relationships xmlns="http://schemas.openxmlformats.org/package/2006/relationships"><Relationship Id="rId1" Type="http://schemas.openxmlformats.org/officeDocument/2006/relationships/table" Target="../tables/table90.xml"/></Relationships>
</file>

<file path=xl/worksheets/_rels/sheet98.xml.rels><?xml version="1.0" encoding="UTF-8" standalone="yes"?>
<Relationships xmlns="http://schemas.openxmlformats.org/package/2006/relationships"><Relationship Id="rId1" Type="http://schemas.openxmlformats.org/officeDocument/2006/relationships/table" Target="../tables/table91.xml"/></Relationships>
</file>

<file path=xl/worksheets/_rels/sheet99.xml.rels><?xml version="1.0" encoding="UTF-8" standalone="yes"?>
<Relationships xmlns="http://schemas.openxmlformats.org/package/2006/relationships"><Relationship Id="rId1" Type="http://schemas.openxmlformats.org/officeDocument/2006/relationships/table" Target="../tables/table9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30"/>
  </sheetPr>
  <dimension ref="A1:EB100"/>
  <sheetViews>
    <sheetView tabSelected="1"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4.28515625" style="3" bestFit="1" customWidth="1"/>
    <col min="4" max="4" width="10.85546875" style="3" bestFit="1" customWidth="1"/>
    <col min="5" max="5" width="10.85546875" style="3" hidden="1" customWidth="1" outlineLevel="1"/>
    <col min="6" max="6" width="13.140625" style="3" bestFit="1" customWidth="1" collapsed="1"/>
    <col min="7" max="7" width="13.140625" style="3" bestFit="1" customWidth="1"/>
    <col min="8" max="8" width="12" style="3" bestFit="1" customWidth="1"/>
    <col min="9" max="9" width="7.140625" style="3" bestFit="1" customWidth="1"/>
    <col min="10" max="10" width="7.140625" style="3" hidden="1" customWidth="1" outlineLevel="1"/>
    <col min="11" max="11" width="9.85546875" style="3" bestFit="1" customWidth="1" collapsed="1"/>
    <col min="12" max="12" width="13.85546875" style="3" bestFit="1" customWidth="1"/>
    <col min="13" max="13" width="13.85546875" style="3" hidden="1" customWidth="1" outlineLevel="1"/>
    <col min="14" max="14" width="25" style="3" bestFit="1" customWidth="1" collapsed="1"/>
    <col min="15" max="15" width="25" style="3" hidden="1" customWidth="1" outlineLevel="1"/>
    <col min="16" max="16" width="22.7109375" style="3" bestFit="1" customWidth="1" collapsed="1"/>
    <col min="17" max="17" width="22.7109375" style="3" hidden="1" customWidth="1" outlineLevel="1"/>
    <col min="18" max="18" width="16" style="3" bestFit="1" customWidth="1" collapsed="1"/>
    <col min="19" max="19" width="16" style="3" hidden="1" customWidth="1" outlineLevel="1"/>
    <col min="20" max="20" width="18.28515625" style="3" bestFit="1" customWidth="1" collapsed="1"/>
    <col min="21" max="21" width="18.28515625" style="3" hidden="1" customWidth="1" outlineLevel="1"/>
    <col min="22" max="22" width="24.5703125" style="3" bestFit="1" customWidth="1" collapsed="1"/>
    <col min="23" max="23" width="24.5703125" style="3" hidden="1" customWidth="1" outlineLevel="1"/>
    <col min="24" max="24" width="24.7109375" style="3" bestFit="1" customWidth="1" collapsed="1"/>
    <col min="25" max="25" width="24.7109375" style="3" hidden="1" customWidth="1" outlineLevel="1"/>
    <col min="26" max="26" width="12" style="3" bestFit="1" customWidth="1" collapsed="1"/>
    <col min="27" max="27" width="14.140625" style="3" bestFit="1" customWidth="1"/>
    <col min="28" max="28" width="28.7109375" style="3" bestFit="1" customWidth="1"/>
    <col min="29" max="29" width="23.5703125" style="3" bestFit="1" customWidth="1"/>
    <col min="30" max="30" width="23.5703125" style="3" hidden="1" customWidth="1" outlineLevel="1"/>
    <col min="31" max="31" width="24.42578125" style="3" bestFit="1" customWidth="1" collapsed="1"/>
    <col min="32" max="32" width="24.42578125" style="3" hidden="1" customWidth="1" outlineLevel="1"/>
    <col min="33" max="33" width="13.85546875" style="3" bestFit="1" customWidth="1" collapsed="1"/>
    <col min="34" max="34" width="13.85546875" style="3" hidden="1" customWidth="1" outlineLevel="1"/>
    <col min="35" max="35" width="17.28515625" style="3" bestFit="1" customWidth="1" collapsed="1"/>
    <col min="36" max="36" width="17.28515625" style="3" hidden="1" customWidth="1" outlineLevel="1"/>
    <col min="37" max="37" width="15.5703125" style="3" bestFit="1" customWidth="1" collapsed="1"/>
    <col min="38" max="38" width="15.5703125" style="3" hidden="1" customWidth="1" outlineLevel="1"/>
    <col min="39" max="39" width="17.42578125" style="3" bestFit="1" customWidth="1" collapsed="1"/>
    <col min="40" max="40" width="17.42578125" style="3" hidden="1" customWidth="1" outlineLevel="1"/>
    <col min="41" max="41" width="15.140625" style="3" bestFit="1" customWidth="1" collapsed="1"/>
    <col min="42" max="42" width="15.140625" style="3" hidden="1" customWidth="1" outlineLevel="1"/>
    <col min="43" max="43" width="11.42578125" style="3" bestFit="1" customWidth="1" collapsed="1"/>
    <col min="44" max="44" width="10.5703125" style="3" bestFit="1" customWidth="1"/>
    <col min="45" max="45" width="16.5703125" style="3" bestFit="1" customWidth="1"/>
    <col min="46" max="46" width="15.28515625" style="3" bestFit="1" customWidth="1"/>
    <col min="47" max="47" width="15.28515625" style="3" hidden="1" customWidth="1" outlineLevel="1"/>
    <col min="48" max="48" width="13.42578125" style="3" bestFit="1" customWidth="1" collapsed="1"/>
    <col min="49" max="49" width="18.85546875" style="3" bestFit="1" customWidth="1"/>
    <col min="50" max="50" width="18.85546875" style="3" hidden="1" customWidth="1" outlineLevel="1"/>
    <col min="51" max="51" width="22.42578125" style="3" bestFit="1" customWidth="1" collapsed="1"/>
    <col min="52" max="52" width="22.42578125" style="3" hidden="1" customWidth="1" outlineLevel="1"/>
    <col min="53" max="53" width="22.42578125" style="3" bestFit="1" customWidth="1" collapsed="1"/>
    <col min="54" max="54" width="22.42578125" style="3" hidden="1" customWidth="1" outlineLevel="1"/>
    <col min="55" max="55" width="19.7109375" style="3" bestFit="1" customWidth="1" collapsed="1"/>
    <col min="56" max="56" width="19.7109375" style="3" hidden="1" customWidth="1" outlineLevel="1"/>
    <col min="57" max="57" width="15" style="3" bestFit="1" customWidth="1" collapsed="1"/>
    <col min="58" max="58" width="15" style="3" hidden="1" customWidth="1" outlineLevel="1"/>
    <col min="59" max="59" width="12.28515625" style="3" bestFit="1" customWidth="1" collapsed="1"/>
    <col min="60" max="60" width="13.7109375" style="3" bestFit="1" customWidth="1"/>
    <col min="61" max="61" width="9.7109375" style="3" bestFit="1" customWidth="1"/>
    <col min="62" max="62" width="9.7109375" style="3" hidden="1" customWidth="1" outlineLevel="1"/>
    <col min="63" max="63" width="14.5703125" style="3" bestFit="1" customWidth="1" collapsed="1"/>
    <col min="64" max="64" width="11.85546875" style="3" bestFit="1" customWidth="1"/>
    <col min="65" max="65" width="18.7109375" style="3" bestFit="1" customWidth="1"/>
    <col min="66" max="66" width="32" style="3" bestFit="1" customWidth="1"/>
    <col min="67" max="132" width="9.140625" style="22"/>
    <col min="133" max="16384" width="9.140625" style="3"/>
  </cols>
  <sheetData>
    <row r="1" spans="1:132" s="13" customFormat="1">
      <c r="A1" s="10"/>
      <c r="B1" s="11" t="s">
        <v>0</v>
      </c>
      <c r="C1" s="12" t="s">
        <v>2</v>
      </c>
      <c r="D1" s="12" t="s">
        <v>3</v>
      </c>
      <c r="E1" s="12"/>
      <c r="F1" s="12" t="s">
        <v>4</v>
      </c>
      <c r="G1" s="12" t="s">
        <v>5</v>
      </c>
      <c r="H1" s="12" t="s">
        <v>6</v>
      </c>
      <c r="I1" s="12" t="s">
        <v>7</v>
      </c>
      <c r="J1" s="12"/>
      <c r="K1" s="12" t="s">
        <v>8</v>
      </c>
      <c r="L1" s="12" t="s">
        <v>9</v>
      </c>
      <c r="M1" s="12"/>
      <c r="N1" s="12" t="s">
        <v>10</v>
      </c>
      <c r="O1" s="12"/>
      <c r="P1" s="12" t="s">
        <v>11</v>
      </c>
      <c r="Q1" s="12"/>
      <c r="R1" s="12" t="s">
        <v>12</v>
      </c>
      <c r="S1" s="12"/>
      <c r="T1" s="12" t="s">
        <v>13</v>
      </c>
      <c r="U1" s="12"/>
      <c r="V1" s="12" t="s">
        <v>14</v>
      </c>
      <c r="W1" s="12"/>
      <c r="X1" s="12" t="s">
        <v>15</v>
      </c>
      <c r="Y1" s="12"/>
      <c r="Z1" s="12" t="s">
        <v>16</v>
      </c>
      <c r="AA1" s="12" t="s">
        <v>17</v>
      </c>
      <c r="AB1" s="12" t="s">
        <v>18</v>
      </c>
      <c r="AC1" s="12" t="s">
        <v>19</v>
      </c>
      <c r="AD1" s="12"/>
      <c r="AE1" s="12" t="s">
        <v>20</v>
      </c>
      <c r="AF1" s="12"/>
      <c r="AG1" s="12" t="s">
        <v>21</v>
      </c>
      <c r="AH1" s="12"/>
      <c r="AI1" s="12" t="s">
        <v>22</v>
      </c>
      <c r="AJ1" s="12"/>
      <c r="AK1" s="12" t="s">
        <v>23</v>
      </c>
      <c r="AL1" s="12"/>
      <c r="AM1" s="12" t="s">
        <v>24</v>
      </c>
      <c r="AN1" s="12"/>
      <c r="AO1" s="12" t="s">
        <v>25</v>
      </c>
      <c r="AP1" s="12"/>
      <c r="AQ1" s="12" t="s">
        <v>26</v>
      </c>
      <c r="AR1" s="12" t="s">
        <v>27</v>
      </c>
      <c r="AS1" s="12" t="s">
        <v>28</v>
      </c>
      <c r="AT1" s="12" t="s">
        <v>29</v>
      </c>
      <c r="AU1" s="12"/>
      <c r="AV1" s="12" t="s">
        <v>30</v>
      </c>
      <c r="AW1" s="12" t="s">
        <v>31</v>
      </c>
      <c r="AX1" s="12"/>
      <c r="AY1" s="12" t="s">
        <v>32</v>
      </c>
      <c r="AZ1" s="12"/>
      <c r="BA1" s="12" t="s">
        <v>33</v>
      </c>
      <c r="BB1" s="12"/>
      <c r="BC1" s="12" t="s">
        <v>34</v>
      </c>
      <c r="BD1" s="12"/>
      <c r="BE1" s="12" t="s">
        <v>35</v>
      </c>
      <c r="BF1" s="12"/>
      <c r="BG1" s="12" t="s">
        <v>36</v>
      </c>
      <c r="BH1" s="12" t="s">
        <v>37</v>
      </c>
      <c r="BI1" s="12" t="s">
        <v>38</v>
      </c>
      <c r="BJ1" s="12"/>
      <c r="BK1" s="12" t="s">
        <v>39</v>
      </c>
      <c r="BL1" s="12" t="s">
        <v>40</v>
      </c>
      <c r="BM1" s="12" t="s">
        <v>41</v>
      </c>
      <c r="BN1" s="12" t="s">
        <v>42</v>
      </c>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row>
    <row r="2" spans="1:132" s="13" customFormat="1" outlineLevel="1">
      <c r="A2" s="14" t="s">
        <v>43</v>
      </c>
      <c r="B2" s="15" t="s">
        <v>44</v>
      </c>
      <c r="C2" s="15" t="s">
        <v>46</v>
      </c>
      <c r="D2" s="15" t="str">
        <f>_xlfn.IFNA(IF(MATCH("ERROR",E10:E110,0),"ERROR"),"")</f>
        <v/>
      </c>
      <c r="E2" s="15" t="s">
        <v>47</v>
      </c>
      <c r="F2" s="15" t="s">
        <v>48</v>
      </c>
      <c r="G2" s="15" t="s">
        <v>49</v>
      </c>
      <c r="H2" s="15" t="s">
        <v>50</v>
      </c>
      <c r="I2" s="15" t="str">
        <f>_xlfn.IFNA(IF(MATCH("ERROR",J10:J110,0),"ERROR"),"")</f>
        <v/>
      </c>
      <c r="J2" s="15" t="s">
        <v>51</v>
      </c>
      <c r="K2" s="15" t="s">
        <v>52</v>
      </c>
      <c r="L2" s="15" t="str">
        <f>_xlfn.IFNA(IF(MATCH("ERROR",M10:M110,0),"ERROR"),"")</f>
        <v/>
      </c>
      <c r="M2" s="15" t="s">
        <v>53</v>
      </c>
      <c r="N2" s="15" t="str">
        <f>_xlfn.IFNA(IF(MATCH("ERROR",O10:O110,0),"ERROR"),"")</f>
        <v/>
      </c>
      <c r="O2" s="15" t="s">
        <v>54</v>
      </c>
      <c r="P2" s="15" t="str">
        <f>_xlfn.IFNA(IF(MATCH("ERROR",Q10:Q110,0),"ERROR"),"")</f>
        <v/>
      </c>
      <c r="Q2" s="15" t="s">
        <v>55</v>
      </c>
      <c r="R2" s="15" t="str">
        <f>_xlfn.IFNA(IF(MATCH("ERROR",S10:S110,0),"ERROR"),"")</f>
        <v/>
      </c>
      <c r="S2" s="15" t="s">
        <v>56</v>
      </c>
      <c r="T2" s="15" t="str">
        <f>_xlfn.IFNA(IF(MATCH("ERROR",U10:U110,0),"ERROR"),"")</f>
        <v/>
      </c>
      <c r="U2" s="15" t="s">
        <v>57</v>
      </c>
      <c r="V2" s="15" t="str">
        <f>_xlfn.IFNA(IF(MATCH("ERROR",W10:W110,0),"ERROR"),"")</f>
        <v/>
      </c>
      <c r="W2" s="15" t="s">
        <v>58</v>
      </c>
      <c r="X2" s="15" t="str">
        <f>_xlfn.IFNA(IF(MATCH("ERROR",Y10:Y110,0),"ERROR"),"")</f>
        <v/>
      </c>
      <c r="Y2" s="15" t="s">
        <v>59</v>
      </c>
      <c r="Z2" s="15" t="s">
        <v>60</v>
      </c>
      <c r="AA2" s="15" t="s">
        <v>61</v>
      </c>
      <c r="AB2" s="15" t="s">
        <v>62</v>
      </c>
      <c r="AC2" s="15" t="str">
        <f>_xlfn.IFNA(IF(MATCH("ERROR",AD10:AD110,0),"ERROR"),"")</f>
        <v/>
      </c>
      <c r="AD2" s="15" t="s">
        <v>63</v>
      </c>
      <c r="AE2" s="15" t="str">
        <f>_xlfn.IFNA(IF(MATCH("ERROR",AF10:AF110,0),"ERROR"),"")</f>
        <v/>
      </c>
      <c r="AF2" s="15" t="s">
        <v>64</v>
      </c>
      <c r="AG2" s="15" t="str">
        <f>_xlfn.IFNA(IF(MATCH("ERROR",AH10:AH110,0),"ERROR"),"")</f>
        <v/>
      </c>
      <c r="AH2" s="15" t="s">
        <v>65</v>
      </c>
      <c r="AI2" s="15" t="str">
        <f>_xlfn.IFNA(IF(MATCH("ERROR",AJ10:AJ110,0),"ERROR"),"")</f>
        <v/>
      </c>
      <c r="AJ2" s="15" t="s">
        <v>66</v>
      </c>
      <c r="AK2" s="15" t="str">
        <f>_xlfn.IFNA(IF(MATCH("ERROR",AL10:AL110,0),"ERROR"),"")</f>
        <v/>
      </c>
      <c r="AL2" s="15" t="s">
        <v>67</v>
      </c>
      <c r="AM2" s="15" t="str">
        <f>_xlfn.IFNA(IF(MATCH("ERROR",AN10:AN110,0),"ERROR"),"")</f>
        <v/>
      </c>
      <c r="AN2" s="15" t="s">
        <v>68</v>
      </c>
      <c r="AO2" s="15" t="str">
        <f>_xlfn.IFNA(IF(MATCH("ERROR",AP10:AP110,0),"ERROR"),"")</f>
        <v/>
      </c>
      <c r="AP2" s="15" t="s">
        <v>69</v>
      </c>
      <c r="AQ2" s="15" t="s">
        <v>70</v>
      </c>
      <c r="AR2" s="15" t="s">
        <v>71</v>
      </c>
      <c r="AS2" s="15" t="s">
        <v>72</v>
      </c>
      <c r="AT2" s="15" t="str">
        <f>_xlfn.IFNA(IF(MATCH("ERROR",AU10:AU110,0),"ERROR"),"")</f>
        <v/>
      </c>
      <c r="AU2" s="15" t="s">
        <v>73</v>
      </c>
      <c r="AV2" s="15" t="s">
        <v>74</v>
      </c>
      <c r="AW2" s="15" t="str">
        <f>_xlfn.IFNA(IF(MATCH("ERROR",AX10:AX110,0),"ERROR"),"")</f>
        <v/>
      </c>
      <c r="AX2" s="15" t="s">
        <v>75</v>
      </c>
      <c r="AY2" s="15" t="str">
        <f>_xlfn.IFNA(IF(MATCH("ERROR",AZ10:AZ110,0),"ERROR"),"")</f>
        <v/>
      </c>
      <c r="AZ2" s="15" t="s">
        <v>76</v>
      </c>
      <c r="BA2" s="15" t="str">
        <f>_xlfn.IFNA(IF(MATCH("ERROR",BB10:BB110,0),"ERROR"),"")</f>
        <v/>
      </c>
      <c r="BB2" s="15" t="s">
        <v>77</v>
      </c>
      <c r="BC2" s="15" t="str">
        <f>_xlfn.IFNA(IF(MATCH("ERROR",BD10:BD110,0),"ERROR"),"")</f>
        <v/>
      </c>
      <c r="BD2" s="15" t="s">
        <v>78</v>
      </c>
      <c r="BE2" s="15" t="str">
        <f>_xlfn.IFNA(IF(MATCH("ERROR",BF10:BF110,0),"ERROR"),"")</f>
        <v/>
      </c>
      <c r="BF2" s="15" t="s">
        <v>79</v>
      </c>
      <c r="BG2" s="15" t="s">
        <v>80</v>
      </c>
      <c r="BH2" s="15" t="s">
        <v>81</v>
      </c>
      <c r="BI2" s="15" t="str">
        <f>_xlfn.IFNA(IF(MATCH("ERROR",BJ10:BJ110,0),"ERROR"),"")</f>
        <v/>
      </c>
      <c r="BJ2" s="15" t="s">
        <v>82</v>
      </c>
      <c r="BK2" s="15" t="s">
        <v>83</v>
      </c>
      <c r="BL2" s="15" t="s">
        <v>84</v>
      </c>
      <c r="BM2" s="15" t="s">
        <v>85</v>
      </c>
      <c r="BN2" s="15" t="s">
        <v>86</v>
      </c>
      <c r="BO2" s="20" t="str">
        <f>_xlfn.IFNA(IF(MATCH("ERROR",BP10:BP110,0),"ERROR"),"")</f>
        <v/>
      </c>
      <c r="BP2" s="20" t="str">
        <f>_xlfn.IFNA(IF(MATCH("ERROR",BQ10:BQ110,0),"ERROR"),"")</f>
        <v/>
      </c>
      <c r="BQ2" s="20" t="str">
        <f>_xlfn.IFNA(IF(MATCH("ERROR",BR10:BR110,0),"ERROR"),"")</f>
        <v/>
      </c>
      <c r="BR2" s="20" t="str">
        <f>_xlfn.IFNA(IF(MATCH("ERROR",BS10:BS110,0),"ERROR"),"")</f>
        <v/>
      </c>
      <c r="BS2" s="20" t="str">
        <f>_xlfn.IFNA(IF(MATCH("ERROR",BT10:BT110,0),"ERROR"),"")</f>
        <v/>
      </c>
      <c r="BT2" s="20" t="str">
        <f>_xlfn.IFNA(IF(MATCH("ERROR",BU10:BU110,0),"ERROR"),"")</f>
        <v/>
      </c>
      <c r="BU2" s="20" t="str">
        <f>_xlfn.IFNA(IF(MATCH("ERROR",BV10:BV110,0),"ERROR"),"")</f>
        <v/>
      </c>
      <c r="BV2" s="20" t="str">
        <f>_xlfn.IFNA(IF(MATCH("ERROR",BW10:BW110,0),"ERROR"),"")</f>
        <v/>
      </c>
      <c r="BW2" s="20" t="str">
        <f>_xlfn.IFNA(IF(MATCH("ERROR",BX10:BX110,0),"ERROR"),"")</f>
        <v/>
      </c>
      <c r="BX2" s="20" t="str">
        <f>_xlfn.IFNA(IF(MATCH("ERROR",BY10:BY110,0),"ERROR"),"")</f>
        <v/>
      </c>
      <c r="BY2" s="20" t="str">
        <f>_xlfn.IFNA(IF(MATCH("ERROR",BZ10:BZ110,0),"ERROR"),"")</f>
        <v/>
      </c>
      <c r="BZ2" s="20" t="str">
        <f>_xlfn.IFNA(IF(MATCH("ERROR",CA10:CA110,0),"ERROR"),"")</f>
        <v/>
      </c>
      <c r="CA2" s="20" t="str">
        <f>_xlfn.IFNA(IF(MATCH("ERROR",CB10:CB110,0),"ERROR"),"")</f>
        <v/>
      </c>
      <c r="CB2" s="20" t="str">
        <f>_xlfn.IFNA(IF(MATCH("ERROR",CC10:CC110,0),"ERROR"),"")</f>
        <v/>
      </c>
      <c r="CC2" s="20" t="str">
        <f>_xlfn.IFNA(IF(MATCH("ERROR",CD10:CD110,0),"ERROR"),"")</f>
        <v/>
      </c>
      <c r="CD2" s="20" t="str">
        <f>_xlfn.IFNA(IF(MATCH("ERROR",CE10:CE110,0),"ERROR"),"")</f>
        <v/>
      </c>
      <c r="CE2" s="20" t="str">
        <f>_xlfn.IFNA(IF(MATCH("ERROR",CF10:CF110,0),"ERROR"),"")</f>
        <v/>
      </c>
      <c r="CF2" s="20" t="str">
        <f>_xlfn.IFNA(IF(MATCH("ERROR",CG10:CG110,0),"ERROR"),"")</f>
        <v/>
      </c>
      <c r="CG2" s="20" t="str">
        <f>_xlfn.IFNA(IF(MATCH("ERROR",CH10:CH110,0),"ERROR"),"")</f>
        <v/>
      </c>
      <c r="CH2" s="20" t="str">
        <f>_xlfn.IFNA(IF(MATCH("ERROR",CI10:CI110,0),"ERROR"),"")</f>
        <v/>
      </c>
      <c r="CI2" s="20" t="str">
        <f>_xlfn.IFNA(IF(MATCH("ERROR",CJ10:CJ110,0),"ERROR"),"")</f>
        <v/>
      </c>
      <c r="CJ2" s="20" t="str">
        <f>_xlfn.IFNA(IF(MATCH("ERROR",CK10:CK110,0),"ERROR"),"")</f>
        <v/>
      </c>
      <c r="CK2" s="20" t="str">
        <f>_xlfn.IFNA(IF(MATCH("ERROR",CL10:CL110,0),"ERROR"),"")</f>
        <v/>
      </c>
      <c r="CL2" s="20" t="str">
        <f>_xlfn.IFNA(IF(MATCH("ERROR",CM10:CM110,0),"ERROR"),"")</f>
        <v/>
      </c>
      <c r="CM2" s="20" t="str">
        <f>_xlfn.IFNA(IF(MATCH("ERROR",CN10:CN110,0),"ERROR"),"")</f>
        <v/>
      </c>
      <c r="CN2" s="20" t="str">
        <f>_xlfn.IFNA(IF(MATCH("ERROR",CO10:CO110,0),"ERROR"),"")</f>
        <v/>
      </c>
      <c r="CO2" s="20" t="str">
        <f>_xlfn.IFNA(IF(MATCH("ERROR",CP10:CP110,0),"ERROR"),"")</f>
        <v/>
      </c>
      <c r="CP2" s="20" t="str">
        <f>_xlfn.IFNA(IF(MATCH("ERROR",CQ10:CQ110,0),"ERROR"),"")</f>
        <v/>
      </c>
      <c r="CQ2" s="20" t="str">
        <f>_xlfn.IFNA(IF(MATCH("ERROR",CR10:CR110,0),"ERROR"),"")</f>
        <v/>
      </c>
      <c r="CR2" s="20" t="str">
        <f>_xlfn.IFNA(IF(MATCH("ERROR",CS10:CS110,0),"ERROR"),"")</f>
        <v/>
      </c>
      <c r="CS2" s="20" t="str">
        <f>_xlfn.IFNA(IF(MATCH("ERROR",CT10:CT110,0),"ERROR"),"")</f>
        <v/>
      </c>
      <c r="CT2" s="20" t="str">
        <f>_xlfn.IFNA(IF(MATCH("ERROR",CU10:CU110,0),"ERROR"),"")</f>
        <v/>
      </c>
      <c r="CU2" s="20" t="str">
        <f>_xlfn.IFNA(IF(MATCH("ERROR",CV10:CV110,0),"ERROR"),"")</f>
        <v/>
      </c>
      <c r="CV2" s="20" t="str">
        <f>_xlfn.IFNA(IF(MATCH("ERROR",CW10:CW110,0),"ERROR"),"")</f>
        <v/>
      </c>
      <c r="CW2" s="20" t="str">
        <f>_xlfn.IFNA(IF(MATCH("ERROR",CX10:CX110,0),"ERROR"),"")</f>
        <v/>
      </c>
      <c r="CX2" s="20" t="str">
        <f>_xlfn.IFNA(IF(MATCH("ERROR",CY10:CY110,0),"ERROR"),"")</f>
        <v/>
      </c>
      <c r="CY2" s="20" t="str">
        <f>_xlfn.IFNA(IF(MATCH("ERROR",CZ10:CZ110,0),"ERROR"),"")</f>
        <v/>
      </c>
      <c r="CZ2" s="20" t="str">
        <f>_xlfn.IFNA(IF(MATCH("ERROR",DA10:DA110,0),"ERROR"),"")</f>
        <v/>
      </c>
      <c r="DA2" s="20" t="str">
        <f>_xlfn.IFNA(IF(MATCH("ERROR",DB10:DB110,0),"ERROR"),"")</f>
        <v/>
      </c>
      <c r="DB2" s="20" t="str">
        <f>_xlfn.IFNA(IF(MATCH("ERROR",DC10:DC110,0),"ERROR"),"")</f>
        <v/>
      </c>
      <c r="DC2" s="20" t="str">
        <f>_xlfn.IFNA(IF(MATCH("ERROR",DD10:DD110,0),"ERROR"),"")</f>
        <v/>
      </c>
      <c r="DD2" s="20" t="str">
        <f>_xlfn.IFNA(IF(MATCH("ERROR",DE10:DE110,0),"ERROR"),"")</f>
        <v/>
      </c>
      <c r="DE2" s="20" t="str">
        <f>_xlfn.IFNA(IF(MATCH("ERROR",DF10:DF110,0),"ERROR"),"")</f>
        <v/>
      </c>
      <c r="DF2" s="20" t="str">
        <f>_xlfn.IFNA(IF(MATCH("ERROR",DG10:DG110,0),"ERROR"),"")</f>
        <v/>
      </c>
      <c r="DG2" s="20" t="str">
        <f>_xlfn.IFNA(IF(MATCH("ERROR",DH10:DH110,0),"ERROR"),"")</f>
        <v/>
      </c>
      <c r="DH2" s="20" t="str">
        <f>_xlfn.IFNA(IF(MATCH("ERROR",DI10:DI110,0),"ERROR"),"")</f>
        <v/>
      </c>
      <c r="DI2" s="20" t="str">
        <f>_xlfn.IFNA(IF(MATCH("ERROR",DJ10:DJ110,0),"ERROR"),"")</f>
        <v/>
      </c>
      <c r="DJ2" s="20" t="str">
        <f>_xlfn.IFNA(IF(MATCH("ERROR",DK10:DK110,0),"ERROR"),"")</f>
        <v/>
      </c>
      <c r="DK2" s="20" t="str">
        <f>_xlfn.IFNA(IF(MATCH("ERROR",DL10:DL110,0),"ERROR"),"")</f>
        <v/>
      </c>
      <c r="DL2" s="20" t="str">
        <f>_xlfn.IFNA(IF(MATCH("ERROR",DM10:DM110,0),"ERROR"),"")</f>
        <v/>
      </c>
      <c r="DM2" s="20" t="str">
        <f>_xlfn.IFNA(IF(MATCH("ERROR",DN10:DN110,0),"ERROR"),"")</f>
        <v/>
      </c>
      <c r="DN2" s="20" t="str">
        <f>_xlfn.IFNA(IF(MATCH("ERROR",DO10:DO110,0),"ERROR"),"")</f>
        <v/>
      </c>
      <c r="DO2" s="20" t="str">
        <f>_xlfn.IFNA(IF(MATCH("ERROR",DP10:DP110,0),"ERROR"),"")</f>
        <v/>
      </c>
      <c r="DP2" s="20" t="str">
        <f>_xlfn.IFNA(IF(MATCH("ERROR",DQ10:DQ110,0),"ERROR"),"")</f>
        <v/>
      </c>
      <c r="DQ2" s="20" t="str">
        <f>_xlfn.IFNA(IF(MATCH("ERROR",DR10:DR110,0),"ERROR"),"")</f>
        <v/>
      </c>
      <c r="DR2" s="20" t="str">
        <f>_xlfn.IFNA(IF(MATCH("ERROR",DS10:DS110,0),"ERROR"),"")</f>
        <v/>
      </c>
      <c r="DS2" s="20" t="str">
        <f>_xlfn.IFNA(IF(MATCH("ERROR",DT10:DT110,0),"ERROR"),"")</f>
        <v/>
      </c>
      <c r="DT2" s="20" t="str">
        <f>_xlfn.IFNA(IF(MATCH("ERROR",DU10:DU110,0),"ERROR"),"")</f>
        <v/>
      </c>
      <c r="DU2" s="20" t="str">
        <f>_xlfn.IFNA(IF(MATCH("ERROR",DV10:DV110,0),"ERROR"),"")</f>
        <v/>
      </c>
      <c r="DV2" s="20" t="str">
        <f>_xlfn.IFNA(IF(MATCH("ERROR",DW10:DW110,0),"ERROR"),"")</f>
        <v/>
      </c>
      <c r="DW2" s="20" t="str">
        <f>_xlfn.IFNA(IF(MATCH("ERROR",DX10:DX110,0),"ERROR"),"")</f>
        <v/>
      </c>
      <c r="DX2" s="20" t="str">
        <f>_xlfn.IFNA(IF(MATCH("ERROR",DY10:DY110,0),"ERROR"),"")</f>
        <v/>
      </c>
      <c r="DY2" s="20" t="str">
        <f>_xlfn.IFNA(IF(MATCH("ERROR",DZ10:DZ110,0),"ERROR"),"")</f>
        <v/>
      </c>
      <c r="DZ2" s="20" t="str">
        <f>_xlfn.IFNA(IF(MATCH("ERROR",EA10:EA110,0),"ERROR"),"")</f>
        <v/>
      </c>
      <c r="EA2" s="20" t="str">
        <f>_xlfn.IFNA(IF(MATCH("ERROR",EB10:EB110,0),"ERROR"),"")</f>
        <v/>
      </c>
      <c r="EB2" s="20" t="str">
        <f>_xlfn.IFNA(IF(MATCH("ERROR",EC10:EC110,0),"ERROR"),"")</f>
        <v/>
      </c>
    </row>
    <row r="3" spans="1:132" s="18" customFormat="1">
      <c r="A3" s="16" t="s">
        <v>87</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row>
    <row r="4" spans="1:132" s="13" customFormat="1" outlineLevel="1">
      <c r="A4" s="14" t="s">
        <v>88</v>
      </c>
      <c r="B4" s="13" t="s">
        <v>89</v>
      </c>
      <c r="C4" s="13" t="s">
        <v>91</v>
      </c>
      <c r="D4" s="13" t="s">
        <v>93</v>
      </c>
      <c r="F4" s="13" t="s">
        <v>94</v>
      </c>
      <c r="G4" s="13" t="s">
        <v>94</v>
      </c>
      <c r="H4" s="13" t="s">
        <v>95</v>
      </c>
      <c r="I4" s="13" t="s">
        <v>96</v>
      </c>
      <c r="K4" s="13" t="s">
        <v>93</v>
      </c>
      <c r="L4" s="13" t="s">
        <v>90</v>
      </c>
      <c r="N4" s="13" t="s">
        <v>90</v>
      </c>
      <c r="P4" s="13" t="s">
        <v>90</v>
      </c>
      <c r="R4" s="13" t="s">
        <v>90</v>
      </c>
      <c r="T4" s="13" t="s">
        <v>90</v>
      </c>
      <c r="V4" s="13" t="s">
        <v>90</v>
      </c>
      <c r="X4" s="13" t="s">
        <v>90</v>
      </c>
      <c r="Z4" s="13" t="s">
        <v>95</v>
      </c>
      <c r="AA4" s="13" t="s">
        <v>95</v>
      </c>
      <c r="AB4" s="13" t="s">
        <v>97</v>
      </c>
      <c r="AC4" s="13" t="s">
        <v>90</v>
      </c>
      <c r="AE4" s="13" t="s">
        <v>90</v>
      </c>
      <c r="AG4" s="13" t="s">
        <v>98</v>
      </c>
      <c r="AI4" s="13" t="s">
        <v>101</v>
      </c>
      <c r="AK4" s="13" t="s">
        <v>101</v>
      </c>
      <c r="AM4" s="13" t="s">
        <v>101</v>
      </c>
      <c r="AO4" s="13" t="s">
        <v>101</v>
      </c>
      <c r="AQ4" s="13" t="s">
        <v>103</v>
      </c>
      <c r="AR4" s="13" t="s">
        <v>104</v>
      </c>
      <c r="AS4" s="13" t="s">
        <v>102</v>
      </c>
      <c r="AT4" s="13" t="s">
        <v>90</v>
      </c>
      <c r="AV4" s="13" t="s">
        <v>103</v>
      </c>
      <c r="AW4" s="13" t="s">
        <v>99</v>
      </c>
      <c r="AY4" s="13" t="s">
        <v>90</v>
      </c>
      <c r="BA4" s="13" t="s">
        <v>90</v>
      </c>
      <c r="BC4" s="13" t="s">
        <v>90</v>
      </c>
      <c r="BE4" s="13" t="s">
        <v>90</v>
      </c>
      <c r="BG4" s="13" t="s">
        <v>105</v>
      </c>
      <c r="BH4" s="13" t="s">
        <v>97</v>
      </c>
      <c r="BI4" s="13" t="s">
        <v>96</v>
      </c>
      <c r="BK4" s="13" t="s">
        <v>103</v>
      </c>
      <c r="BL4" s="13" t="s">
        <v>106</v>
      </c>
      <c r="BM4" s="13" t="s">
        <v>94</v>
      </c>
      <c r="BN4" s="13" t="s">
        <v>107</v>
      </c>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row>
    <row r="5" spans="1:132" s="13" customFormat="1" outlineLevel="1">
      <c r="A5" s="14" t="s">
        <v>108</v>
      </c>
      <c r="B5" s="13" t="b">
        <v>0</v>
      </c>
      <c r="C5" s="13" t="b">
        <v>0</v>
      </c>
      <c r="D5" s="13" t="b">
        <v>1</v>
      </c>
      <c r="F5" s="13" t="b">
        <v>1</v>
      </c>
      <c r="G5" s="13" t="b">
        <v>1</v>
      </c>
      <c r="H5" s="13" t="b">
        <v>1</v>
      </c>
      <c r="I5" s="13" t="b">
        <v>1</v>
      </c>
      <c r="K5" s="13" t="b">
        <v>1</v>
      </c>
      <c r="L5" s="13" t="b">
        <v>1</v>
      </c>
      <c r="N5" s="13" t="b">
        <v>1</v>
      </c>
      <c r="P5" s="13" t="b">
        <v>1</v>
      </c>
      <c r="R5" s="13" t="b">
        <v>1</v>
      </c>
      <c r="T5" s="13" t="b">
        <v>1</v>
      </c>
      <c r="V5" s="13" t="b">
        <v>1</v>
      </c>
      <c r="X5" s="13" t="b">
        <f>IF(OR(V10="Ground Planted Stub",V10="Concrete Pile",V10="Pad"),TRUE,FALSE)</f>
        <v>0</v>
      </c>
      <c r="Z5" s="13" t="b">
        <v>0</v>
      </c>
      <c r="AA5" s="13" t="b">
        <v>1</v>
      </c>
      <c r="AB5" s="13" t="b">
        <v>1</v>
      </c>
      <c r="AC5" s="13" t="b">
        <v>0</v>
      </c>
      <c r="AE5" s="13" t="b">
        <v>0</v>
      </c>
      <c r="AG5" s="13" t="b">
        <v>0</v>
      </c>
      <c r="AI5" s="13" t="b">
        <v>0</v>
      </c>
      <c r="AK5" s="13" t="b">
        <v>0</v>
      </c>
      <c r="AM5" s="13" t="b">
        <v>0</v>
      </c>
      <c r="AO5" s="13" t="b">
        <v>0</v>
      </c>
      <c r="AQ5" s="13" t="b">
        <v>1</v>
      </c>
      <c r="AR5" s="13" t="b">
        <v>0</v>
      </c>
      <c r="AS5" s="13" t="b">
        <v>0</v>
      </c>
      <c r="AT5" s="13" t="b">
        <v>1</v>
      </c>
      <c r="AV5" s="13" t="b">
        <v>0</v>
      </c>
      <c r="AW5" s="13" t="b">
        <v>0</v>
      </c>
      <c r="AY5" s="13" t="b">
        <v>1</v>
      </c>
      <c r="BA5" s="13" t="b">
        <v>1</v>
      </c>
      <c r="BC5" s="13" t="b">
        <v>0</v>
      </c>
      <c r="BE5" s="13" t="b">
        <v>0</v>
      </c>
      <c r="BG5" s="13" t="b">
        <v>0</v>
      </c>
      <c r="BH5" s="13" t="b">
        <v>1</v>
      </c>
      <c r="BI5" s="13" t="b">
        <v>1</v>
      </c>
      <c r="BK5" s="13" t="b">
        <v>1</v>
      </c>
      <c r="BL5" s="13" t="b">
        <v>0</v>
      </c>
      <c r="BM5" s="13" t="b">
        <v>0</v>
      </c>
      <c r="BN5" s="13" t="b">
        <v>0</v>
      </c>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row>
    <row r="6" spans="1:132" s="13" customFormat="1" outlineLevel="1">
      <c r="A6" s="14" t="s">
        <v>109</v>
      </c>
      <c r="B6" s="13" t="b">
        <v>0</v>
      </c>
      <c r="C6" s="13" t="b">
        <v>0</v>
      </c>
      <c r="D6" s="13" t="b">
        <v>0</v>
      </c>
      <c r="F6" s="13" t="b">
        <v>0</v>
      </c>
      <c r="G6" s="13" t="b">
        <v>0</v>
      </c>
      <c r="H6" s="13" t="b">
        <v>0</v>
      </c>
      <c r="I6" s="13" t="b">
        <v>0</v>
      </c>
      <c r="K6" s="13" t="b">
        <v>0</v>
      </c>
      <c r="L6" s="13" t="b">
        <v>0</v>
      </c>
      <c r="N6" s="13" t="b">
        <v>0</v>
      </c>
      <c r="P6" s="13" t="b">
        <v>0</v>
      </c>
      <c r="R6" s="13" t="b">
        <v>0</v>
      </c>
      <c r="T6" s="13" t="b">
        <v>0</v>
      </c>
      <c r="V6" s="13" t="b">
        <v>0</v>
      </c>
      <c r="X6" s="13" t="b">
        <v>0</v>
      </c>
      <c r="Z6" s="13" t="b">
        <v>0</v>
      </c>
      <c r="AA6" s="13" t="b">
        <v>0</v>
      </c>
      <c r="AB6" s="13" t="b">
        <v>0</v>
      </c>
      <c r="AC6" s="13" t="b">
        <v>0</v>
      </c>
      <c r="AE6" s="13" t="b">
        <v>0</v>
      </c>
      <c r="AG6" s="13" t="b">
        <v>0</v>
      </c>
      <c r="AI6" s="13" t="b">
        <v>0</v>
      </c>
      <c r="AK6" s="13" t="b">
        <v>0</v>
      </c>
      <c r="AM6" s="13" t="b">
        <v>0</v>
      </c>
      <c r="AO6" s="13" t="b">
        <v>0</v>
      </c>
      <c r="AQ6" s="13" t="b">
        <v>0</v>
      </c>
      <c r="AR6" s="13" t="b">
        <v>1</v>
      </c>
      <c r="AS6" s="13" t="b">
        <v>0</v>
      </c>
      <c r="AT6" s="13" t="b">
        <v>0</v>
      </c>
      <c r="AV6" s="13" t="b">
        <v>0</v>
      </c>
      <c r="AW6" s="13" t="b">
        <v>0</v>
      </c>
      <c r="AY6" s="13" t="b">
        <v>0</v>
      </c>
      <c r="BA6" s="13" t="b">
        <v>0</v>
      </c>
      <c r="BC6" s="13" t="b">
        <v>0</v>
      </c>
      <c r="BE6" s="13" t="b">
        <v>0</v>
      </c>
      <c r="BG6" s="13" t="b">
        <v>0</v>
      </c>
      <c r="BH6" s="13" t="b">
        <v>0</v>
      </c>
      <c r="BI6" s="13" t="b">
        <v>0</v>
      </c>
      <c r="BK6" s="13" t="b">
        <v>0</v>
      </c>
      <c r="BL6" s="13" t="b">
        <v>0</v>
      </c>
      <c r="BM6" s="13" t="b">
        <v>0</v>
      </c>
      <c r="BN6" s="13" t="b">
        <v>0</v>
      </c>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row>
    <row r="7" spans="1:132" s="13" customFormat="1" outlineLevel="1">
      <c r="A7" s="14" t="s">
        <v>110</v>
      </c>
      <c r="B7" s="13" t="b">
        <v>0</v>
      </c>
      <c r="C7" s="13" t="b">
        <v>0</v>
      </c>
      <c r="D7" s="13" t="b">
        <v>1</v>
      </c>
      <c r="F7" s="13" t="b">
        <v>0</v>
      </c>
      <c r="G7" s="13" t="b">
        <v>0</v>
      </c>
      <c r="H7" s="13" t="b">
        <v>0</v>
      </c>
      <c r="I7" s="13" t="b">
        <v>1</v>
      </c>
      <c r="K7" s="13" t="b">
        <v>0</v>
      </c>
      <c r="L7" s="13" t="b">
        <v>1</v>
      </c>
      <c r="N7" s="13" t="b">
        <v>1</v>
      </c>
      <c r="P7" s="13" t="b">
        <v>1</v>
      </c>
      <c r="R7" s="13" t="b">
        <v>1</v>
      </c>
      <c r="T7" s="13" t="b">
        <v>1</v>
      </c>
      <c r="V7" s="13" t="b">
        <v>1</v>
      </c>
      <c r="X7" s="13" t="b">
        <v>1</v>
      </c>
      <c r="Z7" s="13" t="b">
        <v>0</v>
      </c>
      <c r="AA7" s="13" t="b">
        <v>0</v>
      </c>
      <c r="AB7" s="13" t="b">
        <v>0</v>
      </c>
      <c r="AC7" s="13" t="b">
        <v>1</v>
      </c>
      <c r="AE7" s="13" t="b">
        <v>1</v>
      </c>
      <c r="AG7" s="13" t="b">
        <v>1</v>
      </c>
      <c r="AI7" s="13" t="b">
        <v>1</v>
      </c>
      <c r="AK7" s="13" t="b">
        <v>1</v>
      </c>
      <c r="AM7" s="13" t="b">
        <v>1</v>
      </c>
      <c r="AO7" s="13" t="b">
        <v>1</v>
      </c>
      <c r="AQ7" s="13" t="b">
        <v>0</v>
      </c>
      <c r="AR7" s="13" t="b">
        <v>0</v>
      </c>
      <c r="AS7" s="13" t="b">
        <v>0</v>
      </c>
      <c r="AT7" s="13" t="b">
        <v>1</v>
      </c>
      <c r="AV7" s="13" t="b">
        <v>0</v>
      </c>
      <c r="AW7" s="13" t="b">
        <v>1</v>
      </c>
      <c r="AY7" s="13" t="b">
        <v>1</v>
      </c>
      <c r="BA7" s="13" t="b">
        <v>1</v>
      </c>
      <c r="BC7" s="13" t="b">
        <v>1</v>
      </c>
      <c r="BE7" s="13" t="b">
        <v>1</v>
      </c>
      <c r="BG7" s="13" t="b">
        <v>0</v>
      </c>
      <c r="BH7" s="13" t="b">
        <v>0</v>
      </c>
      <c r="BI7" s="13" t="b">
        <v>1</v>
      </c>
      <c r="BK7" s="13" t="b">
        <v>0</v>
      </c>
      <c r="BL7" s="13" t="b">
        <v>0</v>
      </c>
      <c r="BM7" s="13" t="b">
        <v>0</v>
      </c>
      <c r="BN7" s="13" t="b">
        <v>0</v>
      </c>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row>
    <row r="8" spans="1:132" s="13" customFormat="1" outlineLevel="1">
      <c r="A8" s="14" t="s">
        <v>111</v>
      </c>
      <c r="D8" s="13" t="s">
        <v>113</v>
      </c>
      <c r="I8" s="13" t="s">
        <v>51</v>
      </c>
      <c r="L8" s="13" t="s">
        <v>114</v>
      </c>
      <c r="N8" s="13" t="s">
        <v>115</v>
      </c>
      <c r="P8" s="13" t="s">
        <v>116</v>
      </c>
      <c r="R8" s="13" t="s">
        <v>335</v>
      </c>
      <c r="T8" s="13" t="s">
        <v>117</v>
      </c>
      <c r="V8" s="13" t="s">
        <v>118</v>
      </c>
      <c r="X8" s="13" t="s">
        <v>119</v>
      </c>
      <c r="AC8" s="13" t="s">
        <v>120</v>
      </c>
      <c r="AE8" s="13" t="s">
        <v>121</v>
      </c>
      <c r="AG8" s="13" t="s">
        <v>122</v>
      </c>
      <c r="AI8" s="13" t="s">
        <v>123</v>
      </c>
      <c r="AK8" s="13" t="s">
        <v>67</v>
      </c>
      <c r="AM8" s="13" t="s">
        <v>68</v>
      </c>
      <c r="AO8" s="13" t="s">
        <v>69</v>
      </c>
      <c r="AT8" s="13" t="s">
        <v>124</v>
      </c>
      <c r="AW8" s="13" t="s">
        <v>125</v>
      </c>
      <c r="AY8" s="13" t="s">
        <v>126</v>
      </c>
      <c r="BA8" s="13" t="s">
        <v>126</v>
      </c>
      <c r="BC8" s="13" t="s">
        <v>127</v>
      </c>
      <c r="BE8" s="13" t="s">
        <v>128</v>
      </c>
      <c r="BI8" s="13" t="s">
        <v>82</v>
      </c>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row>
    <row r="9" spans="1:132" s="13" customFormat="1">
      <c r="A9" s="14" t="s">
        <v>129</v>
      </c>
      <c r="B9" s="19"/>
      <c r="C9" s="19"/>
      <c r="D9" s="19"/>
      <c r="E9" s="19"/>
      <c r="F9" s="19"/>
      <c r="G9" s="19"/>
      <c r="H9" s="19" t="s">
        <v>130</v>
      </c>
      <c r="I9" s="19"/>
      <c r="J9" s="19"/>
      <c r="K9" s="19" t="s">
        <v>130</v>
      </c>
      <c r="L9" s="19"/>
      <c r="M9" s="19"/>
      <c r="N9" s="19"/>
      <c r="O9" s="19"/>
      <c r="P9" s="19"/>
      <c r="Q9" s="19"/>
      <c r="R9" s="19"/>
      <c r="S9" s="19"/>
      <c r="T9" s="19"/>
      <c r="U9" s="19"/>
      <c r="V9" s="19"/>
      <c r="W9" s="19"/>
      <c r="X9" s="19"/>
      <c r="Y9" s="19"/>
      <c r="Z9" s="19" t="s">
        <v>130</v>
      </c>
      <c r="AA9" s="19" t="s">
        <v>130</v>
      </c>
      <c r="AB9" s="19"/>
      <c r="AC9" s="19"/>
      <c r="AD9" s="19"/>
      <c r="AE9" s="19"/>
      <c r="AF9" s="19"/>
      <c r="AG9" s="19"/>
      <c r="AH9" s="19"/>
      <c r="AI9" s="19"/>
      <c r="AJ9" s="19"/>
      <c r="AK9" s="19"/>
      <c r="AL9" s="19"/>
      <c r="AM9" s="19"/>
      <c r="AN9" s="19"/>
      <c r="AO9" s="19"/>
      <c r="AP9" s="19"/>
      <c r="AQ9" s="19"/>
      <c r="AR9" s="19" t="s">
        <v>132</v>
      </c>
      <c r="AS9" s="19" t="s">
        <v>133</v>
      </c>
      <c r="AT9" s="19"/>
      <c r="AU9" s="19"/>
      <c r="AV9" s="19"/>
      <c r="AW9" s="19"/>
      <c r="AX9" s="19"/>
      <c r="AY9" s="19"/>
      <c r="AZ9" s="19"/>
      <c r="BA9" s="19"/>
      <c r="BB9" s="19"/>
      <c r="BC9" s="19"/>
      <c r="BD9" s="19"/>
      <c r="BE9" s="19"/>
      <c r="BF9" s="19"/>
      <c r="BG9" s="19"/>
      <c r="BH9" s="19"/>
      <c r="BI9" s="19"/>
      <c r="BJ9" s="19"/>
      <c r="BK9" s="19"/>
      <c r="BL9" s="19"/>
      <c r="BM9" s="19"/>
      <c r="BN9" s="19"/>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row>
    <row r="10" spans="1:132">
      <c r="B10" s="4"/>
      <c r="E10" s="3" t="str">
        <f>IF($A10="ADD",IF(NOT(ISBLANK(D10)),_xlfn.XLOOKUP(D10,roadnames[lookupValue],roadnames[lookupKey],"ERROR"),""), "")</f>
        <v/>
      </c>
      <c r="F10" s="5"/>
      <c r="G10" s="5"/>
      <c r="H10" s="6"/>
      <c r="J10" s="3" t="str">
        <f>IF($A10="ADD",IF(NOT(ISBLANK(I10)),_xlfn.XLOOKUP(I10,side[lookupValue],side[lookupKey],"ERROR"),""), "")</f>
        <v/>
      </c>
      <c r="K10" s="4"/>
      <c r="M10" s="3" t="str">
        <f>IF($A10="ADD",IF(NOT(ISBLANK(L10)),_xlfn.XLOOKUP(L10,ud_placement[lookupValue],ud_placement[lookupKey],"ERROR"),""), "")</f>
        <v/>
      </c>
      <c r="O10" s="3" t="str">
        <f>IF($A10="ADD",IF(NOT(ISBLANK(N10)),_xlfn.XLOOKUP(N10,ud_pole_primary_function[lookupValue],ud_pole_primary_function[lookupKey],"ERROR"),""), "")</f>
        <v/>
      </c>
      <c r="P10" s="3" t="str">
        <f>IF($A10="ADD","Basic Sign Post","")</f>
        <v/>
      </c>
      <c r="Q10" s="3" t="str">
        <f>IF($A10="","",IF((AND($A10="ADD",OR(P10="",P10="Basic Sign Post"))),"6",(_xlfn.XLOOKUP(P10,ud_pole_structure_type[lookupValue],ud_pole_structure_type[lookupKey],""))))</f>
        <v/>
      </c>
      <c r="R10" s="3" t="str">
        <f>IF($A10="ADD","Aluminium","")</f>
        <v/>
      </c>
      <c r="S10" s="3" t="str">
        <f>IF($A10="","",IF((AND($A10="ADD",OR(R10="",R10="Aluminium"))),"4",(_xlfn.XLOOKUP(R10,pole_material[lookupValue],pole_material[lookupKey],""))))</f>
        <v/>
      </c>
      <c r="U10" s="3" t="str">
        <f>IF($A10="ADD",IF(NOT(ISBLANK(T10)),_xlfn.XLOOKUP(T10,ud_coating_system[lookupValue],ud_coating_system[lookupKey],"ERROR"),""), "")</f>
        <v/>
      </c>
      <c r="W10" s="3" t="str">
        <f>IF($A10="ADD",IF(NOT(ISBLANK(V10)),_xlfn.XLOOKUP(V10,ud_pole_foundation_type[lookupValue],ud_pole_foundation_type[lookupKey],"ERROR"),""), "")</f>
        <v/>
      </c>
      <c r="Y10" s="3" t="str">
        <f>IF($A10="ADD",IF(NOT(ISBLANK(X10)),_xlfn.XLOOKUP(X10,ud_pole_base_connection[lookupValue],ud_pole_base_connection[lookupKey],"ERROR"),""), "")</f>
        <v/>
      </c>
      <c r="Z10" s="6"/>
      <c r="AA10" s="6"/>
      <c r="AB10" s="2" t="str">
        <f>IF($A10="ADD","FALSE","")</f>
        <v/>
      </c>
      <c r="AD10" s="3" t="str">
        <f>IF($A10="ADD",IF(NOT(ISBLANK(AC10)),_xlfn.XLOOKUP(AC10,ud_pole_structure_make[lookupValue],ud_pole_structure_make[lookupKey],"ERROR"),""), "")</f>
        <v/>
      </c>
      <c r="AF10" s="3" t="str">
        <f>IF($A10="ADD",IF(NOT(ISBLANK(AE10)),_xlfn.XLOOKUP(1,(ud_pole_structure_model_lookup=AE10)*(ud_pole_structure_model_parentKey=AD10),ud_pole_structure_model[lookupKey],"ERROR"),""), "")</f>
        <v/>
      </c>
      <c r="AH10" s="3" t="str">
        <f>IF($A10="ADD",IF(NOT(ISBLANK(AG10)),_xlfn.XLOOKUP(AG10,sl_pole_shape[lookupValue],sl_pole_shape[lookupKey],"ERROR"),""), "")</f>
        <v/>
      </c>
      <c r="AJ10" s="3" t="str">
        <f>IF($A10="ADD",IF(NOT(ISBLANK(AI10)),_xlfn.XLOOKUP(AI10,sign_bracket[lookupValue],sign_bracket[lookupKey],"ERROR"),""), "")</f>
        <v/>
      </c>
      <c r="AL10" s="3" t="str">
        <f>IF($A10="ADD",IF(NOT(ISBLANK(AK10)),_xlfn.XLOOKUP(AK10,post_plant_type[lookupValue],post_plant_type[lookupKey],"ERROR"),""), "")</f>
        <v/>
      </c>
      <c r="AN10" s="3" t="str">
        <f>IF($A10="ADD",IF(NOT(ISBLANK(AM10)),_xlfn.XLOOKUP(AM10,post_ground_type[lookupValue],post_ground_type[lookupKey],"ERROR"),""), "")</f>
        <v/>
      </c>
      <c r="AP10" s="3" t="str">
        <f>IF($A10="ADD",IF(NOT(ISBLANK(AO10)),_xlfn.XLOOKUP(AO10,post_joint_type[lookupValue],post_joint_type[lookupKey],"ERROR"),""), "")</f>
        <v/>
      </c>
      <c r="AQ10" s="7"/>
      <c r="AR10" s="4" t="str">
        <f ca="1">IF(AQ10&lt;&gt;"", DATEDIF(AQ10, TODAY(),"Y"),"")</f>
        <v/>
      </c>
      <c r="AS10" s="4"/>
      <c r="AT10" s="3" t="str">
        <f>IF($A10="ADD","In Use","")</f>
        <v/>
      </c>
      <c r="AU10" s="3" t="str">
        <f>IF($A10="","",IF((AND($A10="ADD",OR(AT10="",AT10="In Use"))),"5",(_xlfn.XLOOKUP(AT10,ud_asset_status[lookupValue],ud_asset_status[lookupKey],""))))</f>
        <v/>
      </c>
      <c r="AV10" s="7"/>
      <c r="AX10" s="3" t="str">
        <f>IF($A10="ADD",IF(NOT(ISBLANK(AW10)),_xlfn.XLOOKUP(AW10,ar_replace_reason[lookupValue],ar_replace_reason[lookupKey],"ERROR"),""), "")</f>
        <v/>
      </c>
      <c r="AY10" s="3" t="str">
        <f>IF($A10="ADD","Queenstown-Lakes District Council","")</f>
        <v/>
      </c>
      <c r="AZ10" s="3" t="str">
        <f>IF($A10="","",IF((AND($A10="ADD",OR(AY10="",AY10="Queenstown-Lakes District Council"))),"70",(_xlfn.XLOOKUP(AY10,ud_organisation_owner[lookupValue],ud_organisation_owner[lookupKey],""))))</f>
        <v/>
      </c>
      <c r="BA10" s="3" t="str">
        <f>IF($A10="ADD","Queenstown-Lakes District Council","")</f>
        <v/>
      </c>
      <c r="BB10" s="3" t="str">
        <f>IF($A10="","",IF((AND($A10="ADD",OR(BA10="",BA10="Queenstown-Lakes District Council"))),"70",(_xlfn.XLOOKUP(BA10,ud_organisation_owner[lookupValue],ud_organisation_owner[lookupKey],""))))</f>
        <v/>
      </c>
      <c r="BC10" s="3" t="str">
        <f>IF($A10="ADD","Local Authority","")</f>
        <v/>
      </c>
      <c r="BD10" s="3" t="str">
        <f>IF($A10="","",IF((AND($A10="ADD",OR(BC10="",BC10="Local Authority"))),"17",(_xlfn.XLOOKUP(BC10,ud_sub_organisation[lookupValue],ud_sub_organisation[lookupKey],""))))</f>
        <v/>
      </c>
      <c r="BE10" s="3" t="str">
        <f>IF($A10="ADD","Vested assets","")</f>
        <v/>
      </c>
      <c r="BF10" s="3" t="str">
        <f>IF($A10="","",IF((AND($A10="ADD",OR(BE10="",BE10="Vested assets"))),"12",(_xlfn.XLOOKUP(BE10,ud_work_origin[lookupValue],ud_work_origin[lookupKey],""))))</f>
        <v/>
      </c>
      <c r="BG10" s="8"/>
      <c r="BH10" s="2" t="str">
        <f>IF($A10="ADD","TRUE","")</f>
        <v/>
      </c>
      <c r="BI10" s="3" t="str">
        <f>IF($A10="ADD","Excellent","")</f>
        <v/>
      </c>
      <c r="BJ10" s="3" t="str">
        <f>IF($A10="","",IF((AND($A10="ADD",OR(BI10="",BI10="Excellent"))),"1",(_xlfn.XLOOKUP(BI10,condition[lookupValue],condition[lookupKey],""))))</f>
        <v/>
      </c>
      <c r="BK10" s="7" t="str">
        <f>IF(AQ10&lt;&gt;"",AQ10,"")</f>
        <v/>
      </c>
      <c r="BL10" s="9"/>
    </row>
    <row r="11" spans="1:132">
      <c r="B11" s="4"/>
      <c r="E11" s="3" t="str">
        <f>IF($A11="ADD",IF(NOT(ISBLANK(D11)),_xlfn.XLOOKUP(D11,roadnames[lookupValue],roadnames[lookupKey],"ERROR"),""), "")</f>
        <v/>
      </c>
      <c r="F11" s="5"/>
      <c r="G11" s="5"/>
      <c r="H11" s="6"/>
      <c r="J11" s="3" t="str">
        <f>IF($A11="ADD",IF(NOT(ISBLANK(I11)),_xlfn.XLOOKUP(I11,side[lookupValue],side[lookupKey],"ERROR"),""), "")</f>
        <v/>
      </c>
      <c r="K11" s="4"/>
      <c r="M11" s="3" t="str">
        <f>IF($A11="ADD",IF(NOT(ISBLANK(L11)),_xlfn.XLOOKUP(L11,ud_placement[lookupValue],ud_placement[lookupKey],"ERROR"),""), "")</f>
        <v/>
      </c>
      <c r="O11" s="3" t="str">
        <f>IF($A11="ADD",IF(NOT(ISBLANK(N11)),_xlfn.XLOOKUP(N11,ud_pole_primary_function[lookupValue],ud_pole_primary_function[lookupKey],"ERROR"),""), "")</f>
        <v/>
      </c>
      <c r="P11" s="3" t="str">
        <f t="shared" ref="P11:P74" si="0">IF($A11="ADD","Basic Sign Post","")</f>
        <v/>
      </c>
      <c r="Q11" s="3" t="str">
        <f>IF($A11="","",IF((AND($A11="ADD",OR(P11="",P11="Basic Sign Post"))),"6",(_xlfn.XLOOKUP(P11,ud_pole_structure_type[lookupValue],ud_pole_structure_type[lookupKey],""))))</f>
        <v/>
      </c>
      <c r="R11" s="3" t="str">
        <f t="shared" ref="R11:R74" si="1">IF($A11="ADD","Aluminium","")</f>
        <v/>
      </c>
      <c r="S11" s="3" t="str">
        <f>IF($A11="","",IF((AND($A11="ADD",OR(R11="",R11="Aluminium"))),"4",(_xlfn.XLOOKUP(R11,pole_material[lookupValue],pole_material[lookupKey],""))))</f>
        <v/>
      </c>
      <c r="U11" s="3" t="str">
        <f>IF($A11="ADD",IF(NOT(ISBLANK(T11)),_xlfn.XLOOKUP(T11,ud_coating_system[lookupValue],ud_coating_system[lookupKey],"ERROR"),""), "")</f>
        <v/>
      </c>
      <c r="W11" s="3" t="str">
        <f>IF($A11="ADD",IF(NOT(ISBLANK(V11)),_xlfn.XLOOKUP(V11,ud_pole_foundation_type[lookupValue],ud_pole_foundation_type[lookupKey],"ERROR"),""), "")</f>
        <v/>
      </c>
      <c r="Y11" s="3" t="str">
        <f>IF($A11="ADD",IF(NOT(ISBLANK(X11)),_xlfn.XLOOKUP(X11,ud_pole_base_connection[lookupValue],ud_pole_base_connection[lookupKey],"ERROR"),""), "")</f>
        <v/>
      </c>
      <c r="Z11" s="6"/>
      <c r="AA11" s="6"/>
      <c r="AB11" s="2" t="str">
        <f t="shared" ref="AB11:AB74" si="2">IF($A11="ADD","FALSE","")</f>
        <v/>
      </c>
      <c r="AD11" s="3" t="str">
        <f>IF($A11="ADD",IF(NOT(ISBLANK(AC11)),_xlfn.XLOOKUP(AC11,ud_pole_structure_make[lookupValue],ud_pole_structure_make[lookupKey],"ERROR"),""), "")</f>
        <v/>
      </c>
      <c r="AF11" s="3" t="str">
        <f>IF($A11="ADD",IF(NOT(ISBLANK(AE11)),_xlfn.XLOOKUP(1,(ud_pole_structure_model_lookup=AE11)*(ud_pole_structure_model_parentKey=AD11),ud_pole_structure_model[lookupKey],"ERROR"),""), "")</f>
        <v/>
      </c>
      <c r="AH11" s="3" t="str">
        <f>IF($A11="ADD",IF(NOT(ISBLANK(AG11)),_xlfn.XLOOKUP(AG11,sl_pole_shape[lookupValue],sl_pole_shape[lookupKey],"ERROR"),""), "")</f>
        <v/>
      </c>
      <c r="AJ11" s="3" t="str">
        <f>IF($A11="ADD",IF(NOT(ISBLANK(AI11)),_xlfn.XLOOKUP(AI11,sign_bracket[lookupValue],sign_bracket[lookupKey],"ERROR"),""), "")</f>
        <v/>
      </c>
      <c r="AL11" s="3" t="str">
        <f>IF($A11="ADD",IF(NOT(ISBLANK(AK11)),_xlfn.XLOOKUP(AK11,post_plant_type[lookupValue],post_plant_type[lookupKey],"ERROR"),""), "")</f>
        <v/>
      </c>
      <c r="AN11" s="3" t="str">
        <f>IF($A11="ADD",IF(NOT(ISBLANK(AM11)),_xlfn.XLOOKUP(AM11,post_ground_type[lookupValue],post_ground_type[lookupKey],"ERROR"),""), "")</f>
        <v/>
      </c>
      <c r="AP11" s="3" t="str">
        <f>IF($A11="ADD",IF(NOT(ISBLANK(AO11)),_xlfn.XLOOKUP(AO11,post_joint_type[lookupValue],post_joint_type[lookupKey],"ERROR"),""), "")</f>
        <v/>
      </c>
      <c r="AQ11" s="7"/>
      <c r="AR11" s="4" t="str">
        <f t="shared" ref="AR11:AR74" ca="1" si="3">IF(AQ11&lt;&gt;"", DATEDIF(AQ11, TODAY(),"Y"),"")</f>
        <v/>
      </c>
      <c r="AS11" s="4"/>
      <c r="AT11" s="3" t="str">
        <f t="shared" ref="AT11:AT74" si="4">IF($A11="ADD","In Use","")</f>
        <v/>
      </c>
      <c r="AU11" s="3" t="str">
        <f>IF($A11="","",IF((AND($A11="ADD",OR(AT11="",AT11="In Use"))),"5",(_xlfn.XLOOKUP(AT11,ud_asset_status[lookupValue],ud_asset_status[lookupKey],""))))</f>
        <v/>
      </c>
      <c r="AV11" s="7"/>
      <c r="AX11" s="3" t="str">
        <f>IF($A11="ADD",IF(NOT(ISBLANK(AW11)),_xlfn.XLOOKUP(AW11,ar_replace_reason[lookupValue],ar_replace_reason[lookupKey],"ERROR"),""), "")</f>
        <v/>
      </c>
      <c r="AY11" s="3" t="str">
        <f t="shared" ref="AY11:AY74" si="5">IF($A11="ADD","Queenstown-Lakes District Council","")</f>
        <v/>
      </c>
      <c r="AZ11" s="3" t="str">
        <f>IF($A11="","",IF((AND($A11="ADD",OR(AY11="",AY11="Queenstown-Lakes District Council"))),"70",(_xlfn.XLOOKUP(AY11,ud_organisation_owner[lookupValue],ud_organisation_owner[lookupKey],""))))</f>
        <v/>
      </c>
      <c r="BA11" s="3" t="str">
        <f t="shared" ref="BA11:BA74" si="6">IF($A11="ADD","Queenstown-Lakes District Council","")</f>
        <v/>
      </c>
      <c r="BB11" s="3" t="str">
        <f>IF($A11="","",IF((AND($A11="ADD",OR(BA11="",BA11="Queenstown-Lakes District Council"))),"70",(_xlfn.XLOOKUP(BA11,ud_organisation_owner[lookupValue],ud_organisation_owner[lookupKey],""))))</f>
        <v/>
      </c>
      <c r="BC11" s="3" t="str">
        <f t="shared" ref="BC11:BC74" si="7">IF($A11="ADD","Local Authority","")</f>
        <v/>
      </c>
      <c r="BD11" s="3" t="str">
        <f>IF($A11="","",IF((AND($A11="ADD",OR(BC11="",BC11="Local Authority"))),"17",(_xlfn.XLOOKUP(BC11,ud_sub_organisation[lookupValue],ud_sub_organisation[lookupKey],""))))</f>
        <v/>
      </c>
      <c r="BE11" s="3" t="str">
        <f t="shared" ref="BE11:BE74" si="8">IF($A11="ADD","Vested assets","")</f>
        <v/>
      </c>
      <c r="BF11" s="3" t="str">
        <f>IF($A11="","",IF((AND($A11="ADD",OR(BE11="",BE11="Vested assets"))),"12",(_xlfn.XLOOKUP(BE11,ud_work_origin[lookupValue],ud_work_origin[lookupKey],""))))</f>
        <v/>
      </c>
      <c r="BG11" s="8"/>
      <c r="BH11" s="2" t="str">
        <f t="shared" ref="BH11:BH74" si="9">IF($A11="ADD","TRUE","")</f>
        <v/>
      </c>
      <c r="BI11" s="3" t="str">
        <f t="shared" ref="BI11:BI74" si="10">IF($A11="ADD","Excellent","")</f>
        <v/>
      </c>
      <c r="BJ11" s="3" t="str">
        <f>IF($A11="","",IF((AND($A11="ADD",OR(BI11="",BI11="Excellent"))),"1",(_xlfn.XLOOKUP(BI11,condition[lookupValue],condition[lookupKey],""))))</f>
        <v/>
      </c>
      <c r="BK11" s="7" t="str">
        <f t="shared" ref="BK11:BK74" si="11">IF(AQ11&lt;&gt;"",AQ11,"")</f>
        <v/>
      </c>
      <c r="BL11" s="9"/>
    </row>
    <row r="12" spans="1:132">
      <c r="B12" s="4"/>
      <c r="E12" s="3" t="str">
        <f>IF($A12="ADD",IF(NOT(ISBLANK(D12)),_xlfn.XLOOKUP(D12,roadnames[lookupValue],roadnames[lookupKey],"ERROR"),""), "")</f>
        <v/>
      </c>
      <c r="F12" s="5"/>
      <c r="G12" s="5"/>
      <c r="H12" s="6"/>
      <c r="J12" s="3" t="str">
        <f>IF($A12="ADD",IF(NOT(ISBLANK(I12)),_xlfn.XLOOKUP(I12,side[lookupValue],side[lookupKey],"ERROR"),""), "")</f>
        <v/>
      </c>
      <c r="K12" s="4"/>
      <c r="M12" s="3" t="str">
        <f>IF($A12="ADD",IF(NOT(ISBLANK(L12)),_xlfn.XLOOKUP(L12,ud_placement[lookupValue],ud_placement[lookupKey],"ERROR"),""), "")</f>
        <v/>
      </c>
      <c r="O12" s="3" t="str">
        <f>IF($A12="ADD",IF(NOT(ISBLANK(N12)),_xlfn.XLOOKUP(N12,ud_pole_primary_function[lookupValue],ud_pole_primary_function[lookupKey],"ERROR"),""), "")</f>
        <v/>
      </c>
      <c r="P12" s="3" t="str">
        <f t="shared" si="0"/>
        <v/>
      </c>
      <c r="Q12" s="3" t="str">
        <f>IF($A12="","",IF((AND($A12="ADD",OR(P12="",P12="Basic Sign Post"))),"6",(_xlfn.XLOOKUP(P12,ud_pole_structure_type[lookupValue],ud_pole_structure_type[lookupKey],""))))</f>
        <v/>
      </c>
      <c r="R12" s="3" t="str">
        <f t="shared" si="1"/>
        <v/>
      </c>
      <c r="S12" s="3" t="str">
        <f>IF($A12="","",IF((AND($A12="ADD",OR(R12="",R12="Aluminium"))),"4",(_xlfn.XLOOKUP(R12,pole_material[lookupValue],pole_material[lookupKey],""))))</f>
        <v/>
      </c>
      <c r="U12" s="3" t="str">
        <f>IF($A12="ADD",IF(NOT(ISBLANK(T12)),_xlfn.XLOOKUP(T12,ud_coating_system[lookupValue],ud_coating_system[lookupKey],"ERROR"),""), "")</f>
        <v/>
      </c>
      <c r="W12" s="3" t="str">
        <f>IF($A12="ADD",IF(NOT(ISBLANK(V12)),_xlfn.XLOOKUP(V12,ud_pole_foundation_type[lookupValue],ud_pole_foundation_type[lookupKey],"ERROR"),""), "")</f>
        <v/>
      </c>
      <c r="Y12" s="3" t="str">
        <f>IF($A12="ADD",IF(NOT(ISBLANK(X12)),_xlfn.XLOOKUP(X12,ud_pole_base_connection[lookupValue],ud_pole_base_connection[lookupKey],"ERROR"),""), "")</f>
        <v/>
      </c>
      <c r="Z12" s="6"/>
      <c r="AA12" s="6"/>
      <c r="AB12" s="2" t="str">
        <f t="shared" si="2"/>
        <v/>
      </c>
      <c r="AD12" s="3" t="str">
        <f>IF($A12="ADD",IF(NOT(ISBLANK(AC12)),_xlfn.XLOOKUP(AC12,ud_pole_structure_make[lookupValue],ud_pole_structure_make[lookupKey],"ERROR"),""), "")</f>
        <v/>
      </c>
      <c r="AF12" s="3" t="str">
        <f>IF($A12="ADD",IF(NOT(ISBLANK(AE12)),_xlfn.XLOOKUP(1,(ud_pole_structure_model_lookup=AE12)*(ud_pole_structure_model_parentKey=AD12),ud_pole_structure_model[lookupKey],"ERROR"),""), "")</f>
        <v/>
      </c>
      <c r="AH12" s="3" t="str">
        <f>IF($A12="ADD",IF(NOT(ISBLANK(AG12)),_xlfn.XLOOKUP(AG12,sl_pole_shape[lookupValue],sl_pole_shape[lookupKey],"ERROR"),""), "")</f>
        <v/>
      </c>
      <c r="AJ12" s="3" t="str">
        <f>IF($A12="ADD",IF(NOT(ISBLANK(AI12)),_xlfn.XLOOKUP(AI12,sign_bracket[lookupValue],sign_bracket[lookupKey],"ERROR"),""), "")</f>
        <v/>
      </c>
      <c r="AL12" s="3" t="str">
        <f>IF($A12="ADD",IF(NOT(ISBLANK(AK12)),_xlfn.XLOOKUP(AK12,post_plant_type[lookupValue],post_plant_type[lookupKey],"ERROR"),""), "")</f>
        <v/>
      </c>
      <c r="AN12" s="3" t="str">
        <f>IF($A12="ADD",IF(NOT(ISBLANK(AM12)),_xlfn.XLOOKUP(AM12,post_ground_type[lookupValue],post_ground_type[lookupKey],"ERROR"),""), "")</f>
        <v/>
      </c>
      <c r="AP12" s="3" t="str">
        <f>IF($A12="ADD",IF(NOT(ISBLANK(AO12)),_xlfn.XLOOKUP(AO12,post_joint_type[lookupValue],post_joint_type[lookupKey],"ERROR"),""), "")</f>
        <v/>
      </c>
      <c r="AQ12" s="7"/>
      <c r="AR12" s="4" t="str">
        <f t="shared" ca="1" si="3"/>
        <v/>
      </c>
      <c r="AS12" s="4"/>
      <c r="AT12" s="3" t="str">
        <f t="shared" si="4"/>
        <v/>
      </c>
      <c r="AU12" s="3" t="str">
        <f>IF($A12="","",IF((AND($A12="ADD",OR(AT12="",AT12="In Use"))),"5",(_xlfn.XLOOKUP(AT12,ud_asset_status[lookupValue],ud_asset_status[lookupKey],""))))</f>
        <v/>
      </c>
      <c r="AV12" s="7"/>
      <c r="AX12" s="3" t="str">
        <f>IF($A12="ADD",IF(NOT(ISBLANK(AW12)),_xlfn.XLOOKUP(AW12,ar_replace_reason[lookupValue],ar_replace_reason[lookupKey],"ERROR"),""), "")</f>
        <v/>
      </c>
      <c r="AY12" s="3" t="str">
        <f t="shared" si="5"/>
        <v/>
      </c>
      <c r="AZ12" s="3" t="str">
        <f>IF($A12="","",IF((AND($A12="ADD",OR(AY12="",AY12="Queenstown-Lakes District Council"))),"70",(_xlfn.XLOOKUP(AY12,ud_organisation_owner[lookupValue],ud_organisation_owner[lookupKey],""))))</f>
        <v/>
      </c>
      <c r="BA12" s="3" t="str">
        <f t="shared" si="6"/>
        <v/>
      </c>
      <c r="BB12" s="3" t="str">
        <f>IF($A12="","",IF((AND($A12="ADD",OR(BA12="",BA12="Queenstown-Lakes District Council"))),"70",(_xlfn.XLOOKUP(BA12,ud_organisation_owner[lookupValue],ud_organisation_owner[lookupKey],""))))</f>
        <v/>
      </c>
      <c r="BC12" s="3" t="str">
        <f t="shared" si="7"/>
        <v/>
      </c>
      <c r="BD12" s="3" t="str">
        <f>IF($A12="","",IF((AND($A12="ADD",OR(BC12="",BC12="Local Authority"))),"17",(_xlfn.XLOOKUP(BC12,ud_sub_organisation[lookupValue],ud_sub_organisation[lookupKey],""))))</f>
        <v/>
      </c>
      <c r="BE12" s="3" t="str">
        <f t="shared" si="8"/>
        <v/>
      </c>
      <c r="BF12" s="3" t="str">
        <f>IF($A12="","",IF((AND($A12="ADD",OR(BE12="",BE12="Vested assets"))),"12",(_xlfn.XLOOKUP(BE12,ud_work_origin[lookupValue],ud_work_origin[lookupKey],""))))</f>
        <v/>
      </c>
      <c r="BG12" s="8"/>
      <c r="BH12" s="2" t="str">
        <f t="shared" si="9"/>
        <v/>
      </c>
      <c r="BI12" s="3" t="str">
        <f t="shared" si="10"/>
        <v/>
      </c>
      <c r="BJ12" s="3" t="str">
        <f>IF($A12="","",IF((AND($A12="ADD",OR(BI12="",BI12="Excellent"))),"1",(_xlfn.XLOOKUP(BI12,condition[lookupValue],condition[lookupKey],""))))</f>
        <v/>
      </c>
      <c r="BK12" s="7" t="str">
        <f t="shared" si="11"/>
        <v/>
      </c>
      <c r="BL12" s="9"/>
    </row>
    <row r="13" spans="1:132">
      <c r="B13" s="4"/>
      <c r="E13" s="3" t="str">
        <f>IF($A13="ADD",IF(NOT(ISBLANK(D13)),_xlfn.XLOOKUP(D13,roadnames[lookupValue],roadnames[lookupKey],"ERROR"),""), "")</f>
        <v/>
      </c>
      <c r="F13" s="5"/>
      <c r="G13" s="5"/>
      <c r="H13" s="6"/>
      <c r="J13" s="3" t="str">
        <f>IF($A13="ADD",IF(NOT(ISBLANK(I13)),_xlfn.XLOOKUP(I13,side[lookupValue],side[lookupKey],"ERROR"),""), "")</f>
        <v/>
      </c>
      <c r="K13" s="4"/>
      <c r="M13" s="3" t="str">
        <f>IF($A13="ADD",IF(NOT(ISBLANK(L13)),_xlfn.XLOOKUP(L13,ud_placement[lookupValue],ud_placement[lookupKey],"ERROR"),""), "")</f>
        <v/>
      </c>
      <c r="O13" s="3" t="str">
        <f>IF($A13="ADD",IF(NOT(ISBLANK(N13)),_xlfn.XLOOKUP(N13,ud_pole_primary_function[lookupValue],ud_pole_primary_function[lookupKey],"ERROR"),""), "")</f>
        <v/>
      </c>
      <c r="P13" s="3" t="str">
        <f t="shared" si="0"/>
        <v/>
      </c>
      <c r="Q13" s="3" t="str">
        <f>IF($A13="","",IF((AND($A13="ADD",OR(P13="",P13="Basic Sign Post"))),"6",(_xlfn.XLOOKUP(P13,ud_pole_structure_type[lookupValue],ud_pole_structure_type[lookupKey],""))))</f>
        <v/>
      </c>
      <c r="R13" s="3" t="str">
        <f t="shared" si="1"/>
        <v/>
      </c>
      <c r="S13" s="3" t="str">
        <f>IF($A13="","",IF((AND($A13="ADD",OR(R13="",R13="Aluminium"))),"4",(_xlfn.XLOOKUP(R13,pole_material[lookupValue],pole_material[lookupKey],""))))</f>
        <v/>
      </c>
      <c r="U13" s="3" t="str">
        <f>IF($A13="ADD",IF(NOT(ISBLANK(T13)),_xlfn.XLOOKUP(T13,ud_coating_system[lookupValue],ud_coating_system[lookupKey],"ERROR"),""), "")</f>
        <v/>
      </c>
      <c r="W13" s="3" t="str">
        <f>IF($A13="ADD",IF(NOT(ISBLANK(V13)),_xlfn.XLOOKUP(V13,ud_pole_foundation_type[lookupValue],ud_pole_foundation_type[lookupKey],"ERROR"),""), "")</f>
        <v/>
      </c>
      <c r="Y13" s="3" t="str">
        <f>IF($A13="ADD",IF(NOT(ISBLANK(X13)),_xlfn.XLOOKUP(X13,ud_pole_base_connection[lookupValue],ud_pole_base_connection[lookupKey],"ERROR"),""), "")</f>
        <v/>
      </c>
      <c r="Z13" s="6"/>
      <c r="AA13" s="6"/>
      <c r="AB13" s="2" t="str">
        <f t="shared" si="2"/>
        <v/>
      </c>
      <c r="AD13" s="3" t="str">
        <f>IF($A13="ADD",IF(NOT(ISBLANK(AC13)),_xlfn.XLOOKUP(AC13,ud_pole_structure_make[lookupValue],ud_pole_structure_make[lookupKey],"ERROR"),""), "")</f>
        <v/>
      </c>
      <c r="AF13" s="3" t="str">
        <f>IF($A13="ADD",IF(NOT(ISBLANK(AE13)),_xlfn.XLOOKUP(1,(ud_pole_structure_model_lookup=AE13)*(ud_pole_structure_model_parentKey=AD13),ud_pole_structure_model[lookupKey],"ERROR"),""), "")</f>
        <v/>
      </c>
      <c r="AH13" s="3" t="str">
        <f>IF($A13="ADD",IF(NOT(ISBLANK(AG13)),_xlfn.XLOOKUP(AG13,sl_pole_shape[lookupValue],sl_pole_shape[lookupKey],"ERROR"),""), "")</f>
        <v/>
      </c>
      <c r="AJ13" s="3" t="str">
        <f>IF($A13="ADD",IF(NOT(ISBLANK(AI13)),_xlfn.XLOOKUP(AI13,sign_bracket[lookupValue],sign_bracket[lookupKey],"ERROR"),""), "")</f>
        <v/>
      </c>
      <c r="AL13" s="3" t="str">
        <f>IF($A13="ADD",IF(NOT(ISBLANK(AK13)),_xlfn.XLOOKUP(AK13,post_plant_type[lookupValue],post_plant_type[lookupKey],"ERROR"),""), "")</f>
        <v/>
      </c>
      <c r="AN13" s="3" t="str">
        <f>IF($A13="ADD",IF(NOT(ISBLANK(AM13)),_xlfn.XLOOKUP(AM13,post_ground_type[lookupValue],post_ground_type[lookupKey],"ERROR"),""), "")</f>
        <v/>
      </c>
      <c r="AP13" s="3" t="str">
        <f>IF($A13="ADD",IF(NOT(ISBLANK(AO13)),_xlfn.XLOOKUP(AO13,post_joint_type[lookupValue],post_joint_type[lookupKey],"ERROR"),""), "")</f>
        <v/>
      </c>
      <c r="AQ13" s="7"/>
      <c r="AR13" s="4" t="str">
        <f t="shared" ca="1" si="3"/>
        <v/>
      </c>
      <c r="AS13" s="4"/>
      <c r="AT13" s="3" t="str">
        <f t="shared" si="4"/>
        <v/>
      </c>
      <c r="AU13" s="3" t="str">
        <f>IF($A13="","",IF((AND($A13="ADD",OR(AT13="",AT13="In Use"))),"5",(_xlfn.XLOOKUP(AT13,ud_asset_status[lookupValue],ud_asset_status[lookupKey],""))))</f>
        <v/>
      </c>
      <c r="AV13" s="7"/>
      <c r="AX13" s="3" t="str">
        <f>IF($A13="ADD",IF(NOT(ISBLANK(AW13)),_xlfn.XLOOKUP(AW13,ar_replace_reason[lookupValue],ar_replace_reason[lookupKey],"ERROR"),""), "")</f>
        <v/>
      </c>
      <c r="AY13" s="3" t="str">
        <f t="shared" si="5"/>
        <v/>
      </c>
      <c r="AZ13" s="3" t="str">
        <f>IF($A13="","",IF((AND($A13="ADD",OR(AY13="",AY13="Queenstown-Lakes District Council"))),"70",(_xlfn.XLOOKUP(AY13,ud_organisation_owner[lookupValue],ud_organisation_owner[lookupKey],""))))</f>
        <v/>
      </c>
      <c r="BA13" s="3" t="str">
        <f t="shared" si="6"/>
        <v/>
      </c>
      <c r="BB13" s="3" t="str">
        <f>IF($A13="","",IF((AND($A13="ADD",OR(BA13="",BA13="Queenstown-Lakes District Council"))),"70",(_xlfn.XLOOKUP(BA13,ud_organisation_owner[lookupValue],ud_organisation_owner[lookupKey],""))))</f>
        <v/>
      </c>
      <c r="BC13" s="3" t="str">
        <f t="shared" si="7"/>
        <v/>
      </c>
      <c r="BD13" s="3" t="str">
        <f>IF($A13="","",IF((AND($A13="ADD",OR(BC13="",BC13="Local Authority"))),"17",(_xlfn.XLOOKUP(BC13,ud_sub_organisation[lookupValue],ud_sub_organisation[lookupKey],""))))</f>
        <v/>
      </c>
      <c r="BE13" s="3" t="str">
        <f t="shared" si="8"/>
        <v/>
      </c>
      <c r="BF13" s="3" t="str">
        <f>IF($A13="","",IF((AND($A13="ADD",OR(BE13="",BE13="Vested assets"))),"12",(_xlfn.XLOOKUP(BE13,ud_work_origin[lookupValue],ud_work_origin[lookupKey],""))))</f>
        <v/>
      </c>
      <c r="BG13" s="8"/>
      <c r="BH13" s="2" t="str">
        <f t="shared" si="9"/>
        <v/>
      </c>
      <c r="BI13" s="3" t="str">
        <f t="shared" si="10"/>
        <v/>
      </c>
      <c r="BJ13" s="3" t="str">
        <f>IF($A13="","",IF((AND($A13="ADD",OR(BI13="",BI13="Excellent"))),"1",(_xlfn.XLOOKUP(BI13,condition[lookupValue],condition[lookupKey],""))))</f>
        <v/>
      </c>
      <c r="BK13" s="7" t="str">
        <f t="shared" si="11"/>
        <v/>
      </c>
      <c r="BL13" s="9"/>
    </row>
    <row r="14" spans="1:132">
      <c r="B14" s="4"/>
      <c r="E14" s="3" t="str">
        <f>IF($A14="ADD",IF(NOT(ISBLANK(D14)),_xlfn.XLOOKUP(D14,roadnames[lookupValue],roadnames[lookupKey],"ERROR"),""), "")</f>
        <v/>
      </c>
      <c r="F14" s="5"/>
      <c r="G14" s="5"/>
      <c r="H14" s="6"/>
      <c r="J14" s="3" t="str">
        <f>IF($A14="ADD",IF(NOT(ISBLANK(I14)),_xlfn.XLOOKUP(I14,side[lookupValue],side[lookupKey],"ERROR"),""), "")</f>
        <v/>
      </c>
      <c r="K14" s="4"/>
      <c r="M14" s="3" t="str">
        <f>IF($A14="ADD",IF(NOT(ISBLANK(L14)),_xlfn.XLOOKUP(L14,ud_placement[lookupValue],ud_placement[lookupKey],"ERROR"),""), "")</f>
        <v/>
      </c>
      <c r="O14" s="3" t="str">
        <f>IF($A14="ADD",IF(NOT(ISBLANK(N14)),_xlfn.XLOOKUP(N14,ud_pole_primary_function[lookupValue],ud_pole_primary_function[lookupKey],"ERROR"),""), "")</f>
        <v/>
      </c>
      <c r="P14" s="3" t="str">
        <f t="shared" si="0"/>
        <v/>
      </c>
      <c r="Q14" s="3" t="str">
        <f>IF($A14="","",IF((AND($A14="ADD",OR(P14="",P14="Basic Sign Post"))),"6",(_xlfn.XLOOKUP(P14,ud_pole_structure_type[lookupValue],ud_pole_structure_type[lookupKey],""))))</f>
        <v/>
      </c>
      <c r="R14" s="3" t="str">
        <f t="shared" si="1"/>
        <v/>
      </c>
      <c r="S14" s="3" t="str">
        <f>IF($A14="","",IF((AND($A14="ADD",OR(R14="",R14="Aluminium"))),"4",(_xlfn.XLOOKUP(R14,pole_material[lookupValue],pole_material[lookupKey],""))))</f>
        <v/>
      </c>
      <c r="U14" s="3" t="str">
        <f>IF($A14="ADD",IF(NOT(ISBLANK(T14)),_xlfn.XLOOKUP(T14,ud_coating_system[lookupValue],ud_coating_system[lookupKey],"ERROR"),""), "")</f>
        <v/>
      </c>
      <c r="W14" s="3" t="str">
        <f>IF($A14="ADD",IF(NOT(ISBLANK(V14)),_xlfn.XLOOKUP(V14,ud_pole_foundation_type[lookupValue],ud_pole_foundation_type[lookupKey],"ERROR"),""), "")</f>
        <v/>
      </c>
      <c r="Y14" s="3" t="str">
        <f>IF($A14="ADD",IF(NOT(ISBLANK(X14)),_xlfn.XLOOKUP(X14,ud_pole_base_connection[lookupValue],ud_pole_base_connection[lookupKey],"ERROR"),""), "")</f>
        <v/>
      </c>
      <c r="Z14" s="6"/>
      <c r="AA14" s="6"/>
      <c r="AB14" s="2" t="str">
        <f t="shared" si="2"/>
        <v/>
      </c>
      <c r="AD14" s="3" t="str">
        <f>IF($A14="ADD",IF(NOT(ISBLANK(AC14)),_xlfn.XLOOKUP(AC14,ud_pole_structure_make[lookupValue],ud_pole_structure_make[lookupKey],"ERROR"),""), "")</f>
        <v/>
      </c>
      <c r="AF14" s="3" t="str">
        <f>IF($A14="ADD",IF(NOT(ISBLANK(AE14)),_xlfn.XLOOKUP(1,(ud_pole_structure_model_lookup=AE14)*(ud_pole_structure_model_parentKey=AD14),ud_pole_structure_model[lookupKey],"ERROR"),""), "")</f>
        <v/>
      </c>
      <c r="AH14" s="3" t="str">
        <f>IF($A14="ADD",IF(NOT(ISBLANK(AG14)),_xlfn.XLOOKUP(AG14,sl_pole_shape[lookupValue],sl_pole_shape[lookupKey],"ERROR"),""), "")</f>
        <v/>
      </c>
      <c r="AJ14" s="3" t="str">
        <f>IF($A14="ADD",IF(NOT(ISBLANK(AI14)),_xlfn.XLOOKUP(AI14,sign_bracket[lookupValue],sign_bracket[lookupKey],"ERROR"),""), "")</f>
        <v/>
      </c>
      <c r="AL14" s="3" t="str">
        <f>IF($A14="ADD",IF(NOT(ISBLANK(AK14)),_xlfn.XLOOKUP(AK14,post_plant_type[lookupValue],post_plant_type[lookupKey],"ERROR"),""), "")</f>
        <v/>
      </c>
      <c r="AN14" s="3" t="str">
        <f>IF($A14="ADD",IF(NOT(ISBLANK(AM14)),_xlfn.XLOOKUP(AM14,post_ground_type[lookupValue],post_ground_type[lookupKey],"ERROR"),""), "")</f>
        <v/>
      </c>
      <c r="AP14" s="3" t="str">
        <f>IF($A14="ADD",IF(NOT(ISBLANK(AO14)),_xlfn.XLOOKUP(AO14,post_joint_type[lookupValue],post_joint_type[lookupKey],"ERROR"),""), "")</f>
        <v/>
      </c>
      <c r="AQ14" s="7"/>
      <c r="AR14" s="4" t="str">
        <f t="shared" ca="1" si="3"/>
        <v/>
      </c>
      <c r="AS14" s="4"/>
      <c r="AT14" s="3" t="str">
        <f t="shared" si="4"/>
        <v/>
      </c>
      <c r="AU14" s="3" t="str">
        <f>IF($A14="","",IF((AND($A14="ADD",OR(AT14="",AT14="In Use"))),"5",(_xlfn.XLOOKUP(AT14,ud_asset_status[lookupValue],ud_asset_status[lookupKey],""))))</f>
        <v/>
      </c>
      <c r="AV14" s="7"/>
      <c r="AX14" s="3" t="str">
        <f>IF($A14="ADD",IF(NOT(ISBLANK(AW14)),_xlfn.XLOOKUP(AW14,ar_replace_reason[lookupValue],ar_replace_reason[lookupKey],"ERROR"),""), "")</f>
        <v/>
      </c>
      <c r="AY14" s="3" t="str">
        <f t="shared" si="5"/>
        <v/>
      </c>
      <c r="AZ14" s="3" t="str">
        <f>IF($A14="","",IF((AND($A14="ADD",OR(AY14="",AY14="Queenstown-Lakes District Council"))),"70",(_xlfn.XLOOKUP(AY14,ud_organisation_owner[lookupValue],ud_organisation_owner[lookupKey],""))))</f>
        <v/>
      </c>
      <c r="BA14" s="3" t="str">
        <f t="shared" si="6"/>
        <v/>
      </c>
      <c r="BB14" s="3" t="str">
        <f>IF($A14="","",IF((AND($A14="ADD",OR(BA14="",BA14="Queenstown-Lakes District Council"))),"70",(_xlfn.XLOOKUP(BA14,ud_organisation_owner[lookupValue],ud_organisation_owner[lookupKey],""))))</f>
        <v/>
      </c>
      <c r="BC14" s="3" t="str">
        <f t="shared" si="7"/>
        <v/>
      </c>
      <c r="BD14" s="3" t="str">
        <f>IF($A14="","",IF((AND($A14="ADD",OR(BC14="",BC14="Local Authority"))),"17",(_xlfn.XLOOKUP(BC14,ud_sub_organisation[lookupValue],ud_sub_organisation[lookupKey],""))))</f>
        <v/>
      </c>
      <c r="BE14" s="3" t="str">
        <f t="shared" si="8"/>
        <v/>
      </c>
      <c r="BF14" s="3" t="str">
        <f>IF($A14="","",IF((AND($A14="ADD",OR(BE14="",BE14="Vested assets"))),"12",(_xlfn.XLOOKUP(BE14,ud_work_origin[lookupValue],ud_work_origin[lookupKey],""))))</f>
        <v/>
      </c>
      <c r="BG14" s="8"/>
      <c r="BH14" s="2" t="str">
        <f t="shared" si="9"/>
        <v/>
      </c>
      <c r="BI14" s="3" t="str">
        <f t="shared" si="10"/>
        <v/>
      </c>
      <c r="BJ14" s="3" t="str">
        <f>IF($A14="","",IF((AND($A14="ADD",OR(BI14="",BI14="Excellent"))),"1",(_xlfn.XLOOKUP(BI14,condition[lookupValue],condition[lookupKey],""))))</f>
        <v/>
      </c>
      <c r="BK14" s="7" t="str">
        <f t="shared" si="11"/>
        <v/>
      </c>
      <c r="BL14" s="9"/>
    </row>
    <row r="15" spans="1:132">
      <c r="B15" s="4"/>
      <c r="E15" s="3" t="str">
        <f>IF($A15="ADD",IF(NOT(ISBLANK(D15)),_xlfn.XLOOKUP(D15,roadnames[lookupValue],roadnames[lookupKey],"ERROR"),""), "")</f>
        <v/>
      </c>
      <c r="F15" s="5"/>
      <c r="G15" s="5"/>
      <c r="H15" s="6"/>
      <c r="J15" s="3" t="str">
        <f>IF($A15="ADD",IF(NOT(ISBLANK(I15)),_xlfn.XLOOKUP(I15,side[lookupValue],side[lookupKey],"ERROR"),""), "")</f>
        <v/>
      </c>
      <c r="K15" s="4"/>
      <c r="M15" s="3" t="str">
        <f>IF($A15="ADD",IF(NOT(ISBLANK(L15)),_xlfn.XLOOKUP(L15,ud_placement[lookupValue],ud_placement[lookupKey],"ERROR"),""), "")</f>
        <v/>
      </c>
      <c r="O15" s="3" t="str">
        <f>IF($A15="ADD",IF(NOT(ISBLANK(N15)),_xlfn.XLOOKUP(N15,ud_pole_primary_function[lookupValue],ud_pole_primary_function[lookupKey],"ERROR"),""), "")</f>
        <v/>
      </c>
      <c r="P15" s="3" t="str">
        <f t="shared" si="0"/>
        <v/>
      </c>
      <c r="Q15" s="3" t="str">
        <f>IF($A15="","",IF((AND($A15="ADD",OR(P15="",P15="Basic Sign Post"))),"6",(_xlfn.XLOOKUP(P15,ud_pole_structure_type[lookupValue],ud_pole_structure_type[lookupKey],""))))</f>
        <v/>
      </c>
      <c r="R15" s="3" t="str">
        <f t="shared" si="1"/>
        <v/>
      </c>
      <c r="S15" s="3" t="str">
        <f>IF($A15="","",IF((AND($A15="ADD",OR(R15="",R15="Aluminium"))),"4",(_xlfn.XLOOKUP(R15,pole_material[lookupValue],pole_material[lookupKey],""))))</f>
        <v/>
      </c>
      <c r="U15" s="3" t="str">
        <f>IF($A15="ADD",IF(NOT(ISBLANK(T15)),_xlfn.XLOOKUP(T15,ud_coating_system[lookupValue],ud_coating_system[lookupKey],"ERROR"),""), "")</f>
        <v/>
      </c>
      <c r="W15" s="3" t="str">
        <f>IF($A15="ADD",IF(NOT(ISBLANK(V15)),_xlfn.XLOOKUP(V15,ud_pole_foundation_type[lookupValue],ud_pole_foundation_type[lookupKey],"ERROR"),""), "")</f>
        <v/>
      </c>
      <c r="Y15" s="3" t="str">
        <f>IF($A15="ADD",IF(NOT(ISBLANK(X15)),_xlfn.XLOOKUP(X15,ud_pole_base_connection[lookupValue],ud_pole_base_connection[lookupKey],"ERROR"),""), "")</f>
        <v/>
      </c>
      <c r="Z15" s="6"/>
      <c r="AA15" s="6"/>
      <c r="AB15" s="2" t="str">
        <f t="shared" si="2"/>
        <v/>
      </c>
      <c r="AD15" s="3" t="str">
        <f>IF($A15="ADD",IF(NOT(ISBLANK(AC15)),_xlfn.XLOOKUP(AC15,ud_pole_structure_make[lookupValue],ud_pole_structure_make[lookupKey],"ERROR"),""), "")</f>
        <v/>
      </c>
      <c r="AF15" s="3" t="str">
        <f>IF($A15="ADD",IF(NOT(ISBLANK(AE15)),_xlfn.XLOOKUP(1,(ud_pole_structure_model_lookup=AE15)*(ud_pole_structure_model_parentKey=AD15),ud_pole_structure_model[lookupKey],"ERROR"),""), "")</f>
        <v/>
      </c>
      <c r="AH15" s="3" t="str">
        <f>IF($A15="ADD",IF(NOT(ISBLANK(AG15)),_xlfn.XLOOKUP(AG15,sl_pole_shape[lookupValue],sl_pole_shape[lookupKey],"ERROR"),""), "")</f>
        <v/>
      </c>
      <c r="AJ15" s="3" t="str">
        <f>IF($A15="ADD",IF(NOT(ISBLANK(AI15)),_xlfn.XLOOKUP(AI15,sign_bracket[lookupValue],sign_bracket[lookupKey],"ERROR"),""), "")</f>
        <v/>
      </c>
      <c r="AL15" s="3" t="str">
        <f>IF($A15="ADD",IF(NOT(ISBLANK(AK15)),_xlfn.XLOOKUP(AK15,post_plant_type[lookupValue],post_plant_type[lookupKey],"ERROR"),""), "")</f>
        <v/>
      </c>
      <c r="AN15" s="3" t="str">
        <f>IF($A15="ADD",IF(NOT(ISBLANK(AM15)),_xlfn.XLOOKUP(AM15,post_ground_type[lookupValue],post_ground_type[lookupKey],"ERROR"),""), "")</f>
        <v/>
      </c>
      <c r="AP15" s="3" t="str">
        <f>IF($A15="ADD",IF(NOT(ISBLANK(AO15)),_xlfn.XLOOKUP(AO15,post_joint_type[lookupValue],post_joint_type[lookupKey],"ERROR"),""), "")</f>
        <v/>
      </c>
      <c r="AQ15" s="7"/>
      <c r="AR15" s="4" t="str">
        <f t="shared" ca="1" si="3"/>
        <v/>
      </c>
      <c r="AS15" s="4"/>
      <c r="AT15" s="3" t="str">
        <f t="shared" si="4"/>
        <v/>
      </c>
      <c r="AU15" s="3" t="str">
        <f>IF($A15="","",IF((AND($A15="ADD",OR(AT15="",AT15="In Use"))),"5",(_xlfn.XLOOKUP(AT15,ud_asset_status[lookupValue],ud_asset_status[lookupKey],""))))</f>
        <v/>
      </c>
      <c r="AV15" s="7"/>
      <c r="AX15" s="3" t="str">
        <f>IF($A15="ADD",IF(NOT(ISBLANK(AW15)),_xlfn.XLOOKUP(AW15,ar_replace_reason[lookupValue],ar_replace_reason[lookupKey],"ERROR"),""), "")</f>
        <v/>
      </c>
      <c r="AY15" s="3" t="str">
        <f t="shared" si="5"/>
        <v/>
      </c>
      <c r="AZ15" s="3" t="str">
        <f>IF($A15="","",IF((AND($A15="ADD",OR(AY15="",AY15="Queenstown-Lakes District Council"))),"70",(_xlfn.XLOOKUP(AY15,ud_organisation_owner[lookupValue],ud_organisation_owner[lookupKey],""))))</f>
        <v/>
      </c>
      <c r="BA15" s="3" t="str">
        <f t="shared" si="6"/>
        <v/>
      </c>
      <c r="BB15" s="3" t="str">
        <f>IF($A15="","",IF((AND($A15="ADD",OR(BA15="",BA15="Queenstown-Lakes District Council"))),"70",(_xlfn.XLOOKUP(BA15,ud_organisation_owner[lookupValue],ud_organisation_owner[lookupKey],""))))</f>
        <v/>
      </c>
      <c r="BC15" s="3" t="str">
        <f t="shared" si="7"/>
        <v/>
      </c>
      <c r="BD15" s="3" t="str">
        <f>IF($A15="","",IF((AND($A15="ADD",OR(BC15="",BC15="Local Authority"))),"17",(_xlfn.XLOOKUP(BC15,ud_sub_organisation[lookupValue],ud_sub_organisation[lookupKey],""))))</f>
        <v/>
      </c>
      <c r="BE15" s="3" t="str">
        <f t="shared" si="8"/>
        <v/>
      </c>
      <c r="BF15" s="3" t="str">
        <f>IF($A15="","",IF((AND($A15="ADD",OR(BE15="",BE15="Vested assets"))),"12",(_xlfn.XLOOKUP(BE15,ud_work_origin[lookupValue],ud_work_origin[lookupKey],""))))</f>
        <v/>
      </c>
      <c r="BG15" s="8"/>
      <c r="BH15" s="2" t="str">
        <f t="shared" si="9"/>
        <v/>
      </c>
      <c r="BI15" s="3" t="str">
        <f t="shared" si="10"/>
        <v/>
      </c>
      <c r="BJ15" s="3" t="str">
        <f>IF($A15="","",IF((AND($A15="ADD",OR(BI15="",BI15="Excellent"))),"1",(_xlfn.XLOOKUP(BI15,condition[lookupValue],condition[lookupKey],""))))</f>
        <v/>
      </c>
      <c r="BK15" s="7" t="str">
        <f t="shared" si="11"/>
        <v/>
      </c>
      <c r="BL15" s="9"/>
    </row>
    <row r="16" spans="1:132">
      <c r="B16" s="4"/>
      <c r="E16" s="3" t="str">
        <f>IF($A16="ADD",IF(NOT(ISBLANK(D16)),_xlfn.XLOOKUP(D16,roadnames[lookupValue],roadnames[lookupKey],"ERROR"),""), "")</f>
        <v/>
      </c>
      <c r="F16" s="5"/>
      <c r="G16" s="5"/>
      <c r="H16" s="6"/>
      <c r="J16" s="3" t="str">
        <f>IF($A16="ADD",IF(NOT(ISBLANK(I16)),_xlfn.XLOOKUP(I16,side[lookupValue],side[lookupKey],"ERROR"),""), "")</f>
        <v/>
      </c>
      <c r="K16" s="4"/>
      <c r="M16" s="3" t="str">
        <f>IF($A16="ADD",IF(NOT(ISBLANK(L16)),_xlfn.XLOOKUP(L16,ud_placement[lookupValue],ud_placement[lookupKey],"ERROR"),""), "")</f>
        <v/>
      </c>
      <c r="O16" s="3" t="str">
        <f>IF($A16="ADD",IF(NOT(ISBLANK(N16)),_xlfn.XLOOKUP(N16,ud_pole_primary_function[lookupValue],ud_pole_primary_function[lookupKey],"ERROR"),""), "")</f>
        <v/>
      </c>
      <c r="P16" s="3" t="str">
        <f t="shared" si="0"/>
        <v/>
      </c>
      <c r="Q16" s="3" t="str">
        <f>IF($A16="","",IF((AND($A16="ADD",OR(P16="",P16="Basic Sign Post"))),"6",(_xlfn.XLOOKUP(P16,ud_pole_structure_type[lookupValue],ud_pole_structure_type[lookupKey],""))))</f>
        <v/>
      </c>
      <c r="R16" s="3" t="str">
        <f t="shared" si="1"/>
        <v/>
      </c>
      <c r="S16" s="3" t="str">
        <f>IF($A16="","",IF((AND($A16="ADD",OR(R16="",R16="Aluminium"))),"4",(_xlfn.XLOOKUP(R16,pole_material[lookupValue],pole_material[lookupKey],""))))</f>
        <v/>
      </c>
      <c r="U16" s="3" t="str">
        <f>IF($A16="ADD",IF(NOT(ISBLANK(T16)),_xlfn.XLOOKUP(T16,ud_coating_system[lookupValue],ud_coating_system[lookupKey],"ERROR"),""), "")</f>
        <v/>
      </c>
      <c r="W16" s="3" t="str">
        <f>IF($A16="ADD",IF(NOT(ISBLANK(V16)),_xlfn.XLOOKUP(V16,ud_pole_foundation_type[lookupValue],ud_pole_foundation_type[lookupKey],"ERROR"),""), "")</f>
        <v/>
      </c>
      <c r="Y16" s="3" t="str">
        <f>IF($A16="ADD",IF(NOT(ISBLANK(X16)),_xlfn.XLOOKUP(X16,ud_pole_base_connection[lookupValue],ud_pole_base_connection[lookupKey],"ERROR"),""), "")</f>
        <v/>
      </c>
      <c r="Z16" s="6"/>
      <c r="AA16" s="6"/>
      <c r="AB16" s="2" t="str">
        <f t="shared" si="2"/>
        <v/>
      </c>
      <c r="AD16" s="3" t="str">
        <f>IF($A16="ADD",IF(NOT(ISBLANK(AC16)),_xlfn.XLOOKUP(AC16,ud_pole_structure_make[lookupValue],ud_pole_structure_make[lookupKey],"ERROR"),""), "")</f>
        <v/>
      </c>
      <c r="AF16" s="3" t="str">
        <f>IF($A16="ADD",IF(NOT(ISBLANK(AE16)),_xlfn.XLOOKUP(1,(ud_pole_structure_model_lookup=AE16)*(ud_pole_structure_model_parentKey=AD16),ud_pole_structure_model[lookupKey],"ERROR"),""), "")</f>
        <v/>
      </c>
      <c r="AH16" s="3" t="str">
        <f>IF($A16="ADD",IF(NOT(ISBLANK(AG16)),_xlfn.XLOOKUP(AG16,sl_pole_shape[lookupValue],sl_pole_shape[lookupKey],"ERROR"),""), "")</f>
        <v/>
      </c>
      <c r="AJ16" s="3" t="str">
        <f>IF($A16="ADD",IF(NOT(ISBLANK(AI16)),_xlfn.XLOOKUP(AI16,sign_bracket[lookupValue],sign_bracket[lookupKey],"ERROR"),""), "")</f>
        <v/>
      </c>
      <c r="AL16" s="3" t="str">
        <f>IF($A16="ADD",IF(NOT(ISBLANK(AK16)),_xlfn.XLOOKUP(AK16,post_plant_type[lookupValue],post_plant_type[lookupKey],"ERROR"),""), "")</f>
        <v/>
      </c>
      <c r="AN16" s="3" t="str">
        <f>IF($A16="ADD",IF(NOT(ISBLANK(AM16)),_xlfn.XLOOKUP(AM16,post_ground_type[lookupValue],post_ground_type[lookupKey],"ERROR"),""), "")</f>
        <v/>
      </c>
      <c r="AP16" s="3" t="str">
        <f>IF($A16="ADD",IF(NOT(ISBLANK(AO16)),_xlfn.XLOOKUP(AO16,post_joint_type[lookupValue],post_joint_type[lookupKey],"ERROR"),""), "")</f>
        <v/>
      </c>
      <c r="AQ16" s="7"/>
      <c r="AR16" s="4" t="str">
        <f t="shared" ca="1" si="3"/>
        <v/>
      </c>
      <c r="AS16" s="4"/>
      <c r="AT16" s="3" t="str">
        <f t="shared" si="4"/>
        <v/>
      </c>
      <c r="AU16" s="3" t="str">
        <f>IF($A16="","",IF((AND($A16="ADD",OR(AT16="",AT16="In Use"))),"5",(_xlfn.XLOOKUP(AT16,ud_asset_status[lookupValue],ud_asset_status[lookupKey],""))))</f>
        <v/>
      </c>
      <c r="AV16" s="7"/>
      <c r="AX16" s="3" t="str">
        <f>IF($A16="ADD",IF(NOT(ISBLANK(AW16)),_xlfn.XLOOKUP(AW16,ar_replace_reason[lookupValue],ar_replace_reason[lookupKey],"ERROR"),""), "")</f>
        <v/>
      </c>
      <c r="AY16" s="3" t="str">
        <f t="shared" si="5"/>
        <v/>
      </c>
      <c r="AZ16" s="3" t="str">
        <f>IF($A16="","",IF((AND($A16="ADD",OR(AY16="",AY16="Queenstown-Lakes District Council"))),"70",(_xlfn.XLOOKUP(AY16,ud_organisation_owner[lookupValue],ud_organisation_owner[lookupKey],""))))</f>
        <v/>
      </c>
      <c r="BA16" s="3" t="str">
        <f t="shared" si="6"/>
        <v/>
      </c>
      <c r="BB16" s="3" t="str">
        <f>IF($A16="","",IF((AND($A16="ADD",OR(BA16="",BA16="Queenstown-Lakes District Council"))),"70",(_xlfn.XLOOKUP(BA16,ud_organisation_owner[lookupValue],ud_organisation_owner[lookupKey],""))))</f>
        <v/>
      </c>
      <c r="BC16" s="3" t="str">
        <f t="shared" si="7"/>
        <v/>
      </c>
      <c r="BD16" s="3" t="str">
        <f>IF($A16="","",IF((AND($A16="ADD",OR(BC16="",BC16="Local Authority"))),"17",(_xlfn.XLOOKUP(BC16,ud_sub_organisation[lookupValue],ud_sub_organisation[lookupKey],""))))</f>
        <v/>
      </c>
      <c r="BE16" s="3" t="str">
        <f t="shared" si="8"/>
        <v/>
      </c>
      <c r="BF16" s="3" t="str">
        <f>IF($A16="","",IF((AND($A16="ADD",OR(BE16="",BE16="Vested assets"))),"12",(_xlfn.XLOOKUP(BE16,ud_work_origin[lookupValue],ud_work_origin[lookupKey],""))))</f>
        <v/>
      </c>
      <c r="BG16" s="8"/>
      <c r="BH16" s="2" t="str">
        <f t="shared" si="9"/>
        <v/>
      </c>
      <c r="BI16" s="3" t="str">
        <f t="shared" si="10"/>
        <v/>
      </c>
      <c r="BJ16" s="3" t="str">
        <f>IF($A16="","",IF((AND($A16="ADD",OR(BI16="",BI16="Excellent"))),"1",(_xlfn.XLOOKUP(BI16,condition[lookupValue],condition[lookupKey],""))))</f>
        <v/>
      </c>
      <c r="BK16" s="7" t="str">
        <f t="shared" si="11"/>
        <v/>
      </c>
      <c r="BL16" s="9"/>
    </row>
    <row r="17" spans="2:64">
      <c r="B17" s="4"/>
      <c r="E17" s="3" t="str">
        <f>IF($A17="ADD",IF(NOT(ISBLANK(D17)),_xlfn.XLOOKUP(D17,roadnames[lookupValue],roadnames[lookupKey],"ERROR"),""), "")</f>
        <v/>
      </c>
      <c r="F17" s="5"/>
      <c r="G17" s="5"/>
      <c r="H17" s="6"/>
      <c r="J17" s="3" t="str">
        <f>IF($A17="ADD",IF(NOT(ISBLANK(I17)),_xlfn.XLOOKUP(I17,side[lookupValue],side[lookupKey],"ERROR"),""), "")</f>
        <v/>
      </c>
      <c r="K17" s="4"/>
      <c r="M17" s="3" t="str">
        <f>IF($A17="ADD",IF(NOT(ISBLANK(L17)),_xlfn.XLOOKUP(L17,ud_placement[lookupValue],ud_placement[lookupKey],"ERROR"),""), "")</f>
        <v/>
      </c>
      <c r="O17" s="3" t="str">
        <f>IF($A17="ADD",IF(NOT(ISBLANK(N17)),_xlfn.XLOOKUP(N17,ud_pole_primary_function[lookupValue],ud_pole_primary_function[lookupKey],"ERROR"),""), "")</f>
        <v/>
      </c>
      <c r="P17" s="3" t="str">
        <f t="shared" si="0"/>
        <v/>
      </c>
      <c r="Q17" s="3" t="str">
        <f>IF($A17="","",IF((AND($A17="ADD",OR(P17="",P17="Basic Sign Post"))),"6",(_xlfn.XLOOKUP(P17,ud_pole_structure_type[lookupValue],ud_pole_structure_type[lookupKey],""))))</f>
        <v/>
      </c>
      <c r="R17" s="3" t="str">
        <f t="shared" si="1"/>
        <v/>
      </c>
      <c r="S17" s="3" t="str">
        <f>IF($A17="","",IF((AND($A17="ADD",OR(R17="",R17="Aluminium"))),"4",(_xlfn.XLOOKUP(R17,pole_material[lookupValue],pole_material[lookupKey],""))))</f>
        <v/>
      </c>
      <c r="U17" s="3" t="str">
        <f>IF($A17="ADD",IF(NOT(ISBLANK(T17)),_xlfn.XLOOKUP(T17,ud_coating_system[lookupValue],ud_coating_system[lookupKey],"ERROR"),""), "")</f>
        <v/>
      </c>
      <c r="W17" s="3" t="str">
        <f>IF($A17="ADD",IF(NOT(ISBLANK(V17)),_xlfn.XLOOKUP(V17,ud_pole_foundation_type[lookupValue],ud_pole_foundation_type[lookupKey],"ERROR"),""), "")</f>
        <v/>
      </c>
      <c r="Y17" s="3" t="str">
        <f>IF($A17="ADD",IF(NOT(ISBLANK(X17)),_xlfn.XLOOKUP(X17,ud_pole_base_connection[lookupValue],ud_pole_base_connection[lookupKey],"ERROR"),""), "")</f>
        <v/>
      </c>
      <c r="Z17" s="6"/>
      <c r="AA17" s="6"/>
      <c r="AB17" s="2" t="str">
        <f t="shared" si="2"/>
        <v/>
      </c>
      <c r="AD17" s="3" t="str">
        <f>IF($A17="ADD",IF(NOT(ISBLANK(AC17)),_xlfn.XLOOKUP(AC17,ud_pole_structure_make[lookupValue],ud_pole_structure_make[lookupKey],"ERROR"),""), "")</f>
        <v/>
      </c>
      <c r="AF17" s="3" t="str">
        <f>IF($A17="ADD",IF(NOT(ISBLANK(AE17)),_xlfn.XLOOKUP(1,(ud_pole_structure_model_lookup=AE17)*(ud_pole_structure_model_parentKey=AD17),ud_pole_structure_model[lookupKey],"ERROR"),""), "")</f>
        <v/>
      </c>
      <c r="AH17" s="3" t="str">
        <f>IF($A17="ADD",IF(NOT(ISBLANK(AG17)),_xlfn.XLOOKUP(AG17,sl_pole_shape[lookupValue],sl_pole_shape[lookupKey],"ERROR"),""), "")</f>
        <v/>
      </c>
      <c r="AJ17" s="3" t="str">
        <f>IF($A17="ADD",IF(NOT(ISBLANK(AI17)),_xlfn.XLOOKUP(AI17,sign_bracket[lookupValue],sign_bracket[lookupKey],"ERROR"),""), "")</f>
        <v/>
      </c>
      <c r="AL17" s="3" t="str">
        <f>IF($A17="ADD",IF(NOT(ISBLANK(AK17)),_xlfn.XLOOKUP(AK17,post_plant_type[lookupValue],post_plant_type[lookupKey],"ERROR"),""), "")</f>
        <v/>
      </c>
      <c r="AN17" s="3" t="str">
        <f>IF($A17="ADD",IF(NOT(ISBLANK(AM17)),_xlfn.XLOOKUP(AM17,post_ground_type[lookupValue],post_ground_type[lookupKey],"ERROR"),""), "")</f>
        <v/>
      </c>
      <c r="AP17" s="3" t="str">
        <f>IF($A17="ADD",IF(NOT(ISBLANK(AO17)),_xlfn.XLOOKUP(AO17,post_joint_type[lookupValue],post_joint_type[lookupKey],"ERROR"),""), "")</f>
        <v/>
      </c>
      <c r="AQ17" s="7"/>
      <c r="AR17" s="4" t="str">
        <f t="shared" ca="1" si="3"/>
        <v/>
      </c>
      <c r="AS17" s="4"/>
      <c r="AT17" s="3" t="str">
        <f t="shared" si="4"/>
        <v/>
      </c>
      <c r="AU17" s="3" t="str">
        <f>IF($A17="","",IF((AND($A17="ADD",OR(AT17="",AT17="In Use"))),"5",(_xlfn.XLOOKUP(AT17,ud_asset_status[lookupValue],ud_asset_status[lookupKey],""))))</f>
        <v/>
      </c>
      <c r="AV17" s="7"/>
      <c r="AX17" s="3" t="str">
        <f>IF($A17="ADD",IF(NOT(ISBLANK(AW17)),_xlfn.XLOOKUP(AW17,ar_replace_reason[lookupValue],ar_replace_reason[lookupKey],"ERROR"),""), "")</f>
        <v/>
      </c>
      <c r="AY17" s="3" t="str">
        <f t="shared" si="5"/>
        <v/>
      </c>
      <c r="AZ17" s="3" t="str">
        <f>IF($A17="","",IF((AND($A17="ADD",OR(AY17="",AY17="Queenstown-Lakes District Council"))),"70",(_xlfn.XLOOKUP(AY17,ud_organisation_owner[lookupValue],ud_organisation_owner[lookupKey],""))))</f>
        <v/>
      </c>
      <c r="BA17" s="3" t="str">
        <f t="shared" si="6"/>
        <v/>
      </c>
      <c r="BB17" s="3" t="str">
        <f>IF($A17="","",IF((AND($A17="ADD",OR(BA17="",BA17="Queenstown-Lakes District Council"))),"70",(_xlfn.XLOOKUP(BA17,ud_organisation_owner[lookupValue],ud_organisation_owner[lookupKey],""))))</f>
        <v/>
      </c>
      <c r="BC17" s="3" t="str">
        <f t="shared" si="7"/>
        <v/>
      </c>
      <c r="BD17" s="3" t="str">
        <f>IF($A17="","",IF((AND($A17="ADD",OR(BC17="",BC17="Local Authority"))),"17",(_xlfn.XLOOKUP(BC17,ud_sub_organisation[lookupValue],ud_sub_organisation[lookupKey],""))))</f>
        <v/>
      </c>
      <c r="BE17" s="3" t="str">
        <f t="shared" si="8"/>
        <v/>
      </c>
      <c r="BF17" s="3" t="str">
        <f>IF($A17="","",IF((AND($A17="ADD",OR(BE17="",BE17="Vested assets"))),"12",(_xlfn.XLOOKUP(BE17,ud_work_origin[lookupValue],ud_work_origin[lookupKey],""))))</f>
        <v/>
      </c>
      <c r="BG17" s="8"/>
      <c r="BH17" s="2" t="str">
        <f t="shared" si="9"/>
        <v/>
      </c>
      <c r="BI17" s="3" t="str">
        <f t="shared" si="10"/>
        <v/>
      </c>
      <c r="BJ17" s="3" t="str">
        <f>IF($A17="","",IF((AND($A17="ADD",OR(BI17="",BI17="Excellent"))),"1",(_xlfn.XLOOKUP(BI17,condition[lookupValue],condition[lookupKey],""))))</f>
        <v/>
      </c>
      <c r="BK17" s="7" t="str">
        <f t="shared" si="11"/>
        <v/>
      </c>
      <c r="BL17" s="9"/>
    </row>
    <row r="18" spans="2:64">
      <c r="B18" s="4"/>
      <c r="E18" s="3" t="str">
        <f>IF($A18="ADD",IF(NOT(ISBLANK(D18)),_xlfn.XLOOKUP(D18,roadnames[lookupValue],roadnames[lookupKey],"ERROR"),""), "")</f>
        <v/>
      </c>
      <c r="F18" s="5"/>
      <c r="G18" s="5"/>
      <c r="H18" s="6"/>
      <c r="J18" s="3" t="str">
        <f>IF($A18="ADD",IF(NOT(ISBLANK(I18)),_xlfn.XLOOKUP(I18,side[lookupValue],side[lookupKey],"ERROR"),""), "")</f>
        <v/>
      </c>
      <c r="K18" s="4"/>
      <c r="M18" s="3" t="str">
        <f>IF($A18="ADD",IF(NOT(ISBLANK(L18)),_xlfn.XLOOKUP(L18,ud_placement[lookupValue],ud_placement[lookupKey],"ERROR"),""), "")</f>
        <v/>
      </c>
      <c r="O18" s="3" t="str">
        <f>IF($A18="ADD",IF(NOT(ISBLANK(N18)),_xlfn.XLOOKUP(N18,ud_pole_primary_function[lookupValue],ud_pole_primary_function[lookupKey],"ERROR"),""), "")</f>
        <v/>
      </c>
      <c r="P18" s="3" t="str">
        <f t="shared" si="0"/>
        <v/>
      </c>
      <c r="Q18" s="3" t="str">
        <f>IF($A18="","",IF((AND($A18="ADD",OR(P18="",P18="Basic Sign Post"))),"6",(_xlfn.XLOOKUP(P18,ud_pole_structure_type[lookupValue],ud_pole_structure_type[lookupKey],""))))</f>
        <v/>
      </c>
      <c r="R18" s="3" t="str">
        <f t="shared" si="1"/>
        <v/>
      </c>
      <c r="S18" s="3" t="str">
        <f>IF($A18="","",IF((AND($A18="ADD",OR(R18="",R18="Aluminium"))),"4",(_xlfn.XLOOKUP(R18,pole_material[lookupValue],pole_material[lookupKey],""))))</f>
        <v/>
      </c>
      <c r="U18" s="3" t="str">
        <f>IF($A18="ADD",IF(NOT(ISBLANK(T18)),_xlfn.XLOOKUP(T18,ud_coating_system[lookupValue],ud_coating_system[lookupKey],"ERROR"),""), "")</f>
        <v/>
      </c>
      <c r="W18" s="3" t="str">
        <f>IF($A18="ADD",IF(NOT(ISBLANK(V18)),_xlfn.XLOOKUP(V18,ud_pole_foundation_type[lookupValue],ud_pole_foundation_type[lookupKey],"ERROR"),""), "")</f>
        <v/>
      </c>
      <c r="Y18" s="3" t="str">
        <f>IF($A18="ADD",IF(NOT(ISBLANK(X18)),_xlfn.XLOOKUP(X18,ud_pole_base_connection[lookupValue],ud_pole_base_connection[lookupKey],"ERROR"),""), "")</f>
        <v/>
      </c>
      <c r="Z18" s="6"/>
      <c r="AA18" s="6"/>
      <c r="AB18" s="2" t="str">
        <f t="shared" si="2"/>
        <v/>
      </c>
      <c r="AD18" s="3" t="str">
        <f>IF($A18="ADD",IF(NOT(ISBLANK(AC18)),_xlfn.XLOOKUP(AC18,ud_pole_structure_make[lookupValue],ud_pole_structure_make[lookupKey],"ERROR"),""), "")</f>
        <v/>
      </c>
      <c r="AF18" s="3" t="str">
        <f>IF($A18="ADD",IF(NOT(ISBLANK(AE18)),_xlfn.XLOOKUP(1,(ud_pole_structure_model_lookup=AE18)*(ud_pole_structure_model_parentKey=AD18),ud_pole_structure_model[lookupKey],"ERROR"),""), "")</f>
        <v/>
      </c>
      <c r="AH18" s="3" t="str">
        <f>IF($A18="ADD",IF(NOT(ISBLANK(AG18)),_xlfn.XLOOKUP(AG18,sl_pole_shape[lookupValue],sl_pole_shape[lookupKey],"ERROR"),""), "")</f>
        <v/>
      </c>
      <c r="AJ18" s="3" t="str">
        <f>IF($A18="ADD",IF(NOT(ISBLANK(AI18)),_xlfn.XLOOKUP(AI18,sign_bracket[lookupValue],sign_bracket[lookupKey],"ERROR"),""), "")</f>
        <v/>
      </c>
      <c r="AL18" s="3" t="str">
        <f>IF($A18="ADD",IF(NOT(ISBLANK(AK18)),_xlfn.XLOOKUP(AK18,post_plant_type[lookupValue],post_plant_type[lookupKey],"ERROR"),""), "")</f>
        <v/>
      </c>
      <c r="AN18" s="3" t="str">
        <f>IF($A18="ADD",IF(NOT(ISBLANK(AM18)),_xlfn.XLOOKUP(AM18,post_ground_type[lookupValue],post_ground_type[lookupKey],"ERROR"),""), "")</f>
        <v/>
      </c>
      <c r="AP18" s="3" t="str">
        <f>IF($A18="ADD",IF(NOT(ISBLANK(AO18)),_xlfn.XLOOKUP(AO18,post_joint_type[lookupValue],post_joint_type[lookupKey],"ERROR"),""), "")</f>
        <v/>
      </c>
      <c r="AQ18" s="7"/>
      <c r="AR18" s="4" t="str">
        <f t="shared" ca="1" si="3"/>
        <v/>
      </c>
      <c r="AS18" s="4"/>
      <c r="AT18" s="3" t="str">
        <f t="shared" si="4"/>
        <v/>
      </c>
      <c r="AU18" s="3" t="str">
        <f>IF($A18="","",IF((AND($A18="ADD",OR(AT18="",AT18="In Use"))),"5",(_xlfn.XLOOKUP(AT18,ud_asset_status[lookupValue],ud_asset_status[lookupKey],""))))</f>
        <v/>
      </c>
      <c r="AV18" s="7"/>
      <c r="AX18" s="3" t="str">
        <f>IF($A18="ADD",IF(NOT(ISBLANK(AW18)),_xlfn.XLOOKUP(AW18,ar_replace_reason[lookupValue],ar_replace_reason[lookupKey],"ERROR"),""), "")</f>
        <v/>
      </c>
      <c r="AY18" s="3" t="str">
        <f t="shared" si="5"/>
        <v/>
      </c>
      <c r="AZ18" s="3" t="str">
        <f>IF($A18="","",IF((AND($A18="ADD",OR(AY18="",AY18="Queenstown-Lakes District Council"))),"70",(_xlfn.XLOOKUP(AY18,ud_organisation_owner[lookupValue],ud_organisation_owner[lookupKey],""))))</f>
        <v/>
      </c>
      <c r="BA18" s="3" t="str">
        <f t="shared" si="6"/>
        <v/>
      </c>
      <c r="BB18" s="3" t="str">
        <f>IF($A18="","",IF((AND($A18="ADD",OR(BA18="",BA18="Queenstown-Lakes District Council"))),"70",(_xlfn.XLOOKUP(BA18,ud_organisation_owner[lookupValue],ud_organisation_owner[lookupKey],""))))</f>
        <v/>
      </c>
      <c r="BC18" s="3" t="str">
        <f t="shared" si="7"/>
        <v/>
      </c>
      <c r="BD18" s="3" t="str">
        <f>IF($A18="","",IF((AND($A18="ADD",OR(BC18="",BC18="Local Authority"))),"17",(_xlfn.XLOOKUP(BC18,ud_sub_organisation[lookupValue],ud_sub_organisation[lookupKey],""))))</f>
        <v/>
      </c>
      <c r="BE18" s="3" t="str">
        <f t="shared" si="8"/>
        <v/>
      </c>
      <c r="BF18" s="3" t="str">
        <f>IF($A18="","",IF((AND($A18="ADD",OR(BE18="",BE18="Vested assets"))),"12",(_xlfn.XLOOKUP(BE18,ud_work_origin[lookupValue],ud_work_origin[lookupKey],""))))</f>
        <v/>
      </c>
      <c r="BG18" s="8"/>
      <c r="BH18" s="2" t="str">
        <f t="shared" si="9"/>
        <v/>
      </c>
      <c r="BI18" s="3" t="str">
        <f t="shared" si="10"/>
        <v/>
      </c>
      <c r="BJ18" s="3" t="str">
        <f>IF($A18="","",IF((AND($A18="ADD",OR(BI18="",BI18="Excellent"))),"1",(_xlfn.XLOOKUP(BI18,condition[lookupValue],condition[lookupKey],""))))</f>
        <v/>
      </c>
      <c r="BK18" s="7" t="str">
        <f t="shared" si="11"/>
        <v/>
      </c>
      <c r="BL18" s="9"/>
    </row>
    <row r="19" spans="2:64">
      <c r="B19" s="4"/>
      <c r="E19" s="3" t="str">
        <f>IF($A19="ADD",IF(NOT(ISBLANK(D19)),_xlfn.XLOOKUP(D19,roadnames[lookupValue],roadnames[lookupKey],"ERROR"),""), "")</f>
        <v/>
      </c>
      <c r="F19" s="5"/>
      <c r="G19" s="5"/>
      <c r="H19" s="6"/>
      <c r="J19" s="3" t="str">
        <f>IF($A19="ADD",IF(NOT(ISBLANK(I19)),_xlfn.XLOOKUP(I19,side[lookupValue],side[lookupKey],"ERROR"),""), "")</f>
        <v/>
      </c>
      <c r="K19" s="4"/>
      <c r="M19" s="3" t="str">
        <f>IF($A19="ADD",IF(NOT(ISBLANK(L19)),_xlfn.XLOOKUP(L19,ud_placement[lookupValue],ud_placement[lookupKey],"ERROR"),""), "")</f>
        <v/>
      </c>
      <c r="O19" s="3" t="str">
        <f>IF($A19="ADD",IF(NOT(ISBLANK(N19)),_xlfn.XLOOKUP(N19,ud_pole_primary_function[lookupValue],ud_pole_primary_function[lookupKey],"ERROR"),""), "")</f>
        <v/>
      </c>
      <c r="P19" s="3" t="str">
        <f t="shared" si="0"/>
        <v/>
      </c>
      <c r="Q19" s="3" t="str">
        <f>IF($A19="","",IF((AND($A19="ADD",OR(P19="",P19="Basic Sign Post"))),"6",(_xlfn.XLOOKUP(P19,ud_pole_structure_type[lookupValue],ud_pole_structure_type[lookupKey],""))))</f>
        <v/>
      </c>
      <c r="R19" s="3" t="str">
        <f t="shared" si="1"/>
        <v/>
      </c>
      <c r="S19" s="3" t="str">
        <f>IF($A19="","",IF((AND($A19="ADD",OR(R19="",R19="Aluminium"))),"4",(_xlfn.XLOOKUP(R19,pole_material[lookupValue],pole_material[lookupKey],""))))</f>
        <v/>
      </c>
      <c r="U19" s="3" t="str">
        <f>IF($A19="ADD",IF(NOT(ISBLANK(T19)),_xlfn.XLOOKUP(T19,ud_coating_system[lookupValue],ud_coating_system[lookupKey],"ERROR"),""), "")</f>
        <v/>
      </c>
      <c r="W19" s="3" t="str">
        <f>IF($A19="ADD",IF(NOT(ISBLANK(V19)),_xlfn.XLOOKUP(V19,ud_pole_foundation_type[lookupValue],ud_pole_foundation_type[lookupKey],"ERROR"),""), "")</f>
        <v/>
      </c>
      <c r="Y19" s="3" t="str">
        <f>IF($A19="ADD",IF(NOT(ISBLANK(X19)),_xlfn.XLOOKUP(X19,ud_pole_base_connection[lookupValue],ud_pole_base_connection[lookupKey],"ERROR"),""), "")</f>
        <v/>
      </c>
      <c r="Z19" s="6"/>
      <c r="AA19" s="6"/>
      <c r="AB19" s="2" t="str">
        <f t="shared" si="2"/>
        <v/>
      </c>
      <c r="AD19" s="3" t="str">
        <f>IF($A19="ADD",IF(NOT(ISBLANK(AC19)),_xlfn.XLOOKUP(AC19,ud_pole_structure_make[lookupValue],ud_pole_structure_make[lookupKey],"ERROR"),""), "")</f>
        <v/>
      </c>
      <c r="AF19" s="3" t="str">
        <f>IF($A19="ADD",IF(NOT(ISBLANK(AE19)),_xlfn.XLOOKUP(1,(ud_pole_structure_model_lookup=AE19)*(ud_pole_structure_model_parentKey=AD19),ud_pole_structure_model[lookupKey],"ERROR"),""), "")</f>
        <v/>
      </c>
      <c r="AH19" s="3" t="str">
        <f>IF($A19="ADD",IF(NOT(ISBLANK(AG19)),_xlfn.XLOOKUP(AG19,sl_pole_shape[lookupValue],sl_pole_shape[lookupKey],"ERROR"),""), "")</f>
        <v/>
      </c>
      <c r="AJ19" s="3" t="str">
        <f>IF($A19="ADD",IF(NOT(ISBLANK(AI19)),_xlfn.XLOOKUP(AI19,sign_bracket[lookupValue],sign_bracket[lookupKey],"ERROR"),""), "")</f>
        <v/>
      </c>
      <c r="AL19" s="3" t="str">
        <f>IF($A19="ADD",IF(NOT(ISBLANK(AK19)),_xlfn.XLOOKUP(AK19,post_plant_type[lookupValue],post_plant_type[lookupKey],"ERROR"),""), "")</f>
        <v/>
      </c>
      <c r="AN19" s="3" t="str">
        <f>IF($A19="ADD",IF(NOT(ISBLANK(AM19)),_xlfn.XLOOKUP(AM19,post_ground_type[lookupValue],post_ground_type[lookupKey],"ERROR"),""), "")</f>
        <v/>
      </c>
      <c r="AP19" s="3" t="str">
        <f>IF($A19="ADD",IF(NOT(ISBLANK(AO19)),_xlfn.XLOOKUP(AO19,post_joint_type[lookupValue],post_joint_type[lookupKey],"ERROR"),""), "")</f>
        <v/>
      </c>
      <c r="AQ19" s="7"/>
      <c r="AR19" s="4" t="str">
        <f t="shared" ca="1" si="3"/>
        <v/>
      </c>
      <c r="AS19" s="4"/>
      <c r="AT19" s="3" t="str">
        <f t="shared" si="4"/>
        <v/>
      </c>
      <c r="AU19" s="3" t="str">
        <f>IF($A19="","",IF((AND($A19="ADD",OR(AT19="",AT19="In Use"))),"5",(_xlfn.XLOOKUP(AT19,ud_asset_status[lookupValue],ud_asset_status[lookupKey],""))))</f>
        <v/>
      </c>
      <c r="AV19" s="7"/>
      <c r="AX19" s="3" t="str">
        <f>IF($A19="ADD",IF(NOT(ISBLANK(AW19)),_xlfn.XLOOKUP(AW19,ar_replace_reason[lookupValue],ar_replace_reason[lookupKey],"ERROR"),""), "")</f>
        <v/>
      </c>
      <c r="AY19" s="3" t="str">
        <f t="shared" si="5"/>
        <v/>
      </c>
      <c r="AZ19" s="3" t="str">
        <f>IF($A19="","",IF((AND($A19="ADD",OR(AY19="",AY19="Queenstown-Lakes District Council"))),"70",(_xlfn.XLOOKUP(AY19,ud_organisation_owner[lookupValue],ud_organisation_owner[lookupKey],""))))</f>
        <v/>
      </c>
      <c r="BA19" s="3" t="str">
        <f t="shared" si="6"/>
        <v/>
      </c>
      <c r="BB19" s="3" t="str">
        <f>IF($A19="","",IF((AND($A19="ADD",OR(BA19="",BA19="Queenstown-Lakes District Council"))),"70",(_xlfn.XLOOKUP(BA19,ud_organisation_owner[lookupValue],ud_organisation_owner[lookupKey],""))))</f>
        <v/>
      </c>
      <c r="BC19" s="3" t="str">
        <f t="shared" si="7"/>
        <v/>
      </c>
      <c r="BD19" s="3" t="str">
        <f>IF($A19="","",IF((AND($A19="ADD",OR(BC19="",BC19="Local Authority"))),"17",(_xlfn.XLOOKUP(BC19,ud_sub_organisation[lookupValue],ud_sub_organisation[lookupKey],""))))</f>
        <v/>
      </c>
      <c r="BE19" s="3" t="str">
        <f t="shared" si="8"/>
        <v/>
      </c>
      <c r="BF19" s="3" t="str">
        <f>IF($A19="","",IF((AND($A19="ADD",OR(BE19="",BE19="Vested assets"))),"12",(_xlfn.XLOOKUP(BE19,ud_work_origin[lookupValue],ud_work_origin[lookupKey],""))))</f>
        <v/>
      </c>
      <c r="BG19" s="8"/>
      <c r="BH19" s="2" t="str">
        <f t="shared" si="9"/>
        <v/>
      </c>
      <c r="BI19" s="3" t="str">
        <f t="shared" si="10"/>
        <v/>
      </c>
      <c r="BJ19" s="3" t="str">
        <f>IF($A19="","",IF((AND($A19="ADD",OR(BI19="",BI19="Excellent"))),"1",(_xlfn.XLOOKUP(BI19,condition[lookupValue],condition[lookupKey],""))))</f>
        <v/>
      </c>
      <c r="BK19" s="7" t="str">
        <f t="shared" si="11"/>
        <v/>
      </c>
      <c r="BL19" s="9"/>
    </row>
    <row r="20" spans="2:64">
      <c r="B20" s="4"/>
      <c r="E20" s="3" t="str">
        <f>IF($A20="ADD",IF(NOT(ISBLANK(D20)),_xlfn.XLOOKUP(D20,roadnames[lookupValue],roadnames[lookupKey],"ERROR"),""), "")</f>
        <v/>
      </c>
      <c r="F20" s="5"/>
      <c r="G20" s="5"/>
      <c r="H20" s="6"/>
      <c r="J20" s="3" t="str">
        <f>IF($A20="ADD",IF(NOT(ISBLANK(I20)),_xlfn.XLOOKUP(I20,side[lookupValue],side[lookupKey],"ERROR"),""), "")</f>
        <v/>
      </c>
      <c r="K20" s="4"/>
      <c r="M20" s="3" t="str">
        <f>IF($A20="ADD",IF(NOT(ISBLANK(L20)),_xlfn.XLOOKUP(L20,ud_placement[lookupValue],ud_placement[lookupKey],"ERROR"),""), "")</f>
        <v/>
      </c>
      <c r="O20" s="3" t="str">
        <f>IF($A20="ADD",IF(NOT(ISBLANK(N20)),_xlfn.XLOOKUP(N20,ud_pole_primary_function[lookupValue],ud_pole_primary_function[lookupKey],"ERROR"),""), "")</f>
        <v/>
      </c>
      <c r="P20" s="3" t="str">
        <f t="shared" si="0"/>
        <v/>
      </c>
      <c r="Q20" s="3" t="str">
        <f>IF($A20="","",IF((AND($A20="ADD",OR(P20="",P20="Basic Sign Post"))),"6",(_xlfn.XLOOKUP(P20,ud_pole_structure_type[lookupValue],ud_pole_structure_type[lookupKey],""))))</f>
        <v/>
      </c>
      <c r="R20" s="3" t="str">
        <f t="shared" si="1"/>
        <v/>
      </c>
      <c r="S20" s="3" t="str">
        <f>IF($A20="","",IF((AND($A20="ADD",OR(R20="",R20="Aluminium"))),"4",(_xlfn.XLOOKUP(R20,pole_material[lookupValue],pole_material[lookupKey],""))))</f>
        <v/>
      </c>
      <c r="U20" s="3" t="str">
        <f>IF($A20="ADD",IF(NOT(ISBLANK(T20)),_xlfn.XLOOKUP(T20,ud_coating_system[lookupValue],ud_coating_system[lookupKey],"ERROR"),""), "")</f>
        <v/>
      </c>
      <c r="W20" s="3" t="str">
        <f>IF($A20="ADD",IF(NOT(ISBLANK(V20)),_xlfn.XLOOKUP(V20,ud_pole_foundation_type[lookupValue],ud_pole_foundation_type[lookupKey],"ERROR"),""), "")</f>
        <v/>
      </c>
      <c r="Y20" s="3" t="str">
        <f>IF($A20="ADD",IF(NOT(ISBLANK(X20)),_xlfn.XLOOKUP(X20,ud_pole_base_connection[lookupValue],ud_pole_base_connection[lookupKey],"ERROR"),""), "")</f>
        <v/>
      </c>
      <c r="Z20" s="6"/>
      <c r="AA20" s="6"/>
      <c r="AB20" s="2" t="str">
        <f t="shared" si="2"/>
        <v/>
      </c>
      <c r="AD20" s="3" t="str">
        <f>IF($A20="ADD",IF(NOT(ISBLANK(AC20)),_xlfn.XLOOKUP(AC20,ud_pole_structure_make[lookupValue],ud_pole_structure_make[lookupKey],"ERROR"),""), "")</f>
        <v/>
      </c>
      <c r="AF20" s="3" t="str">
        <f>IF($A20="ADD",IF(NOT(ISBLANK(AE20)),_xlfn.XLOOKUP(1,(ud_pole_structure_model_lookup=AE20)*(ud_pole_structure_model_parentKey=AD20),ud_pole_structure_model[lookupKey],"ERROR"),""), "")</f>
        <v/>
      </c>
      <c r="AH20" s="3" t="str">
        <f>IF($A20="ADD",IF(NOT(ISBLANK(AG20)),_xlfn.XLOOKUP(AG20,sl_pole_shape[lookupValue],sl_pole_shape[lookupKey],"ERROR"),""), "")</f>
        <v/>
      </c>
      <c r="AJ20" s="3" t="str">
        <f>IF($A20="ADD",IF(NOT(ISBLANK(AI20)),_xlfn.XLOOKUP(AI20,sign_bracket[lookupValue],sign_bracket[lookupKey],"ERROR"),""), "")</f>
        <v/>
      </c>
      <c r="AL20" s="3" t="str">
        <f>IF($A20="ADD",IF(NOT(ISBLANK(AK20)),_xlfn.XLOOKUP(AK20,post_plant_type[lookupValue],post_plant_type[lookupKey],"ERROR"),""), "")</f>
        <v/>
      </c>
      <c r="AN20" s="3" t="str">
        <f>IF($A20="ADD",IF(NOT(ISBLANK(AM20)),_xlfn.XLOOKUP(AM20,post_ground_type[lookupValue],post_ground_type[lookupKey],"ERROR"),""), "")</f>
        <v/>
      </c>
      <c r="AP20" s="3" t="str">
        <f>IF($A20="ADD",IF(NOT(ISBLANK(AO20)),_xlfn.XLOOKUP(AO20,post_joint_type[lookupValue],post_joint_type[lookupKey],"ERROR"),""), "")</f>
        <v/>
      </c>
      <c r="AQ20" s="7"/>
      <c r="AR20" s="4" t="str">
        <f t="shared" ca="1" si="3"/>
        <v/>
      </c>
      <c r="AS20" s="4"/>
      <c r="AT20" s="3" t="str">
        <f t="shared" si="4"/>
        <v/>
      </c>
      <c r="AU20" s="3" t="str">
        <f>IF($A20="","",IF((AND($A20="ADD",OR(AT20="",AT20="In Use"))),"5",(_xlfn.XLOOKUP(AT20,ud_asset_status[lookupValue],ud_asset_status[lookupKey],""))))</f>
        <v/>
      </c>
      <c r="AV20" s="7"/>
      <c r="AX20" s="3" t="str">
        <f>IF($A20="ADD",IF(NOT(ISBLANK(AW20)),_xlfn.XLOOKUP(AW20,ar_replace_reason[lookupValue],ar_replace_reason[lookupKey],"ERROR"),""), "")</f>
        <v/>
      </c>
      <c r="AY20" s="3" t="str">
        <f t="shared" si="5"/>
        <v/>
      </c>
      <c r="AZ20" s="3" t="str">
        <f>IF($A20="","",IF((AND($A20="ADD",OR(AY20="",AY20="Queenstown-Lakes District Council"))),"70",(_xlfn.XLOOKUP(AY20,ud_organisation_owner[lookupValue],ud_organisation_owner[lookupKey],""))))</f>
        <v/>
      </c>
      <c r="BA20" s="3" t="str">
        <f t="shared" si="6"/>
        <v/>
      </c>
      <c r="BB20" s="3" t="str">
        <f>IF($A20="","",IF((AND($A20="ADD",OR(BA20="",BA20="Queenstown-Lakes District Council"))),"70",(_xlfn.XLOOKUP(BA20,ud_organisation_owner[lookupValue],ud_organisation_owner[lookupKey],""))))</f>
        <v/>
      </c>
      <c r="BC20" s="3" t="str">
        <f t="shared" si="7"/>
        <v/>
      </c>
      <c r="BD20" s="3" t="str">
        <f>IF($A20="","",IF((AND($A20="ADD",OR(BC20="",BC20="Local Authority"))),"17",(_xlfn.XLOOKUP(BC20,ud_sub_organisation[lookupValue],ud_sub_organisation[lookupKey],""))))</f>
        <v/>
      </c>
      <c r="BE20" s="3" t="str">
        <f t="shared" si="8"/>
        <v/>
      </c>
      <c r="BF20" s="3" t="str">
        <f>IF($A20="","",IF((AND($A20="ADD",OR(BE20="",BE20="Vested assets"))),"12",(_xlfn.XLOOKUP(BE20,ud_work_origin[lookupValue],ud_work_origin[lookupKey],""))))</f>
        <v/>
      </c>
      <c r="BG20" s="8"/>
      <c r="BH20" s="2" t="str">
        <f t="shared" si="9"/>
        <v/>
      </c>
      <c r="BI20" s="3" t="str">
        <f t="shared" si="10"/>
        <v/>
      </c>
      <c r="BJ20" s="3" t="str">
        <f>IF($A20="","",IF((AND($A20="ADD",OR(BI20="",BI20="Excellent"))),"1",(_xlfn.XLOOKUP(BI20,condition[lookupValue],condition[lookupKey],""))))</f>
        <v/>
      </c>
      <c r="BK20" s="7" t="str">
        <f t="shared" si="11"/>
        <v/>
      </c>
      <c r="BL20" s="9"/>
    </row>
    <row r="21" spans="2:64">
      <c r="B21" s="4"/>
      <c r="E21" s="3" t="str">
        <f>IF($A21="ADD",IF(NOT(ISBLANK(D21)),_xlfn.XLOOKUP(D21,roadnames[lookupValue],roadnames[lookupKey],"ERROR"),""), "")</f>
        <v/>
      </c>
      <c r="F21" s="5"/>
      <c r="G21" s="5"/>
      <c r="H21" s="6"/>
      <c r="J21" s="3" t="str">
        <f>IF($A21="ADD",IF(NOT(ISBLANK(I21)),_xlfn.XLOOKUP(I21,side[lookupValue],side[lookupKey],"ERROR"),""), "")</f>
        <v/>
      </c>
      <c r="K21" s="4"/>
      <c r="M21" s="3" t="str">
        <f>IF($A21="ADD",IF(NOT(ISBLANK(L21)),_xlfn.XLOOKUP(L21,ud_placement[lookupValue],ud_placement[lookupKey],"ERROR"),""), "")</f>
        <v/>
      </c>
      <c r="O21" s="3" t="str">
        <f>IF($A21="ADD",IF(NOT(ISBLANK(N21)),_xlfn.XLOOKUP(N21,ud_pole_primary_function[lookupValue],ud_pole_primary_function[lookupKey],"ERROR"),""), "")</f>
        <v/>
      </c>
      <c r="P21" s="3" t="str">
        <f t="shared" si="0"/>
        <v/>
      </c>
      <c r="Q21" s="3" t="str">
        <f>IF($A21="","",IF((AND($A21="ADD",OR(P21="",P21="Basic Sign Post"))),"6",(_xlfn.XLOOKUP(P21,ud_pole_structure_type[lookupValue],ud_pole_structure_type[lookupKey],""))))</f>
        <v/>
      </c>
      <c r="R21" s="3" t="str">
        <f t="shared" si="1"/>
        <v/>
      </c>
      <c r="S21" s="3" t="str">
        <f>IF($A21="","",IF((AND($A21="ADD",OR(R21="",R21="Aluminium"))),"4",(_xlfn.XLOOKUP(R21,pole_material[lookupValue],pole_material[lookupKey],""))))</f>
        <v/>
      </c>
      <c r="U21" s="3" t="str">
        <f>IF($A21="ADD",IF(NOT(ISBLANK(T21)),_xlfn.XLOOKUP(T21,ud_coating_system[lookupValue],ud_coating_system[lookupKey],"ERROR"),""), "")</f>
        <v/>
      </c>
      <c r="W21" s="3" t="str">
        <f>IF($A21="ADD",IF(NOT(ISBLANK(V21)),_xlfn.XLOOKUP(V21,ud_pole_foundation_type[lookupValue],ud_pole_foundation_type[lookupKey],"ERROR"),""), "")</f>
        <v/>
      </c>
      <c r="Y21" s="3" t="str">
        <f>IF($A21="ADD",IF(NOT(ISBLANK(X21)),_xlfn.XLOOKUP(X21,ud_pole_base_connection[lookupValue],ud_pole_base_connection[lookupKey],"ERROR"),""), "")</f>
        <v/>
      </c>
      <c r="Z21" s="6"/>
      <c r="AA21" s="6"/>
      <c r="AB21" s="2" t="str">
        <f t="shared" si="2"/>
        <v/>
      </c>
      <c r="AD21" s="3" t="str">
        <f>IF($A21="ADD",IF(NOT(ISBLANK(AC21)),_xlfn.XLOOKUP(AC21,ud_pole_structure_make[lookupValue],ud_pole_structure_make[lookupKey],"ERROR"),""), "")</f>
        <v/>
      </c>
      <c r="AF21" s="3" t="str">
        <f>IF($A21="ADD",IF(NOT(ISBLANK(AE21)),_xlfn.XLOOKUP(1,(ud_pole_structure_model_lookup=AE21)*(ud_pole_structure_model_parentKey=AD21),ud_pole_structure_model[lookupKey],"ERROR"),""), "")</f>
        <v/>
      </c>
      <c r="AH21" s="3" t="str">
        <f>IF($A21="ADD",IF(NOT(ISBLANK(AG21)),_xlfn.XLOOKUP(AG21,sl_pole_shape[lookupValue],sl_pole_shape[lookupKey],"ERROR"),""), "")</f>
        <v/>
      </c>
      <c r="AJ21" s="3" t="str">
        <f>IF($A21="ADD",IF(NOT(ISBLANK(AI21)),_xlfn.XLOOKUP(AI21,sign_bracket[lookupValue],sign_bracket[lookupKey],"ERROR"),""), "")</f>
        <v/>
      </c>
      <c r="AL21" s="3" t="str">
        <f>IF($A21="ADD",IF(NOT(ISBLANK(AK21)),_xlfn.XLOOKUP(AK21,post_plant_type[lookupValue],post_plant_type[lookupKey],"ERROR"),""), "")</f>
        <v/>
      </c>
      <c r="AN21" s="3" t="str">
        <f>IF($A21="ADD",IF(NOT(ISBLANK(AM21)),_xlfn.XLOOKUP(AM21,post_ground_type[lookupValue],post_ground_type[lookupKey],"ERROR"),""), "")</f>
        <v/>
      </c>
      <c r="AP21" s="3" t="str">
        <f>IF($A21="ADD",IF(NOT(ISBLANK(AO21)),_xlfn.XLOOKUP(AO21,post_joint_type[lookupValue],post_joint_type[lookupKey],"ERROR"),""), "")</f>
        <v/>
      </c>
      <c r="AQ21" s="7"/>
      <c r="AR21" s="4" t="str">
        <f t="shared" ca="1" si="3"/>
        <v/>
      </c>
      <c r="AS21" s="4"/>
      <c r="AT21" s="3" t="str">
        <f t="shared" si="4"/>
        <v/>
      </c>
      <c r="AU21" s="3" t="str">
        <f>IF($A21="","",IF((AND($A21="ADD",OR(AT21="",AT21="In Use"))),"5",(_xlfn.XLOOKUP(AT21,ud_asset_status[lookupValue],ud_asset_status[lookupKey],""))))</f>
        <v/>
      </c>
      <c r="AV21" s="7"/>
      <c r="AX21" s="3" t="str">
        <f>IF($A21="ADD",IF(NOT(ISBLANK(AW21)),_xlfn.XLOOKUP(AW21,ar_replace_reason[lookupValue],ar_replace_reason[lookupKey],"ERROR"),""), "")</f>
        <v/>
      </c>
      <c r="AY21" s="3" t="str">
        <f t="shared" si="5"/>
        <v/>
      </c>
      <c r="AZ21" s="3" t="str">
        <f>IF($A21="","",IF((AND($A21="ADD",OR(AY21="",AY21="Queenstown-Lakes District Council"))),"70",(_xlfn.XLOOKUP(AY21,ud_organisation_owner[lookupValue],ud_organisation_owner[lookupKey],""))))</f>
        <v/>
      </c>
      <c r="BA21" s="3" t="str">
        <f t="shared" si="6"/>
        <v/>
      </c>
      <c r="BB21" s="3" t="str">
        <f>IF($A21="","",IF((AND($A21="ADD",OR(BA21="",BA21="Queenstown-Lakes District Council"))),"70",(_xlfn.XLOOKUP(BA21,ud_organisation_owner[lookupValue],ud_organisation_owner[lookupKey],""))))</f>
        <v/>
      </c>
      <c r="BC21" s="3" t="str">
        <f t="shared" si="7"/>
        <v/>
      </c>
      <c r="BD21" s="3" t="str">
        <f>IF($A21="","",IF((AND($A21="ADD",OR(BC21="",BC21="Local Authority"))),"17",(_xlfn.XLOOKUP(BC21,ud_sub_organisation[lookupValue],ud_sub_organisation[lookupKey],""))))</f>
        <v/>
      </c>
      <c r="BE21" s="3" t="str">
        <f t="shared" si="8"/>
        <v/>
      </c>
      <c r="BF21" s="3" t="str">
        <f>IF($A21="","",IF((AND($A21="ADD",OR(BE21="",BE21="Vested assets"))),"12",(_xlfn.XLOOKUP(BE21,ud_work_origin[lookupValue],ud_work_origin[lookupKey],""))))</f>
        <v/>
      </c>
      <c r="BG21" s="8"/>
      <c r="BH21" s="2" t="str">
        <f t="shared" si="9"/>
        <v/>
      </c>
      <c r="BI21" s="3" t="str">
        <f t="shared" si="10"/>
        <v/>
      </c>
      <c r="BJ21" s="3" t="str">
        <f>IF($A21="","",IF((AND($A21="ADD",OR(BI21="",BI21="Excellent"))),"1",(_xlfn.XLOOKUP(BI21,condition[lookupValue],condition[lookupKey],""))))</f>
        <v/>
      </c>
      <c r="BK21" s="7" t="str">
        <f t="shared" si="11"/>
        <v/>
      </c>
      <c r="BL21" s="9"/>
    </row>
    <row r="22" spans="2:64">
      <c r="B22" s="4"/>
      <c r="E22" s="3" t="str">
        <f>IF($A22="ADD",IF(NOT(ISBLANK(D22)),_xlfn.XLOOKUP(D22,roadnames[lookupValue],roadnames[lookupKey],"ERROR"),""), "")</f>
        <v/>
      </c>
      <c r="F22" s="5"/>
      <c r="G22" s="5"/>
      <c r="H22" s="6"/>
      <c r="J22" s="3" t="str">
        <f>IF($A22="ADD",IF(NOT(ISBLANK(I22)),_xlfn.XLOOKUP(I22,side[lookupValue],side[lookupKey],"ERROR"),""), "")</f>
        <v/>
      </c>
      <c r="K22" s="4"/>
      <c r="M22" s="3" t="str">
        <f>IF($A22="ADD",IF(NOT(ISBLANK(L22)),_xlfn.XLOOKUP(L22,ud_placement[lookupValue],ud_placement[lookupKey],"ERROR"),""), "")</f>
        <v/>
      </c>
      <c r="O22" s="3" t="str">
        <f>IF($A22="ADD",IF(NOT(ISBLANK(N22)),_xlfn.XLOOKUP(N22,ud_pole_primary_function[lookupValue],ud_pole_primary_function[lookupKey],"ERROR"),""), "")</f>
        <v/>
      </c>
      <c r="P22" s="3" t="str">
        <f t="shared" si="0"/>
        <v/>
      </c>
      <c r="Q22" s="3" t="str">
        <f>IF($A22="","",IF((AND($A22="ADD",OR(P22="",P22="Basic Sign Post"))),"6",(_xlfn.XLOOKUP(P22,ud_pole_structure_type[lookupValue],ud_pole_structure_type[lookupKey],""))))</f>
        <v/>
      </c>
      <c r="R22" s="3" t="str">
        <f t="shared" si="1"/>
        <v/>
      </c>
      <c r="S22" s="3" t="str">
        <f>IF($A22="","",IF((AND($A22="ADD",OR(R22="",R22="Aluminium"))),"4",(_xlfn.XLOOKUP(R22,pole_material[lookupValue],pole_material[lookupKey],""))))</f>
        <v/>
      </c>
      <c r="U22" s="3" t="str">
        <f>IF($A22="ADD",IF(NOT(ISBLANK(T22)),_xlfn.XLOOKUP(T22,ud_coating_system[lookupValue],ud_coating_system[lookupKey],"ERROR"),""), "")</f>
        <v/>
      </c>
      <c r="W22" s="3" t="str">
        <f>IF($A22="ADD",IF(NOT(ISBLANK(V22)),_xlfn.XLOOKUP(V22,ud_pole_foundation_type[lookupValue],ud_pole_foundation_type[lookupKey],"ERROR"),""), "")</f>
        <v/>
      </c>
      <c r="Y22" s="3" t="str">
        <f>IF($A22="ADD",IF(NOT(ISBLANK(X22)),_xlfn.XLOOKUP(X22,ud_pole_base_connection[lookupValue],ud_pole_base_connection[lookupKey],"ERROR"),""), "")</f>
        <v/>
      </c>
      <c r="Z22" s="6"/>
      <c r="AA22" s="6"/>
      <c r="AB22" s="2" t="str">
        <f t="shared" si="2"/>
        <v/>
      </c>
      <c r="AD22" s="3" t="str">
        <f>IF($A22="ADD",IF(NOT(ISBLANK(AC22)),_xlfn.XLOOKUP(AC22,ud_pole_structure_make[lookupValue],ud_pole_structure_make[lookupKey],"ERROR"),""), "")</f>
        <v/>
      </c>
      <c r="AF22" s="3" t="str">
        <f>IF($A22="ADD",IF(NOT(ISBLANK(AE22)),_xlfn.XLOOKUP(1,(ud_pole_structure_model_lookup=AE22)*(ud_pole_structure_model_parentKey=AD22),ud_pole_structure_model[lookupKey],"ERROR"),""), "")</f>
        <v/>
      </c>
      <c r="AH22" s="3" t="str">
        <f>IF($A22="ADD",IF(NOT(ISBLANK(AG22)),_xlfn.XLOOKUP(AG22,sl_pole_shape[lookupValue],sl_pole_shape[lookupKey],"ERROR"),""), "")</f>
        <v/>
      </c>
      <c r="AJ22" s="3" t="str">
        <f>IF($A22="ADD",IF(NOT(ISBLANK(AI22)),_xlfn.XLOOKUP(AI22,sign_bracket[lookupValue],sign_bracket[lookupKey],"ERROR"),""), "")</f>
        <v/>
      </c>
      <c r="AL22" s="3" t="str">
        <f>IF($A22="ADD",IF(NOT(ISBLANK(AK22)),_xlfn.XLOOKUP(AK22,post_plant_type[lookupValue],post_plant_type[lookupKey],"ERROR"),""), "")</f>
        <v/>
      </c>
      <c r="AN22" s="3" t="str">
        <f>IF($A22="ADD",IF(NOT(ISBLANK(AM22)),_xlfn.XLOOKUP(AM22,post_ground_type[lookupValue],post_ground_type[lookupKey],"ERROR"),""), "")</f>
        <v/>
      </c>
      <c r="AP22" s="3" t="str">
        <f>IF($A22="ADD",IF(NOT(ISBLANK(AO22)),_xlfn.XLOOKUP(AO22,post_joint_type[lookupValue],post_joint_type[lookupKey],"ERROR"),""), "")</f>
        <v/>
      </c>
      <c r="AQ22" s="7"/>
      <c r="AR22" s="4" t="str">
        <f t="shared" ca="1" si="3"/>
        <v/>
      </c>
      <c r="AS22" s="4"/>
      <c r="AT22" s="3" t="str">
        <f t="shared" si="4"/>
        <v/>
      </c>
      <c r="AU22" s="3" t="str">
        <f>IF($A22="","",IF((AND($A22="ADD",OR(AT22="",AT22="In Use"))),"5",(_xlfn.XLOOKUP(AT22,ud_asset_status[lookupValue],ud_asset_status[lookupKey],""))))</f>
        <v/>
      </c>
      <c r="AV22" s="7"/>
      <c r="AX22" s="3" t="str">
        <f>IF($A22="ADD",IF(NOT(ISBLANK(AW22)),_xlfn.XLOOKUP(AW22,ar_replace_reason[lookupValue],ar_replace_reason[lookupKey],"ERROR"),""), "")</f>
        <v/>
      </c>
      <c r="AY22" s="3" t="str">
        <f t="shared" si="5"/>
        <v/>
      </c>
      <c r="AZ22" s="3" t="str">
        <f>IF($A22="","",IF((AND($A22="ADD",OR(AY22="",AY22="Queenstown-Lakes District Council"))),"70",(_xlfn.XLOOKUP(AY22,ud_organisation_owner[lookupValue],ud_organisation_owner[lookupKey],""))))</f>
        <v/>
      </c>
      <c r="BA22" s="3" t="str">
        <f t="shared" si="6"/>
        <v/>
      </c>
      <c r="BB22" s="3" t="str">
        <f>IF($A22="","",IF((AND($A22="ADD",OR(BA22="",BA22="Queenstown-Lakes District Council"))),"70",(_xlfn.XLOOKUP(BA22,ud_organisation_owner[lookupValue],ud_organisation_owner[lookupKey],""))))</f>
        <v/>
      </c>
      <c r="BC22" s="3" t="str">
        <f t="shared" si="7"/>
        <v/>
      </c>
      <c r="BD22" s="3" t="str">
        <f>IF($A22="","",IF((AND($A22="ADD",OR(BC22="",BC22="Local Authority"))),"17",(_xlfn.XLOOKUP(BC22,ud_sub_organisation[lookupValue],ud_sub_organisation[lookupKey],""))))</f>
        <v/>
      </c>
      <c r="BE22" s="3" t="str">
        <f t="shared" si="8"/>
        <v/>
      </c>
      <c r="BF22" s="3" t="str">
        <f>IF($A22="","",IF((AND($A22="ADD",OR(BE22="",BE22="Vested assets"))),"12",(_xlfn.XLOOKUP(BE22,ud_work_origin[lookupValue],ud_work_origin[lookupKey],""))))</f>
        <v/>
      </c>
      <c r="BG22" s="8"/>
      <c r="BH22" s="2" t="str">
        <f t="shared" si="9"/>
        <v/>
      </c>
      <c r="BI22" s="3" t="str">
        <f t="shared" si="10"/>
        <v/>
      </c>
      <c r="BJ22" s="3" t="str">
        <f>IF($A22="","",IF((AND($A22="ADD",OR(BI22="",BI22="Excellent"))),"1",(_xlfn.XLOOKUP(BI22,condition[lookupValue],condition[lookupKey],""))))</f>
        <v/>
      </c>
      <c r="BK22" s="7" t="str">
        <f t="shared" si="11"/>
        <v/>
      </c>
      <c r="BL22" s="9"/>
    </row>
    <row r="23" spans="2:64">
      <c r="B23" s="4"/>
      <c r="E23" s="3" t="str">
        <f>IF($A23="ADD",IF(NOT(ISBLANK(D23)),_xlfn.XLOOKUP(D23,roadnames[lookupValue],roadnames[lookupKey],"ERROR"),""), "")</f>
        <v/>
      </c>
      <c r="F23" s="5"/>
      <c r="G23" s="5"/>
      <c r="H23" s="6"/>
      <c r="J23" s="3" t="str">
        <f>IF($A23="ADD",IF(NOT(ISBLANK(I23)),_xlfn.XLOOKUP(I23,side[lookupValue],side[lookupKey],"ERROR"),""), "")</f>
        <v/>
      </c>
      <c r="K23" s="4"/>
      <c r="M23" s="3" t="str">
        <f>IF($A23="ADD",IF(NOT(ISBLANK(L23)),_xlfn.XLOOKUP(L23,ud_placement[lookupValue],ud_placement[lookupKey],"ERROR"),""), "")</f>
        <v/>
      </c>
      <c r="O23" s="3" t="str">
        <f>IF($A23="ADD",IF(NOT(ISBLANK(N23)),_xlfn.XLOOKUP(N23,ud_pole_primary_function[lookupValue],ud_pole_primary_function[lookupKey],"ERROR"),""), "")</f>
        <v/>
      </c>
      <c r="P23" s="3" t="str">
        <f t="shared" si="0"/>
        <v/>
      </c>
      <c r="Q23" s="3" t="str">
        <f>IF($A23="","",IF((AND($A23="ADD",OR(P23="",P23="Basic Sign Post"))),"6",(_xlfn.XLOOKUP(P23,ud_pole_structure_type[lookupValue],ud_pole_structure_type[lookupKey],""))))</f>
        <v/>
      </c>
      <c r="R23" s="3" t="str">
        <f t="shared" si="1"/>
        <v/>
      </c>
      <c r="S23" s="3" t="str">
        <f>IF($A23="","",IF((AND($A23="ADD",OR(R23="",R23="Aluminium"))),"4",(_xlfn.XLOOKUP(R23,pole_material[lookupValue],pole_material[lookupKey],""))))</f>
        <v/>
      </c>
      <c r="U23" s="3" t="str">
        <f>IF($A23="ADD",IF(NOT(ISBLANK(T23)),_xlfn.XLOOKUP(T23,ud_coating_system[lookupValue],ud_coating_system[lookupKey],"ERROR"),""), "")</f>
        <v/>
      </c>
      <c r="W23" s="3" t="str">
        <f>IF($A23="ADD",IF(NOT(ISBLANK(V23)),_xlfn.XLOOKUP(V23,ud_pole_foundation_type[lookupValue],ud_pole_foundation_type[lookupKey],"ERROR"),""), "")</f>
        <v/>
      </c>
      <c r="Y23" s="3" t="str">
        <f>IF($A23="ADD",IF(NOT(ISBLANK(X23)),_xlfn.XLOOKUP(X23,ud_pole_base_connection[lookupValue],ud_pole_base_connection[lookupKey],"ERROR"),""), "")</f>
        <v/>
      </c>
      <c r="Z23" s="6"/>
      <c r="AA23" s="6"/>
      <c r="AB23" s="2" t="str">
        <f t="shared" si="2"/>
        <v/>
      </c>
      <c r="AD23" s="3" t="str">
        <f>IF($A23="ADD",IF(NOT(ISBLANK(AC23)),_xlfn.XLOOKUP(AC23,ud_pole_structure_make[lookupValue],ud_pole_structure_make[lookupKey],"ERROR"),""), "")</f>
        <v/>
      </c>
      <c r="AF23" s="3" t="str">
        <f>IF($A23="ADD",IF(NOT(ISBLANK(AE23)),_xlfn.XLOOKUP(1,(ud_pole_structure_model_lookup=AE23)*(ud_pole_structure_model_parentKey=AD23),ud_pole_structure_model[lookupKey],"ERROR"),""), "")</f>
        <v/>
      </c>
      <c r="AH23" s="3" t="str">
        <f>IF($A23="ADD",IF(NOT(ISBLANK(AG23)),_xlfn.XLOOKUP(AG23,sl_pole_shape[lookupValue],sl_pole_shape[lookupKey],"ERROR"),""), "")</f>
        <v/>
      </c>
      <c r="AJ23" s="3" t="str">
        <f>IF($A23="ADD",IF(NOT(ISBLANK(AI23)),_xlfn.XLOOKUP(AI23,sign_bracket[lookupValue],sign_bracket[lookupKey],"ERROR"),""), "")</f>
        <v/>
      </c>
      <c r="AL23" s="3" t="str">
        <f>IF($A23="ADD",IF(NOT(ISBLANK(AK23)),_xlfn.XLOOKUP(AK23,post_plant_type[lookupValue],post_plant_type[lookupKey],"ERROR"),""), "")</f>
        <v/>
      </c>
      <c r="AN23" s="3" t="str">
        <f>IF($A23="ADD",IF(NOT(ISBLANK(AM23)),_xlfn.XLOOKUP(AM23,post_ground_type[lookupValue],post_ground_type[lookupKey],"ERROR"),""), "")</f>
        <v/>
      </c>
      <c r="AP23" s="3" t="str">
        <f>IF($A23="ADD",IF(NOT(ISBLANK(AO23)),_xlfn.XLOOKUP(AO23,post_joint_type[lookupValue],post_joint_type[lookupKey],"ERROR"),""), "")</f>
        <v/>
      </c>
      <c r="AQ23" s="7"/>
      <c r="AR23" s="4" t="str">
        <f t="shared" ca="1" si="3"/>
        <v/>
      </c>
      <c r="AS23" s="4"/>
      <c r="AT23" s="3" t="str">
        <f t="shared" si="4"/>
        <v/>
      </c>
      <c r="AU23" s="3" t="str">
        <f>IF($A23="","",IF((AND($A23="ADD",OR(AT23="",AT23="In Use"))),"5",(_xlfn.XLOOKUP(AT23,ud_asset_status[lookupValue],ud_asset_status[lookupKey],""))))</f>
        <v/>
      </c>
      <c r="AV23" s="7"/>
      <c r="AX23" s="3" t="str">
        <f>IF($A23="ADD",IF(NOT(ISBLANK(AW23)),_xlfn.XLOOKUP(AW23,ar_replace_reason[lookupValue],ar_replace_reason[lookupKey],"ERROR"),""), "")</f>
        <v/>
      </c>
      <c r="AY23" s="3" t="str">
        <f t="shared" si="5"/>
        <v/>
      </c>
      <c r="AZ23" s="3" t="str">
        <f>IF($A23="","",IF((AND($A23="ADD",OR(AY23="",AY23="Queenstown-Lakes District Council"))),"70",(_xlfn.XLOOKUP(AY23,ud_organisation_owner[lookupValue],ud_organisation_owner[lookupKey],""))))</f>
        <v/>
      </c>
      <c r="BA23" s="3" t="str">
        <f t="shared" si="6"/>
        <v/>
      </c>
      <c r="BB23" s="3" t="str">
        <f>IF($A23="","",IF((AND($A23="ADD",OR(BA23="",BA23="Queenstown-Lakes District Council"))),"70",(_xlfn.XLOOKUP(BA23,ud_organisation_owner[lookupValue],ud_organisation_owner[lookupKey],""))))</f>
        <v/>
      </c>
      <c r="BC23" s="3" t="str">
        <f t="shared" si="7"/>
        <v/>
      </c>
      <c r="BD23" s="3" t="str">
        <f>IF($A23="","",IF((AND($A23="ADD",OR(BC23="",BC23="Local Authority"))),"17",(_xlfn.XLOOKUP(BC23,ud_sub_organisation[lookupValue],ud_sub_organisation[lookupKey],""))))</f>
        <v/>
      </c>
      <c r="BE23" s="3" t="str">
        <f t="shared" si="8"/>
        <v/>
      </c>
      <c r="BF23" s="3" t="str">
        <f>IF($A23="","",IF((AND($A23="ADD",OR(BE23="",BE23="Vested assets"))),"12",(_xlfn.XLOOKUP(BE23,ud_work_origin[lookupValue],ud_work_origin[lookupKey],""))))</f>
        <v/>
      </c>
      <c r="BG23" s="8"/>
      <c r="BH23" s="2" t="str">
        <f t="shared" si="9"/>
        <v/>
      </c>
      <c r="BI23" s="3" t="str">
        <f t="shared" si="10"/>
        <v/>
      </c>
      <c r="BJ23" s="3" t="str">
        <f>IF($A23="","",IF((AND($A23="ADD",OR(BI23="",BI23="Excellent"))),"1",(_xlfn.XLOOKUP(BI23,condition[lookupValue],condition[lookupKey],""))))</f>
        <v/>
      </c>
      <c r="BK23" s="7" t="str">
        <f t="shared" si="11"/>
        <v/>
      </c>
      <c r="BL23" s="9"/>
    </row>
    <row r="24" spans="2:64">
      <c r="B24" s="4"/>
      <c r="E24" s="3" t="str">
        <f>IF($A24="ADD",IF(NOT(ISBLANK(D24)),_xlfn.XLOOKUP(D24,roadnames[lookupValue],roadnames[lookupKey],"ERROR"),""), "")</f>
        <v/>
      </c>
      <c r="F24" s="5"/>
      <c r="G24" s="5"/>
      <c r="H24" s="6"/>
      <c r="J24" s="3" t="str">
        <f>IF($A24="ADD",IF(NOT(ISBLANK(I24)),_xlfn.XLOOKUP(I24,side[lookupValue],side[lookupKey],"ERROR"),""), "")</f>
        <v/>
      </c>
      <c r="K24" s="4"/>
      <c r="M24" s="3" t="str">
        <f>IF($A24="ADD",IF(NOT(ISBLANK(L24)),_xlfn.XLOOKUP(L24,ud_placement[lookupValue],ud_placement[lookupKey],"ERROR"),""), "")</f>
        <v/>
      </c>
      <c r="O24" s="3" t="str">
        <f>IF($A24="ADD",IF(NOT(ISBLANK(N24)),_xlfn.XLOOKUP(N24,ud_pole_primary_function[lookupValue],ud_pole_primary_function[lookupKey],"ERROR"),""), "")</f>
        <v/>
      </c>
      <c r="P24" s="3" t="str">
        <f t="shared" si="0"/>
        <v/>
      </c>
      <c r="Q24" s="3" t="str">
        <f>IF($A24="","",IF((AND($A24="ADD",OR(P24="",P24="Basic Sign Post"))),"6",(_xlfn.XLOOKUP(P24,ud_pole_structure_type[lookupValue],ud_pole_structure_type[lookupKey],""))))</f>
        <v/>
      </c>
      <c r="R24" s="3" t="str">
        <f t="shared" si="1"/>
        <v/>
      </c>
      <c r="S24" s="3" t="str">
        <f>IF($A24="","",IF((AND($A24="ADD",OR(R24="",R24="Aluminium"))),"4",(_xlfn.XLOOKUP(R24,pole_material[lookupValue],pole_material[lookupKey],""))))</f>
        <v/>
      </c>
      <c r="U24" s="3" t="str">
        <f>IF($A24="ADD",IF(NOT(ISBLANK(T24)),_xlfn.XLOOKUP(T24,ud_coating_system[lookupValue],ud_coating_system[lookupKey],"ERROR"),""), "")</f>
        <v/>
      </c>
      <c r="W24" s="3" t="str">
        <f>IF($A24="ADD",IF(NOT(ISBLANK(V24)),_xlfn.XLOOKUP(V24,ud_pole_foundation_type[lookupValue],ud_pole_foundation_type[lookupKey],"ERROR"),""), "")</f>
        <v/>
      </c>
      <c r="Y24" s="3" t="str">
        <f>IF($A24="ADD",IF(NOT(ISBLANK(X24)),_xlfn.XLOOKUP(X24,ud_pole_base_connection[lookupValue],ud_pole_base_connection[lookupKey],"ERROR"),""), "")</f>
        <v/>
      </c>
      <c r="Z24" s="6"/>
      <c r="AA24" s="6"/>
      <c r="AB24" s="2" t="str">
        <f t="shared" si="2"/>
        <v/>
      </c>
      <c r="AD24" s="3" t="str">
        <f>IF($A24="ADD",IF(NOT(ISBLANK(AC24)),_xlfn.XLOOKUP(AC24,ud_pole_structure_make[lookupValue],ud_pole_structure_make[lookupKey],"ERROR"),""), "")</f>
        <v/>
      </c>
      <c r="AF24" s="3" t="str">
        <f>IF($A24="ADD",IF(NOT(ISBLANK(AE24)),_xlfn.XLOOKUP(1,(ud_pole_structure_model_lookup=AE24)*(ud_pole_structure_model_parentKey=AD24),ud_pole_structure_model[lookupKey],"ERROR"),""), "")</f>
        <v/>
      </c>
      <c r="AH24" s="3" t="str">
        <f>IF($A24="ADD",IF(NOT(ISBLANK(AG24)),_xlfn.XLOOKUP(AG24,sl_pole_shape[lookupValue],sl_pole_shape[lookupKey],"ERROR"),""), "")</f>
        <v/>
      </c>
      <c r="AJ24" s="3" t="str">
        <f>IF($A24="ADD",IF(NOT(ISBLANK(AI24)),_xlfn.XLOOKUP(AI24,sign_bracket[lookupValue],sign_bracket[lookupKey],"ERROR"),""), "")</f>
        <v/>
      </c>
      <c r="AL24" s="3" t="str">
        <f>IF($A24="ADD",IF(NOT(ISBLANK(AK24)),_xlfn.XLOOKUP(AK24,post_plant_type[lookupValue],post_plant_type[lookupKey],"ERROR"),""), "")</f>
        <v/>
      </c>
      <c r="AN24" s="3" t="str">
        <f>IF($A24="ADD",IF(NOT(ISBLANK(AM24)),_xlfn.XLOOKUP(AM24,post_ground_type[lookupValue],post_ground_type[lookupKey],"ERROR"),""), "")</f>
        <v/>
      </c>
      <c r="AP24" s="3" t="str">
        <f>IF($A24="ADD",IF(NOT(ISBLANK(AO24)),_xlfn.XLOOKUP(AO24,post_joint_type[lookupValue],post_joint_type[lookupKey],"ERROR"),""), "")</f>
        <v/>
      </c>
      <c r="AQ24" s="7"/>
      <c r="AR24" s="4" t="str">
        <f t="shared" ca="1" si="3"/>
        <v/>
      </c>
      <c r="AS24" s="4"/>
      <c r="AT24" s="3" t="str">
        <f t="shared" si="4"/>
        <v/>
      </c>
      <c r="AU24" s="3" t="str">
        <f>IF($A24="","",IF((AND($A24="ADD",OR(AT24="",AT24="In Use"))),"5",(_xlfn.XLOOKUP(AT24,ud_asset_status[lookupValue],ud_asset_status[lookupKey],""))))</f>
        <v/>
      </c>
      <c r="AV24" s="7"/>
      <c r="AX24" s="3" t="str">
        <f>IF($A24="ADD",IF(NOT(ISBLANK(AW24)),_xlfn.XLOOKUP(AW24,ar_replace_reason[lookupValue],ar_replace_reason[lookupKey],"ERROR"),""), "")</f>
        <v/>
      </c>
      <c r="AY24" s="3" t="str">
        <f t="shared" si="5"/>
        <v/>
      </c>
      <c r="AZ24" s="3" t="str">
        <f>IF($A24="","",IF((AND($A24="ADD",OR(AY24="",AY24="Queenstown-Lakes District Council"))),"70",(_xlfn.XLOOKUP(AY24,ud_organisation_owner[lookupValue],ud_organisation_owner[lookupKey],""))))</f>
        <v/>
      </c>
      <c r="BA24" s="3" t="str">
        <f t="shared" si="6"/>
        <v/>
      </c>
      <c r="BB24" s="3" t="str">
        <f>IF($A24="","",IF((AND($A24="ADD",OR(BA24="",BA24="Queenstown-Lakes District Council"))),"70",(_xlfn.XLOOKUP(BA24,ud_organisation_owner[lookupValue],ud_organisation_owner[lookupKey],""))))</f>
        <v/>
      </c>
      <c r="BC24" s="3" t="str">
        <f t="shared" si="7"/>
        <v/>
      </c>
      <c r="BD24" s="3" t="str">
        <f>IF($A24="","",IF((AND($A24="ADD",OR(BC24="",BC24="Local Authority"))),"17",(_xlfn.XLOOKUP(BC24,ud_sub_organisation[lookupValue],ud_sub_organisation[lookupKey],""))))</f>
        <v/>
      </c>
      <c r="BE24" s="3" t="str">
        <f t="shared" si="8"/>
        <v/>
      </c>
      <c r="BF24" s="3" t="str">
        <f>IF($A24="","",IF((AND($A24="ADD",OR(BE24="",BE24="Vested assets"))),"12",(_xlfn.XLOOKUP(BE24,ud_work_origin[lookupValue],ud_work_origin[lookupKey],""))))</f>
        <v/>
      </c>
      <c r="BG24" s="8"/>
      <c r="BH24" s="2" t="str">
        <f t="shared" si="9"/>
        <v/>
      </c>
      <c r="BI24" s="3" t="str">
        <f t="shared" si="10"/>
        <v/>
      </c>
      <c r="BJ24" s="3" t="str">
        <f>IF($A24="","",IF((AND($A24="ADD",OR(BI24="",BI24="Excellent"))),"1",(_xlfn.XLOOKUP(BI24,condition[lookupValue],condition[lookupKey],""))))</f>
        <v/>
      </c>
      <c r="BK24" s="7" t="str">
        <f t="shared" si="11"/>
        <v/>
      </c>
      <c r="BL24" s="9"/>
    </row>
    <row r="25" spans="2:64">
      <c r="B25" s="4"/>
      <c r="E25" s="3" t="str">
        <f>IF($A25="ADD",IF(NOT(ISBLANK(D25)),_xlfn.XLOOKUP(D25,roadnames[lookupValue],roadnames[lookupKey],"ERROR"),""), "")</f>
        <v/>
      </c>
      <c r="F25" s="5"/>
      <c r="G25" s="5"/>
      <c r="H25" s="6"/>
      <c r="J25" s="3" t="str">
        <f>IF($A25="ADD",IF(NOT(ISBLANK(I25)),_xlfn.XLOOKUP(I25,side[lookupValue],side[lookupKey],"ERROR"),""), "")</f>
        <v/>
      </c>
      <c r="K25" s="4"/>
      <c r="M25" s="3" t="str">
        <f>IF($A25="ADD",IF(NOT(ISBLANK(L25)),_xlfn.XLOOKUP(L25,ud_placement[lookupValue],ud_placement[lookupKey],"ERROR"),""), "")</f>
        <v/>
      </c>
      <c r="O25" s="3" t="str">
        <f>IF($A25="ADD",IF(NOT(ISBLANK(N25)),_xlfn.XLOOKUP(N25,ud_pole_primary_function[lookupValue],ud_pole_primary_function[lookupKey],"ERROR"),""), "")</f>
        <v/>
      </c>
      <c r="P25" s="3" t="str">
        <f t="shared" si="0"/>
        <v/>
      </c>
      <c r="Q25" s="3" t="str">
        <f>IF($A25="","",IF((AND($A25="ADD",OR(P25="",P25="Basic Sign Post"))),"6",(_xlfn.XLOOKUP(P25,ud_pole_structure_type[lookupValue],ud_pole_structure_type[lookupKey],""))))</f>
        <v/>
      </c>
      <c r="R25" s="3" t="str">
        <f t="shared" si="1"/>
        <v/>
      </c>
      <c r="S25" s="3" t="str">
        <f>IF($A25="","",IF((AND($A25="ADD",OR(R25="",R25="Aluminium"))),"4",(_xlfn.XLOOKUP(R25,pole_material[lookupValue],pole_material[lookupKey],""))))</f>
        <v/>
      </c>
      <c r="U25" s="3" t="str">
        <f>IF($A25="ADD",IF(NOT(ISBLANK(T25)),_xlfn.XLOOKUP(T25,ud_coating_system[lookupValue],ud_coating_system[lookupKey],"ERROR"),""), "")</f>
        <v/>
      </c>
      <c r="W25" s="3" t="str">
        <f>IF($A25="ADD",IF(NOT(ISBLANK(V25)),_xlfn.XLOOKUP(V25,ud_pole_foundation_type[lookupValue],ud_pole_foundation_type[lookupKey],"ERROR"),""), "")</f>
        <v/>
      </c>
      <c r="Y25" s="3" t="str">
        <f>IF($A25="ADD",IF(NOT(ISBLANK(X25)),_xlfn.XLOOKUP(X25,ud_pole_base_connection[lookupValue],ud_pole_base_connection[lookupKey],"ERROR"),""), "")</f>
        <v/>
      </c>
      <c r="Z25" s="6"/>
      <c r="AA25" s="6"/>
      <c r="AB25" s="2" t="str">
        <f t="shared" si="2"/>
        <v/>
      </c>
      <c r="AD25" s="3" t="str">
        <f>IF($A25="ADD",IF(NOT(ISBLANK(AC25)),_xlfn.XLOOKUP(AC25,ud_pole_structure_make[lookupValue],ud_pole_structure_make[lookupKey],"ERROR"),""), "")</f>
        <v/>
      </c>
      <c r="AF25" s="3" t="str">
        <f>IF($A25="ADD",IF(NOT(ISBLANK(AE25)),_xlfn.XLOOKUP(1,(ud_pole_structure_model_lookup=AE25)*(ud_pole_structure_model_parentKey=AD25),ud_pole_structure_model[lookupKey],"ERROR"),""), "")</f>
        <v/>
      </c>
      <c r="AH25" s="3" t="str">
        <f>IF($A25="ADD",IF(NOT(ISBLANK(AG25)),_xlfn.XLOOKUP(AG25,sl_pole_shape[lookupValue],sl_pole_shape[lookupKey],"ERROR"),""), "")</f>
        <v/>
      </c>
      <c r="AJ25" s="3" t="str">
        <f>IF($A25="ADD",IF(NOT(ISBLANK(AI25)),_xlfn.XLOOKUP(AI25,sign_bracket[lookupValue],sign_bracket[lookupKey],"ERROR"),""), "")</f>
        <v/>
      </c>
      <c r="AL25" s="3" t="str">
        <f>IF($A25="ADD",IF(NOT(ISBLANK(AK25)),_xlfn.XLOOKUP(AK25,post_plant_type[lookupValue],post_plant_type[lookupKey],"ERROR"),""), "")</f>
        <v/>
      </c>
      <c r="AN25" s="3" t="str">
        <f>IF($A25="ADD",IF(NOT(ISBLANK(AM25)),_xlfn.XLOOKUP(AM25,post_ground_type[lookupValue],post_ground_type[lookupKey],"ERROR"),""), "")</f>
        <v/>
      </c>
      <c r="AP25" s="3" t="str">
        <f>IF($A25="ADD",IF(NOT(ISBLANK(AO25)),_xlfn.XLOOKUP(AO25,post_joint_type[lookupValue],post_joint_type[lookupKey],"ERROR"),""), "")</f>
        <v/>
      </c>
      <c r="AQ25" s="7"/>
      <c r="AR25" s="4" t="str">
        <f t="shared" ca="1" si="3"/>
        <v/>
      </c>
      <c r="AS25" s="4"/>
      <c r="AT25" s="3" t="str">
        <f t="shared" si="4"/>
        <v/>
      </c>
      <c r="AU25" s="3" t="str">
        <f>IF($A25="","",IF((AND($A25="ADD",OR(AT25="",AT25="In Use"))),"5",(_xlfn.XLOOKUP(AT25,ud_asset_status[lookupValue],ud_asset_status[lookupKey],""))))</f>
        <v/>
      </c>
      <c r="AV25" s="7"/>
      <c r="AX25" s="3" t="str">
        <f>IF($A25="ADD",IF(NOT(ISBLANK(AW25)),_xlfn.XLOOKUP(AW25,ar_replace_reason[lookupValue],ar_replace_reason[lookupKey],"ERROR"),""), "")</f>
        <v/>
      </c>
      <c r="AY25" s="3" t="str">
        <f t="shared" si="5"/>
        <v/>
      </c>
      <c r="AZ25" s="3" t="str">
        <f>IF($A25="","",IF((AND($A25="ADD",OR(AY25="",AY25="Queenstown-Lakes District Council"))),"70",(_xlfn.XLOOKUP(AY25,ud_organisation_owner[lookupValue],ud_organisation_owner[lookupKey],""))))</f>
        <v/>
      </c>
      <c r="BA25" s="3" t="str">
        <f t="shared" si="6"/>
        <v/>
      </c>
      <c r="BB25" s="3" t="str">
        <f>IF($A25="","",IF((AND($A25="ADD",OR(BA25="",BA25="Queenstown-Lakes District Council"))),"70",(_xlfn.XLOOKUP(BA25,ud_organisation_owner[lookupValue],ud_organisation_owner[lookupKey],""))))</f>
        <v/>
      </c>
      <c r="BC25" s="3" t="str">
        <f t="shared" si="7"/>
        <v/>
      </c>
      <c r="BD25" s="3" t="str">
        <f>IF($A25="","",IF((AND($A25="ADD",OR(BC25="",BC25="Local Authority"))),"17",(_xlfn.XLOOKUP(BC25,ud_sub_organisation[lookupValue],ud_sub_organisation[lookupKey],""))))</f>
        <v/>
      </c>
      <c r="BE25" s="3" t="str">
        <f t="shared" si="8"/>
        <v/>
      </c>
      <c r="BF25" s="3" t="str">
        <f>IF($A25="","",IF((AND($A25="ADD",OR(BE25="",BE25="Vested assets"))),"12",(_xlfn.XLOOKUP(BE25,ud_work_origin[lookupValue],ud_work_origin[lookupKey],""))))</f>
        <v/>
      </c>
      <c r="BG25" s="8"/>
      <c r="BH25" s="2" t="str">
        <f t="shared" si="9"/>
        <v/>
      </c>
      <c r="BI25" s="3" t="str">
        <f t="shared" si="10"/>
        <v/>
      </c>
      <c r="BJ25" s="3" t="str">
        <f>IF($A25="","",IF((AND($A25="ADD",OR(BI25="",BI25="Excellent"))),"1",(_xlfn.XLOOKUP(BI25,condition[lookupValue],condition[lookupKey],""))))</f>
        <v/>
      </c>
      <c r="BK25" s="7" t="str">
        <f t="shared" si="11"/>
        <v/>
      </c>
      <c r="BL25" s="9"/>
    </row>
    <row r="26" spans="2:64">
      <c r="B26" s="4"/>
      <c r="E26" s="3" t="str">
        <f>IF($A26="ADD",IF(NOT(ISBLANK(D26)),_xlfn.XLOOKUP(D26,roadnames[lookupValue],roadnames[lookupKey],"ERROR"),""), "")</f>
        <v/>
      </c>
      <c r="F26" s="5"/>
      <c r="G26" s="5"/>
      <c r="H26" s="6"/>
      <c r="J26" s="3" t="str">
        <f>IF($A26="ADD",IF(NOT(ISBLANK(I26)),_xlfn.XLOOKUP(I26,side[lookupValue],side[lookupKey],"ERROR"),""), "")</f>
        <v/>
      </c>
      <c r="K26" s="4"/>
      <c r="M26" s="3" t="str">
        <f>IF($A26="ADD",IF(NOT(ISBLANK(L26)),_xlfn.XLOOKUP(L26,ud_placement[lookupValue],ud_placement[lookupKey],"ERROR"),""), "")</f>
        <v/>
      </c>
      <c r="O26" s="3" t="str">
        <f>IF($A26="ADD",IF(NOT(ISBLANK(N26)),_xlfn.XLOOKUP(N26,ud_pole_primary_function[lookupValue],ud_pole_primary_function[lookupKey],"ERROR"),""), "")</f>
        <v/>
      </c>
      <c r="P26" s="3" t="str">
        <f t="shared" si="0"/>
        <v/>
      </c>
      <c r="Q26" s="3" t="str">
        <f>IF($A26="","",IF((AND($A26="ADD",OR(P26="",P26="Basic Sign Post"))),"6",(_xlfn.XLOOKUP(P26,ud_pole_structure_type[lookupValue],ud_pole_structure_type[lookupKey],""))))</f>
        <v/>
      </c>
      <c r="R26" s="3" t="str">
        <f t="shared" si="1"/>
        <v/>
      </c>
      <c r="S26" s="3" t="str">
        <f>IF($A26="","",IF((AND($A26="ADD",OR(R26="",R26="Aluminium"))),"4",(_xlfn.XLOOKUP(R26,pole_material[lookupValue],pole_material[lookupKey],""))))</f>
        <v/>
      </c>
      <c r="U26" s="3" t="str">
        <f>IF($A26="ADD",IF(NOT(ISBLANK(T26)),_xlfn.XLOOKUP(T26,ud_coating_system[lookupValue],ud_coating_system[lookupKey],"ERROR"),""), "")</f>
        <v/>
      </c>
      <c r="W26" s="3" t="str">
        <f>IF($A26="ADD",IF(NOT(ISBLANK(V26)),_xlfn.XLOOKUP(V26,ud_pole_foundation_type[lookupValue],ud_pole_foundation_type[lookupKey],"ERROR"),""), "")</f>
        <v/>
      </c>
      <c r="Y26" s="3" t="str">
        <f>IF($A26="ADD",IF(NOT(ISBLANK(X26)),_xlfn.XLOOKUP(X26,ud_pole_base_connection[lookupValue],ud_pole_base_connection[lookupKey],"ERROR"),""), "")</f>
        <v/>
      </c>
      <c r="Z26" s="6"/>
      <c r="AA26" s="6"/>
      <c r="AB26" s="2" t="str">
        <f t="shared" si="2"/>
        <v/>
      </c>
      <c r="AD26" s="3" t="str">
        <f>IF($A26="ADD",IF(NOT(ISBLANK(AC26)),_xlfn.XLOOKUP(AC26,ud_pole_structure_make[lookupValue],ud_pole_structure_make[lookupKey],"ERROR"),""), "")</f>
        <v/>
      </c>
      <c r="AF26" s="3" t="str">
        <f>IF($A26="ADD",IF(NOT(ISBLANK(AE26)),_xlfn.XLOOKUP(1,(ud_pole_structure_model_lookup=AE26)*(ud_pole_structure_model_parentKey=AD26),ud_pole_structure_model[lookupKey],"ERROR"),""), "")</f>
        <v/>
      </c>
      <c r="AH26" s="3" t="str">
        <f>IF($A26="ADD",IF(NOT(ISBLANK(AG26)),_xlfn.XLOOKUP(AG26,sl_pole_shape[lookupValue],sl_pole_shape[lookupKey],"ERROR"),""), "")</f>
        <v/>
      </c>
      <c r="AJ26" s="3" t="str">
        <f>IF($A26="ADD",IF(NOT(ISBLANK(AI26)),_xlfn.XLOOKUP(AI26,sign_bracket[lookupValue],sign_bracket[lookupKey],"ERROR"),""), "")</f>
        <v/>
      </c>
      <c r="AL26" s="3" t="str">
        <f>IF($A26="ADD",IF(NOT(ISBLANK(AK26)),_xlfn.XLOOKUP(AK26,post_plant_type[lookupValue],post_plant_type[lookupKey],"ERROR"),""), "")</f>
        <v/>
      </c>
      <c r="AN26" s="3" t="str">
        <f>IF($A26="ADD",IF(NOT(ISBLANK(AM26)),_xlfn.XLOOKUP(AM26,post_ground_type[lookupValue],post_ground_type[lookupKey],"ERROR"),""), "")</f>
        <v/>
      </c>
      <c r="AP26" s="3" t="str">
        <f>IF($A26="ADD",IF(NOT(ISBLANK(AO26)),_xlfn.XLOOKUP(AO26,post_joint_type[lookupValue],post_joint_type[lookupKey],"ERROR"),""), "")</f>
        <v/>
      </c>
      <c r="AQ26" s="7"/>
      <c r="AR26" s="4" t="str">
        <f t="shared" ca="1" si="3"/>
        <v/>
      </c>
      <c r="AS26" s="4"/>
      <c r="AT26" s="3" t="str">
        <f t="shared" si="4"/>
        <v/>
      </c>
      <c r="AU26" s="3" t="str">
        <f>IF($A26="","",IF((AND($A26="ADD",OR(AT26="",AT26="In Use"))),"5",(_xlfn.XLOOKUP(AT26,ud_asset_status[lookupValue],ud_asset_status[lookupKey],""))))</f>
        <v/>
      </c>
      <c r="AV26" s="7"/>
      <c r="AX26" s="3" t="str">
        <f>IF($A26="ADD",IF(NOT(ISBLANK(AW26)),_xlfn.XLOOKUP(AW26,ar_replace_reason[lookupValue],ar_replace_reason[lookupKey],"ERROR"),""), "")</f>
        <v/>
      </c>
      <c r="AY26" s="3" t="str">
        <f t="shared" si="5"/>
        <v/>
      </c>
      <c r="AZ26" s="3" t="str">
        <f>IF($A26="","",IF((AND($A26="ADD",OR(AY26="",AY26="Queenstown-Lakes District Council"))),"70",(_xlfn.XLOOKUP(AY26,ud_organisation_owner[lookupValue],ud_organisation_owner[lookupKey],""))))</f>
        <v/>
      </c>
      <c r="BA26" s="3" t="str">
        <f t="shared" si="6"/>
        <v/>
      </c>
      <c r="BB26" s="3" t="str">
        <f>IF($A26="","",IF((AND($A26="ADD",OR(BA26="",BA26="Queenstown-Lakes District Council"))),"70",(_xlfn.XLOOKUP(BA26,ud_organisation_owner[lookupValue],ud_organisation_owner[lookupKey],""))))</f>
        <v/>
      </c>
      <c r="BC26" s="3" t="str">
        <f t="shared" si="7"/>
        <v/>
      </c>
      <c r="BD26" s="3" t="str">
        <f>IF($A26="","",IF((AND($A26="ADD",OR(BC26="",BC26="Local Authority"))),"17",(_xlfn.XLOOKUP(BC26,ud_sub_organisation[lookupValue],ud_sub_organisation[lookupKey],""))))</f>
        <v/>
      </c>
      <c r="BE26" s="3" t="str">
        <f t="shared" si="8"/>
        <v/>
      </c>
      <c r="BF26" s="3" t="str">
        <f>IF($A26="","",IF((AND($A26="ADD",OR(BE26="",BE26="Vested assets"))),"12",(_xlfn.XLOOKUP(BE26,ud_work_origin[lookupValue],ud_work_origin[lookupKey],""))))</f>
        <v/>
      </c>
      <c r="BG26" s="8"/>
      <c r="BH26" s="2" t="str">
        <f t="shared" si="9"/>
        <v/>
      </c>
      <c r="BI26" s="3" t="str">
        <f t="shared" si="10"/>
        <v/>
      </c>
      <c r="BJ26" s="3" t="str">
        <f>IF($A26="","",IF((AND($A26="ADD",OR(BI26="",BI26="Excellent"))),"1",(_xlfn.XLOOKUP(BI26,condition[lookupValue],condition[lookupKey],""))))</f>
        <v/>
      </c>
      <c r="BK26" s="7" t="str">
        <f t="shared" si="11"/>
        <v/>
      </c>
      <c r="BL26" s="9"/>
    </row>
    <row r="27" spans="2:64">
      <c r="B27" s="4"/>
      <c r="E27" s="3" t="str">
        <f>IF($A27="ADD",IF(NOT(ISBLANK(D27)),_xlfn.XLOOKUP(D27,roadnames[lookupValue],roadnames[lookupKey],"ERROR"),""), "")</f>
        <v/>
      </c>
      <c r="F27" s="5"/>
      <c r="G27" s="5"/>
      <c r="H27" s="6"/>
      <c r="J27" s="3" t="str">
        <f>IF($A27="ADD",IF(NOT(ISBLANK(I27)),_xlfn.XLOOKUP(I27,side[lookupValue],side[lookupKey],"ERROR"),""), "")</f>
        <v/>
      </c>
      <c r="K27" s="4"/>
      <c r="M27" s="3" t="str">
        <f>IF($A27="ADD",IF(NOT(ISBLANK(L27)),_xlfn.XLOOKUP(L27,ud_placement[lookupValue],ud_placement[lookupKey],"ERROR"),""), "")</f>
        <v/>
      </c>
      <c r="O27" s="3" t="str">
        <f>IF($A27="ADD",IF(NOT(ISBLANK(N27)),_xlfn.XLOOKUP(N27,ud_pole_primary_function[lookupValue],ud_pole_primary_function[lookupKey],"ERROR"),""), "")</f>
        <v/>
      </c>
      <c r="P27" s="3" t="str">
        <f t="shared" si="0"/>
        <v/>
      </c>
      <c r="Q27" s="3" t="str">
        <f>IF($A27="","",IF((AND($A27="ADD",OR(P27="",P27="Basic Sign Post"))),"6",(_xlfn.XLOOKUP(P27,ud_pole_structure_type[lookupValue],ud_pole_structure_type[lookupKey],""))))</f>
        <v/>
      </c>
      <c r="R27" s="3" t="str">
        <f t="shared" si="1"/>
        <v/>
      </c>
      <c r="S27" s="3" t="str">
        <f>IF($A27="","",IF((AND($A27="ADD",OR(R27="",R27="Aluminium"))),"4",(_xlfn.XLOOKUP(R27,pole_material[lookupValue],pole_material[lookupKey],""))))</f>
        <v/>
      </c>
      <c r="U27" s="3" t="str">
        <f>IF($A27="ADD",IF(NOT(ISBLANK(T27)),_xlfn.XLOOKUP(T27,ud_coating_system[lookupValue],ud_coating_system[lookupKey],"ERROR"),""), "")</f>
        <v/>
      </c>
      <c r="W27" s="3" t="str">
        <f>IF($A27="ADD",IF(NOT(ISBLANK(V27)),_xlfn.XLOOKUP(V27,ud_pole_foundation_type[lookupValue],ud_pole_foundation_type[lookupKey],"ERROR"),""), "")</f>
        <v/>
      </c>
      <c r="Y27" s="3" t="str">
        <f>IF($A27="ADD",IF(NOT(ISBLANK(X27)),_xlfn.XLOOKUP(X27,ud_pole_base_connection[lookupValue],ud_pole_base_connection[lookupKey],"ERROR"),""), "")</f>
        <v/>
      </c>
      <c r="Z27" s="6"/>
      <c r="AA27" s="6"/>
      <c r="AB27" s="2" t="str">
        <f t="shared" si="2"/>
        <v/>
      </c>
      <c r="AD27" s="3" t="str">
        <f>IF($A27="ADD",IF(NOT(ISBLANK(AC27)),_xlfn.XLOOKUP(AC27,ud_pole_structure_make[lookupValue],ud_pole_structure_make[lookupKey],"ERROR"),""), "")</f>
        <v/>
      </c>
      <c r="AF27" s="3" t="str">
        <f>IF($A27="ADD",IF(NOT(ISBLANK(AE27)),_xlfn.XLOOKUP(1,(ud_pole_structure_model_lookup=AE27)*(ud_pole_structure_model_parentKey=AD27),ud_pole_structure_model[lookupKey],"ERROR"),""), "")</f>
        <v/>
      </c>
      <c r="AH27" s="3" t="str">
        <f>IF($A27="ADD",IF(NOT(ISBLANK(AG27)),_xlfn.XLOOKUP(AG27,sl_pole_shape[lookupValue],sl_pole_shape[lookupKey],"ERROR"),""), "")</f>
        <v/>
      </c>
      <c r="AJ27" s="3" t="str">
        <f>IF($A27="ADD",IF(NOT(ISBLANK(AI27)),_xlfn.XLOOKUP(AI27,sign_bracket[lookupValue],sign_bracket[lookupKey],"ERROR"),""), "")</f>
        <v/>
      </c>
      <c r="AL27" s="3" t="str">
        <f>IF($A27="ADD",IF(NOT(ISBLANK(AK27)),_xlfn.XLOOKUP(AK27,post_plant_type[lookupValue],post_plant_type[lookupKey],"ERROR"),""), "")</f>
        <v/>
      </c>
      <c r="AN27" s="3" t="str">
        <f>IF($A27="ADD",IF(NOT(ISBLANK(AM27)),_xlfn.XLOOKUP(AM27,post_ground_type[lookupValue],post_ground_type[lookupKey],"ERROR"),""), "")</f>
        <v/>
      </c>
      <c r="AP27" s="3" t="str">
        <f>IF($A27="ADD",IF(NOT(ISBLANK(AO27)),_xlfn.XLOOKUP(AO27,post_joint_type[lookupValue],post_joint_type[lookupKey],"ERROR"),""), "")</f>
        <v/>
      </c>
      <c r="AQ27" s="7"/>
      <c r="AR27" s="4" t="str">
        <f t="shared" ca="1" si="3"/>
        <v/>
      </c>
      <c r="AS27" s="4"/>
      <c r="AT27" s="3" t="str">
        <f t="shared" si="4"/>
        <v/>
      </c>
      <c r="AU27" s="3" t="str">
        <f>IF($A27="","",IF((AND($A27="ADD",OR(AT27="",AT27="In Use"))),"5",(_xlfn.XLOOKUP(AT27,ud_asset_status[lookupValue],ud_asset_status[lookupKey],""))))</f>
        <v/>
      </c>
      <c r="AV27" s="7"/>
      <c r="AX27" s="3" t="str">
        <f>IF($A27="ADD",IF(NOT(ISBLANK(AW27)),_xlfn.XLOOKUP(AW27,ar_replace_reason[lookupValue],ar_replace_reason[lookupKey],"ERROR"),""), "")</f>
        <v/>
      </c>
      <c r="AY27" s="3" t="str">
        <f t="shared" si="5"/>
        <v/>
      </c>
      <c r="AZ27" s="3" t="str">
        <f>IF($A27="","",IF((AND($A27="ADD",OR(AY27="",AY27="Queenstown-Lakes District Council"))),"70",(_xlfn.XLOOKUP(AY27,ud_organisation_owner[lookupValue],ud_organisation_owner[lookupKey],""))))</f>
        <v/>
      </c>
      <c r="BA27" s="3" t="str">
        <f t="shared" si="6"/>
        <v/>
      </c>
      <c r="BB27" s="3" t="str">
        <f>IF($A27="","",IF((AND($A27="ADD",OR(BA27="",BA27="Queenstown-Lakes District Council"))),"70",(_xlfn.XLOOKUP(BA27,ud_organisation_owner[lookupValue],ud_organisation_owner[lookupKey],""))))</f>
        <v/>
      </c>
      <c r="BC27" s="3" t="str">
        <f t="shared" si="7"/>
        <v/>
      </c>
      <c r="BD27" s="3" t="str">
        <f>IF($A27="","",IF((AND($A27="ADD",OR(BC27="",BC27="Local Authority"))),"17",(_xlfn.XLOOKUP(BC27,ud_sub_organisation[lookupValue],ud_sub_organisation[lookupKey],""))))</f>
        <v/>
      </c>
      <c r="BE27" s="3" t="str">
        <f t="shared" si="8"/>
        <v/>
      </c>
      <c r="BF27" s="3" t="str">
        <f>IF($A27="","",IF((AND($A27="ADD",OR(BE27="",BE27="Vested assets"))),"12",(_xlfn.XLOOKUP(BE27,ud_work_origin[lookupValue],ud_work_origin[lookupKey],""))))</f>
        <v/>
      </c>
      <c r="BG27" s="8"/>
      <c r="BH27" s="2" t="str">
        <f t="shared" si="9"/>
        <v/>
      </c>
      <c r="BI27" s="3" t="str">
        <f t="shared" si="10"/>
        <v/>
      </c>
      <c r="BJ27" s="3" t="str">
        <f>IF($A27="","",IF((AND($A27="ADD",OR(BI27="",BI27="Excellent"))),"1",(_xlfn.XLOOKUP(BI27,condition[lookupValue],condition[lookupKey],""))))</f>
        <v/>
      </c>
      <c r="BK27" s="7" t="str">
        <f t="shared" si="11"/>
        <v/>
      </c>
      <c r="BL27" s="9"/>
    </row>
    <row r="28" spans="2:64">
      <c r="B28" s="4"/>
      <c r="E28" s="3" t="str">
        <f>IF($A28="ADD",IF(NOT(ISBLANK(D28)),_xlfn.XLOOKUP(D28,roadnames[lookupValue],roadnames[lookupKey],"ERROR"),""), "")</f>
        <v/>
      </c>
      <c r="F28" s="5"/>
      <c r="G28" s="5"/>
      <c r="H28" s="6"/>
      <c r="J28" s="3" t="str">
        <f>IF($A28="ADD",IF(NOT(ISBLANK(I28)),_xlfn.XLOOKUP(I28,side[lookupValue],side[lookupKey],"ERROR"),""), "")</f>
        <v/>
      </c>
      <c r="K28" s="4"/>
      <c r="M28" s="3" t="str">
        <f>IF($A28="ADD",IF(NOT(ISBLANK(L28)),_xlfn.XLOOKUP(L28,ud_placement[lookupValue],ud_placement[lookupKey],"ERROR"),""), "")</f>
        <v/>
      </c>
      <c r="O28" s="3" t="str">
        <f>IF($A28="ADD",IF(NOT(ISBLANK(N28)),_xlfn.XLOOKUP(N28,ud_pole_primary_function[lookupValue],ud_pole_primary_function[lookupKey],"ERROR"),""), "")</f>
        <v/>
      </c>
      <c r="P28" s="3" t="str">
        <f t="shared" si="0"/>
        <v/>
      </c>
      <c r="Q28" s="3" t="str">
        <f>IF($A28="","",IF((AND($A28="ADD",OR(P28="",P28="Basic Sign Post"))),"6",(_xlfn.XLOOKUP(P28,ud_pole_structure_type[lookupValue],ud_pole_structure_type[lookupKey],""))))</f>
        <v/>
      </c>
      <c r="R28" s="3" t="str">
        <f t="shared" si="1"/>
        <v/>
      </c>
      <c r="S28" s="3" t="str">
        <f>IF($A28="","",IF((AND($A28="ADD",OR(R28="",R28="Aluminium"))),"4",(_xlfn.XLOOKUP(R28,pole_material[lookupValue],pole_material[lookupKey],""))))</f>
        <v/>
      </c>
      <c r="U28" s="3" t="str">
        <f>IF($A28="ADD",IF(NOT(ISBLANK(T28)),_xlfn.XLOOKUP(T28,ud_coating_system[lookupValue],ud_coating_system[lookupKey],"ERROR"),""), "")</f>
        <v/>
      </c>
      <c r="W28" s="3" t="str">
        <f>IF($A28="ADD",IF(NOT(ISBLANK(V28)),_xlfn.XLOOKUP(V28,ud_pole_foundation_type[lookupValue],ud_pole_foundation_type[lookupKey],"ERROR"),""), "")</f>
        <v/>
      </c>
      <c r="Y28" s="3" t="str">
        <f>IF($A28="ADD",IF(NOT(ISBLANK(X28)),_xlfn.XLOOKUP(X28,ud_pole_base_connection[lookupValue],ud_pole_base_connection[lookupKey],"ERROR"),""), "")</f>
        <v/>
      </c>
      <c r="Z28" s="6"/>
      <c r="AA28" s="6"/>
      <c r="AB28" s="2" t="str">
        <f t="shared" si="2"/>
        <v/>
      </c>
      <c r="AD28" s="3" t="str">
        <f>IF($A28="ADD",IF(NOT(ISBLANK(AC28)),_xlfn.XLOOKUP(AC28,ud_pole_structure_make[lookupValue],ud_pole_structure_make[lookupKey],"ERROR"),""), "")</f>
        <v/>
      </c>
      <c r="AF28" s="3" t="str">
        <f>IF($A28="ADD",IF(NOT(ISBLANK(AE28)),_xlfn.XLOOKUP(1,(ud_pole_structure_model_lookup=AE28)*(ud_pole_structure_model_parentKey=AD28),ud_pole_structure_model[lookupKey],"ERROR"),""), "")</f>
        <v/>
      </c>
      <c r="AH28" s="3" t="str">
        <f>IF($A28="ADD",IF(NOT(ISBLANK(AG28)),_xlfn.XLOOKUP(AG28,sl_pole_shape[lookupValue],sl_pole_shape[lookupKey],"ERROR"),""), "")</f>
        <v/>
      </c>
      <c r="AJ28" s="3" t="str">
        <f>IF($A28="ADD",IF(NOT(ISBLANK(AI28)),_xlfn.XLOOKUP(AI28,sign_bracket[lookupValue],sign_bracket[lookupKey],"ERROR"),""), "")</f>
        <v/>
      </c>
      <c r="AL28" s="3" t="str">
        <f>IF($A28="ADD",IF(NOT(ISBLANK(AK28)),_xlfn.XLOOKUP(AK28,post_plant_type[lookupValue],post_plant_type[lookupKey],"ERROR"),""), "")</f>
        <v/>
      </c>
      <c r="AN28" s="3" t="str">
        <f>IF($A28="ADD",IF(NOT(ISBLANK(AM28)),_xlfn.XLOOKUP(AM28,post_ground_type[lookupValue],post_ground_type[lookupKey],"ERROR"),""), "")</f>
        <v/>
      </c>
      <c r="AP28" s="3" t="str">
        <f>IF($A28="ADD",IF(NOT(ISBLANK(AO28)),_xlfn.XLOOKUP(AO28,post_joint_type[lookupValue],post_joint_type[lookupKey],"ERROR"),""), "")</f>
        <v/>
      </c>
      <c r="AQ28" s="7"/>
      <c r="AR28" s="4" t="str">
        <f t="shared" ca="1" si="3"/>
        <v/>
      </c>
      <c r="AS28" s="4"/>
      <c r="AT28" s="3" t="str">
        <f t="shared" si="4"/>
        <v/>
      </c>
      <c r="AU28" s="3" t="str">
        <f>IF($A28="","",IF((AND($A28="ADD",OR(AT28="",AT28="In Use"))),"5",(_xlfn.XLOOKUP(AT28,ud_asset_status[lookupValue],ud_asset_status[lookupKey],""))))</f>
        <v/>
      </c>
      <c r="AV28" s="7"/>
      <c r="AX28" s="3" t="str">
        <f>IF($A28="ADD",IF(NOT(ISBLANK(AW28)),_xlfn.XLOOKUP(AW28,ar_replace_reason[lookupValue],ar_replace_reason[lookupKey],"ERROR"),""), "")</f>
        <v/>
      </c>
      <c r="AY28" s="3" t="str">
        <f t="shared" si="5"/>
        <v/>
      </c>
      <c r="AZ28" s="3" t="str">
        <f>IF($A28="","",IF((AND($A28="ADD",OR(AY28="",AY28="Queenstown-Lakes District Council"))),"70",(_xlfn.XLOOKUP(AY28,ud_organisation_owner[lookupValue],ud_organisation_owner[lookupKey],""))))</f>
        <v/>
      </c>
      <c r="BA28" s="3" t="str">
        <f t="shared" si="6"/>
        <v/>
      </c>
      <c r="BB28" s="3" t="str">
        <f>IF($A28="","",IF((AND($A28="ADD",OR(BA28="",BA28="Queenstown-Lakes District Council"))),"70",(_xlfn.XLOOKUP(BA28,ud_organisation_owner[lookupValue],ud_organisation_owner[lookupKey],""))))</f>
        <v/>
      </c>
      <c r="BC28" s="3" t="str">
        <f t="shared" si="7"/>
        <v/>
      </c>
      <c r="BD28" s="3" t="str">
        <f>IF($A28="","",IF((AND($A28="ADD",OR(BC28="",BC28="Local Authority"))),"17",(_xlfn.XLOOKUP(BC28,ud_sub_organisation[lookupValue],ud_sub_organisation[lookupKey],""))))</f>
        <v/>
      </c>
      <c r="BE28" s="3" t="str">
        <f t="shared" si="8"/>
        <v/>
      </c>
      <c r="BF28" s="3" t="str">
        <f>IF($A28="","",IF((AND($A28="ADD",OR(BE28="",BE28="Vested assets"))),"12",(_xlfn.XLOOKUP(BE28,ud_work_origin[lookupValue],ud_work_origin[lookupKey],""))))</f>
        <v/>
      </c>
      <c r="BG28" s="8"/>
      <c r="BH28" s="2" t="str">
        <f t="shared" si="9"/>
        <v/>
      </c>
      <c r="BI28" s="3" t="str">
        <f t="shared" si="10"/>
        <v/>
      </c>
      <c r="BJ28" s="3" t="str">
        <f>IF($A28="","",IF((AND($A28="ADD",OR(BI28="",BI28="Excellent"))),"1",(_xlfn.XLOOKUP(BI28,condition[lookupValue],condition[lookupKey],""))))</f>
        <v/>
      </c>
      <c r="BK28" s="7" t="str">
        <f t="shared" si="11"/>
        <v/>
      </c>
      <c r="BL28" s="9"/>
    </row>
    <row r="29" spans="2:64">
      <c r="B29" s="4"/>
      <c r="E29" s="3" t="str">
        <f>IF($A29="ADD",IF(NOT(ISBLANK(D29)),_xlfn.XLOOKUP(D29,roadnames[lookupValue],roadnames[lookupKey],"ERROR"),""), "")</f>
        <v/>
      </c>
      <c r="F29" s="5"/>
      <c r="G29" s="5"/>
      <c r="H29" s="6"/>
      <c r="J29" s="3" t="str">
        <f>IF($A29="ADD",IF(NOT(ISBLANK(I29)),_xlfn.XLOOKUP(I29,side[lookupValue],side[lookupKey],"ERROR"),""), "")</f>
        <v/>
      </c>
      <c r="K29" s="4"/>
      <c r="M29" s="3" t="str">
        <f>IF($A29="ADD",IF(NOT(ISBLANK(L29)),_xlfn.XLOOKUP(L29,ud_placement[lookupValue],ud_placement[lookupKey],"ERROR"),""), "")</f>
        <v/>
      </c>
      <c r="O29" s="3" t="str">
        <f>IF($A29="ADD",IF(NOT(ISBLANK(N29)),_xlfn.XLOOKUP(N29,ud_pole_primary_function[lookupValue],ud_pole_primary_function[lookupKey],"ERROR"),""), "")</f>
        <v/>
      </c>
      <c r="P29" s="3" t="str">
        <f t="shared" si="0"/>
        <v/>
      </c>
      <c r="Q29" s="3" t="str">
        <f>IF($A29="","",IF((AND($A29="ADD",OR(P29="",P29="Basic Sign Post"))),"6",(_xlfn.XLOOKUP(P29,ud_pole_structure_type[lookupValue],ud_pole_structure_type[lookupKey],""))))</f>
        <v/>
      </c>
      <c r="R29" s="3" t="str">
        <f t="shared" si="1"/>
        <v/>
      </c>
      <c r="S29" s="3" t="str">
        <f>IF($A29="","",IF((AND($A29="ADD",OR(R29="",R29="Aluminium"))),"4",(_xlfn.XLOOKUP(R29,pole_material[lookupValue],pole_material[lookupKey],""))))</f>
        <v/>
      </c>
      <c r="U29" s="3" t="str">
        <f>IF($A29="ADD",IF(NOT(ISBLANK(T29)),_xlfn.XLOOKUP(T29,ud_coating_system[lookupValue],ud_coating_system[lookupKey],"ERROR"),""), "")</f>
        <v/>
      </c>
      <c r="W29" s="3" t="str">
        <f>IF($A29="ADD",IF(NOT(ISBLANK(V29)),_xlfn.XLOOKUP(V29,ud_pole_foundation_type[lookupValue],ud_pole_foundation_type[lookupKey],"ERROR"),""), "")</f>
        <v/>
      </c>
      <c r="Y29" s="3" t="str">
        <f>IF($A29="ADD",IF(NOT(ISBLANK(X29)),_xlfn.XLOOKUP(X29,ud_pole_base_connection[lookupValue],ud_pole_base_connection[lookupKey],"ERROR"),""), "")</f>
        <v/>
      </c>
      <c r="Z29" s="6"/>
      <c r="AA29" s="6"/>
      <c r="AB29" s="2" t="str">
        <f t="shared" si="2"/>
        <v/>
      </c>
      <c r="AD29" s="3" t="str">
        <f>IF($A29="ADD",IF(NOT(ISBLANK(AC29)),_xlfn.XLOOKUP(AC29,ud_pole_structure_make[lookupValue],ud_pole_structure_make[lookupKey],"ERROR"),""), "")</f>
        <v/>
      </c>
      <c r="AF29" s="3" t="str">
        <f>IF($A29="ADD",IF(NOT(ISBLANK(AE29)),_xlfn.XLOOKUP(1,(ud_pole_structure_model_lookup=AE29)*(ud_pole_structure_model_parentKey=AD29),ud_pole_structure_model[lookupKey],"ERROR"),""), "")</f>
        <v/>
      </c>
      <c r="AH29" s="3" t="str">
        <f>IF($A29="ADD",IF(NOT(ISBLANK(AG29)),_xlfn.XLOOKUP(AG29,sl_pole_shape[lookupValue],sl_pole_shape[lookupKey],"ERROR"),""), "")</f>
        <v/>
      </c>
      <c r="AJ29" s="3" t="str">
        <f>IF($A29="ADD",IF(NOT(ISBLANK(AI29)),_xlfn.XLOOKUP(AI29,sign_bracket[lookupValue],sign_bracket[lookupKey],"ERROR"),""), "")</f>
        <v/>
      </c>
      <c r="AL29" s="3" t="str">
        <f>IF($A29="ADD",IF(NOT(ISBLANK(AK29)),_xlfn.XLOOKUP(AK29,post_plant_type[lookupValue],post_plant_type[lookupKey],"ERROR"),""), "")</f>
        <v/>
      </c>
      <c r="AN29" s="3" t="str">
        <f>IF($A29="ADD",IF(NOT(ISBLANK(AM29)),_xlfn.XLOOKUP(AM29,post_ground_type[lookupValue],post_ground_type[lookupKey],"ERROR"),""), "")</f>
        <v/>
      </c>
      <c r="AP29" s="3" t="str">
        <f>IF($A29="ADD",IF(NOT(ISBLANK(AO29)),_xlfn.XLOOKUP(AO29,post_joint_type[lookupValue],post_joint_type[lookupKey],"ERROR"),""), "")</f>
        <v/>
      </c>
      <c r="AQ29" s="7"/>
      <c r="AR29" s="4" t="str">
        <f t="shared" ca="1" si="3"/>
        <v/>
      </c>
      <c r="AS29" s="4"/>
      <c r="AT29" s="3" t="str">
        <f t="shared" si="4"/>
        <v/>
      </c>
      <c r="AU29" s="3" t="str">
        <f>IF($A29="","",IF((AND($A29="ADD",OR(AT29="",AT29="In Use"))),"5",(_xlfn.XLOOKUP(AT29,ud_asset_status[lookupValue],ud_asset_status[lookupKey],""))))</f>
        <v/>
      </c>
      <c r="AV29" s="7"/>
      <c r="AX29" s="3" t="str">
        <f>IF($A29="ADD",IF(NOT(ISBLANK(AW29)),_xlfn.XLOOKUP(AW29,ar_replace_reason[lookupValue],ar_replace_reason[lookupKey],"ERROR"),""), "")</f>
        <v/>
      </c>
      <c r="AY29" s="3" t="str">
        <f t="shared" si="5"/>
        <v/>
      </c>
      <c r="AZ29" s="3" t="str">
        <f>IF($A29="","",IF((AND($A29="ADD",OR(AY29="",AY29="Queenstown-Lakes District Council"))),"70",(_xlfn.XLOOKUP(AY29,ud_organisation_owner[lookupValue],ud_organisation_owner[lookupKey],""))))</f>
        <v/>
      </c>
      <c r="BA29" s="3" t="str">
        <f t="shared" si="6"/>
        <v/>
      </c>
      <c r="BB29" s="3" t="str">
        <f>IF($A29="","",IF((AND($A29="ADD",OR(BA29="",BA29="Queenstown-Lakes District Council"))),"70",(_xlfn.XLOOKUP(BA29,ud_organisation_owner[lookupValue],ud_organisation_owner[lookupKey],""))))</f>
        <v/>
      </c>
      <c r="BC29" s="3" t="str">
        <f t="shared" si="7"/>
        <v/>
      </c>
      <c r="BD29" s="3" t="str">
        <f>IF($A29="","",IF((AND($A29="ADD",OR(BC29="",BC29="Local Authority"))),"17",(_xlfn.XLOOKUP(BC29,ud_sub_organisation[lookupValue],ud_sub_organisation[lookupKey],""))))</f>
        <v/>
      </c>
      <c r="BE29" s="3" t="str">
        <f t="shared" si="8"/>
        <v/>
      </c>
      <c r="BF29" s="3" t="str">
        <f>IF($A29="","",IF((AND($A29="ADD",OR(BE29="",BE29="Vested assets"))),"12",(_xlfn.XLOOKUP(BE29,ud_work_origin[lookupValue],ud_work_origin[lookupKey],""))))</f>
        <v/>
      </c>
      <c r="BG29" s="8"/>
      <c r="BH29" s="2" t="str">
        <f t="shared" si="9"/>
        <v/>
      </c>
      <c r="BI29" s="3" t="str">
        <f t="shared" si="10"/>
        <v/>
      </c>
      <c r="BJ29" s="3" t="str">
        <f>IF($A29="","",IF((AND($A29="ADD",OR(BI29="",BI29="Excellent"))),"1",(_xlfn.XLOOKUP(BI29,condition[lookupValue],condition[lookupKey],""))))</f>
        <v/>
      </c>
      <c r="BK29" s="7" t="str">
        <f t="shared" si="11"/>
        <v/>
      </c>
      <c r="BL29" s="9"/>
    </row>
    <row r="30" spans="2:64">
      <c r="B30" s="4"/>
      <c r="E30" s="3" t="str">
        <f>IF($A30="ADD",IF(NOT(ISBLANK(D30)),_xlfn.XLOOKUP(D30,roadnames[lookupValue],roadnames[lookupKey],"ERROR"),""), "")</f>
        <v/>
      </c>
      <c r="F30" s="5"/>
      <c r="G30" s="5"/>
      <c r="H30" s="6"/>
      <c r="J30" s="3" t="str">
        <f>IF($A30="ADD",IF(NOT(ISBLANK(I30)),_xlfn.XLOOKUP(I30,side[lookupValue],side[lookupKey],"ERROR"),""), "")</f>
        <v/>
      </c>
      <c r="K30" s="4"/>
      <c r="M30" s="3" t="str">
        <f>IF($A30="ADD",IF(NOT(ISBLANK(L30)),_xlfn.XLOOKUP(L30,ud_placement[lookupValue],ud_placement[lookupKey],"ERROR"),""), "")</f>
        <v/>
      </c>
      <c r="O30" s="3" t="str">
        <f>IF($A30="ADD",IF(NOT(ISBLANK(N30)),_xlfn.XLOOKUP(N30,ud_pole_primary_function[lookupValue],ud_pole_primary_function[lookupKey],"ERROR"),""), "")</f>
        <v/>
      </c>
      <c r="P30" s="3" t="str">
        <f t="shared" si="0"/>
        <v/>
      </c>
      <c r="Q30" s="3" t="str">
        <f>IF($A30="","",IF((AND($A30="ADD",OR(P30="",P30="Basic Sign Post"))),"6",(_xlfn.XLOOKUP(P30,ud_pole_structure_type[lookupValue],ud_pole_structure_type[lookupKey],""))))</f>
        <v/>
      </c>
      <c r="R30" s="3" t="str">
        <f t="shared" si="1"/>
        <v/>
      </c>
      <c r="S30" s="3" t="str">
        <f>IF($A30="","",IF((AND($A30="ADD",OR(R30="",R30="Aluminium"))),"4",(_xlfn.XLOOKUP(R30,pole_material[lookupValue],pole_material[lookupKey],""))))</f>
        <v/>
      </c>
      <c r="U30" s="3" t="str">
        <f>IF($A30="ADD",IF(NOT(ISBLANK(T30)),_xlfn.XLOOKUP(T30,ud_coating_system[lookupValue],ud_coating_system[lookupKey],"ERROR"),""), "")</f>
        <v/>
      </c>
      <c r="W30" s="3" t="str">
        <f>IF($A30="ADD",IF(NOT(ISBLANK(V30)),_xlfn.XLOOKUP(V30,ud_pole_foundation_type[lookupValue],ud_pole_foundation_type[lookupKey],"ERROR"),""), "")</f>
        <v/>
      </c>
      <c r="Y30" s="3" t="str">
        <f>IF($A30="ADD",IF(NOT(ISBLANK(X30)),_xlfn.XLOOKUP(X30,ud_pole_base_connection[lookupValue],ud_pole_base_connection[lookupKey],"ERROR"),""), "")</f>
        <v/>
      </c>
      <c r="Z30" s="6"/>
      <c r="AA30" s="6"/>
      <c r="AB30" s="2" t="str">
        <f t="shared" si="2"/>
        <v/>
      </c>
      <c r="AD30" s="3" t="str">
        <f>IF($A30="ADD",IF(NOT(ISBLANK(AC30)),_xlfn.XLOOKUP(AC30,ud_pole_structure_make[lookupValue],ud_pole_structure_make[lookupKey],"ERROR"),""), "")</f>
        <v/>
      </c>
      <c r="AF30" s="3" t="str">
        <f>IF($A30="ADD",IF(NOT(ISBLANK(AE30)),_xlfn.XLOOKUP(1,(ud_pole_structure_model_lookup=AE30)*(ud_pole_structure_model_parentKey=AD30),ud_pole_structure_model[lookupKey],"ERROR"),""), "")</f>
        <v/>
      </c>
      <c r="AH30" s="3" t="str">
        <f>IF($A30="ADD",IF(NOT(ISBLANK(AG30)),_xlfn.XLOOKUP(AG30,sl_pole_shape[lookupValue],sl_pole_shape[lookupKey],"ERROR"),""), "")</f>
        <v/>
      </c>
      <c r="AJ30" s="3" t="str">
        <f>IF($A30="ADD",IF(NOT(ISBLANK(AI30)),_xlfn.XLOOKUP(AI30,sign_bracket[lookupValue],sign_bracket[lookupKey],"ERROR"),""), "")</f>
        <v/>
      </c>
      <c r="AL30" s="3" t="str">
        <f>IF($A30="ADD",IF(NOT(ISBLANK(AK30)),_xlfn.XLOOKUP(AK30,post_plant_type[lookupValue],post_plant_type[lookupKey],"ERROR"),""), "")</f>
        <v/>
      </c>
      <c r="AN30" s="3" t="str">
        <f>IF($A30="ADD",IF(NOT(ISBLANK(AM30)),_xlfn.XLOOKUP(AM30,post_ground_type[lookupValue],post_ground_type[lookupKey],"ERROR"),""), "")</f>
        <v/>
      </c>
      <c r="AP30" s="3" t="str">
        <f>IF($A30="ADD",IF(NOT(ISBLANK(AO30)),_xlfn.XLOOKUP(AO30,post_joint_type[lookupValue],post_joint_type[lookupKey],"ERROR"),""), "")</f>
        <v/>
      </c>
      <c r="AQ30" s="7"/>
      <c r="AR30" s="4" t="str">
        <f t="shared" ca="1" si="3"/>
        <v/>
      </c>
      <c r="AS30" s="4"/>
      <c r="AT30" s="3" t="str">
        <f t="shared" si="4"/>
        <v/>
      </c>
      <c r="AU30" s="3" t="str">
        <f>IF($A30="","",IF((AND($A30="ADD",OR(AT30="",AT30="In Use"))),"5",(_xlfn.XLOOKUP(AT30,ud_asset_status[lookupValue],ud_asset_status[lookupKey],""))))</f>
        <v/>
      </c>
      <c r="AV30" s="7"/>
      <c r="AX30" s="3" t="str">
        <f>IF($A30="ADD",IF(NOT(ISBLANK(AW30)),_xlfn.XLOOKUP(AW30,ar_replace_reason[lookupValue],ar_replace_reason[lookupKey],"ERROR"),""), "")</f>
        <v/>
      </c>
      <c r="AY30" s="3" t="str">
        <f t="shared" si="5"/>
        <v/>
      </c>
      <c r="AZ30" s="3" t="str">
        <f>IF($A30="","",IF((AND($A30="ADD",OR(AY30="",AY30="Queenstown-Lakes District Council"))),"70",(_xlfn.XLOOKUP(AY30,ud_organisation_owner[lookupValue],ud_organisation_owner[lookupKey],""))))</f>
        <v/>
      </c>
      <c r="BA30" s="3" t="str">
        <f t="shared" si="6"/>
        <v/>
      </c>
      <c r="BB30" s="3" t="str">
        <f>IF($A30="","",IF((AND($A30="ADD",OR(BA30="",BA30="Queenstown-Lakes District Council"))),"70",(_xlfn.XLOOKUP(BA30,ud_organisation_owner[lookupValue],ud_organisation_owner[lookupKey],""))))</f>
        <v/>
      </c>
      <c r="BC30" s="3" t="str">
        <f t="shared" si="7"/>
        <v/>
      </c>
      <c r="BD30" s="3" t="str">
        <f>IF($A30="","",IF((AND($A30="ADD",OR(BC30="",BC30="Local Authority"))),"17",(_xlfn.XLOOKUP(BC30,ud_sub_organisation[lookupValue],ud_sub_organisation[lookupKey],""))))</f>
        <v/>
      </c>
      <c r="BE30" s="3" t="str">
        <f t="shared" si="8"/>
        <v/>
      </c>
      <c r="BF30" s="3" t="str">
        <f>IF($A30="","",IF((AND($A30="ADD",OR(BE30="",BE30="Vested assets"))),"12",(_xlfn.XLOOKUP(BE30,ud_work_origin[lookupValue],ud_work_origin[lookupKey],""))))</f>
        <v/>
      </c>
      <c r="BG30" s="8"/>
      <c r="BH30" s="2" t="str">
        <f t="shared" si="9"/>
        <v/>
      </c>
      <c r="BI30" s="3" t="str">
        <f t="shared" si="10"/>
        <v/>
      </c>
      <c r="BJ30" s="3" t="str">
        <f>IF($A30="","",IF((AND($A30="ADD",OR(BI30="",BI30="Excellent"))),"1",(_xlfn.XLOOKUP(BI30,condition[lookupValue],condition[lookupKey],""))))</f>
        <v/>
      </c>
      <c r="BK30" s="7" t="str">
        <f t="shared" si="11"/>
        <v/>
      </c>
      <c r="BL30" s="9"/>
    </row>
    <row r="31" spans="2:64">
      <c r="B31" s="4"/>
      <c r="E31" s="3" t="str">
        <f>IF($A31="ADD",IF(NOT(ISBLANK(D31)),_xlfn.XLOOKUP(D31,roadnames[lookupValue],roadnames[lookupKey],"ERROR"),""), "")</f>
        <v/>
      </c>
      <c r="F31" s="5"/>
      <c r="G31" s="5"/>
      <c r="H31" s="6"/>
      <c r="J31" s="3" t="str">
        <f>IF($A31="ADD",IF(NOT(ISBLANK(I31)),_xlfn.XLOOKUP(I31,side[lookupValue],side[lookupKey],"ERROR"),""), "")</f>
        <v/>
      </c>
      <c r="K31" s="4"/>
      <c r="M31" s="3" t="str">
        <f>IF($A31="ADD",IF(NOT(ISBLANK(L31)),_xlfn.XLOOKUP(L31,ud_placement[lookupValue],ud_placement[lookupKey],"ERROR"),""), "")</f>
        <v/>
      </c>
      <c r="O31" s="3" t="str">
        <f>IF($A31="ADD",IF(NOT(ISBLANK(N31)),_xlfn.XLOOKUP(N31,ud_pole_primary_function[lookupValue],ud_pole_primary_function[lookupKey],"ERROR"),""), "")</f>
        <v/>
      </c>
      <c r="P31" s="3" t="str">
        <f t="shared" si="0"/>
        <v/>
      </c>
      <c r="Q31" s="3" t="str">
        <f>IF($A31="","",IF((AND($A31="ADD",OR(P31="",P31="Basic Sign Post"))),"6",(_xlfn.XLOOKUP(P31,ud_pole_structure_type[lookupValue],ud_pole_structure_type[lookupKey],""))))</f>
        <v/>
      </c>
      <c r="R31" s="3" t="str">
        <f t="shared" si="1"/>
        <v/>
      </c>
      <c r="S31" s="3" t="str">
        <f>IF($A31="","",IF((AND($A31="ADD",OR(R31="",R31="Aluminium"))),"4",(_xlfn.XLOOKUP(R31,pole_material[lookupValue],pole_material[lookupKey],""))))</f>
        <v/>
      </c>
      <c r="U31" s="3" t="str">
        <f>IF($A31="ADD",IF(NOT(ISBLANK(T31)),_xlfn.XLOOKUP(T31,ud_coating_system[lookupValue],ud_coating_system[lookupKey],"ERROR"),""), "")</f>
        <v/>
      </c>
      <c r="W31" s="3" t="str">
        <f>IF($A31="ADD",IF(NOT(ISBLANK(V31)),_xlfn.XLOOKUP(V31,ud_pole_foundation_type[lookupValue],ud_pole_foundation_type[lookupKey],"ERROR"),""), "")</f>
        <v/>
      </c>
      <c r="Y31" s="3" t="str">
        <f>IF($A31="ADD",IF(NOT(ISBLANK(X31)),_xlfn.XLOOKUP(X31,ud_pole_base_connection[lookupValue],ud_pole_base_connection[lookupKey],"ERROR"),""), "")</f>
        <v/>
      </c>
      <c r="Z31" s="6"/>
      <c r="AA31" s="6"/>
      <c r="AB31" s="2" t="str">
        <f t="shared" si="2"/>
        <v/>
      </c>
      <c r="AD31" s="3" t="str">
        <f>IF($A31="ADD",IF(NOT(ISBLANK(AC31)),_xlfn.XLOOKUP(AC31,ud_pole_structure_make[lookupValue],ud_pole_structure_make[lookupKey],"ERROR"),""), "")</f>
        <v/>
      </c>
      <c r="AF31" s="3" t="str">
        <f>IF($A31="ADD",IF(NOT(ISBLANK(AE31)),_xlfn.XLOOKUP(1,(ud_pole_structure_model_lookup=AE31)*(ud_pole_structure_model_parentKey=AD31),ud_pole_structure_model[lookupKey],"ERROR"),""), "")</f>
        <v/>
      </c>
      <c r="AH31" s="3" t="str">
        <f>IF($A31="ADD",IF(NOT(ISBLANK(AG31)),_xlfn.XLOOKUP(AG31,sl_pole_shape[lookupValue],sl_pole_shape[lookupKey],"ERROR"),""), "")</f>
        <v/>
      </c>
      <c r="AJ31" s="3" t="str">
        <f>IF($A31="ADD",IF(NOT(ISBLANK(AI31)),_xlfn.XLOOKUP(AI31,sign_bracket[lookupValue],sign_bracket[lookupKey],"ERROR"),""), "")</f>
        <v/>
      </c>
      <c r="AL31" s="3" t="str">
        <f>IF($A31="ADD",IF(NOT(ISBLANK(AK31)),_xlfn.XLOOKUP(AK31,post_plant_type[lookupValue],post_plant_type[lookupKey],"ERROR"),""), "")</f>
        <v/>
      </c>
      <c r="AN31" s="3" t="str">
        <f>IF($A31="ADD",IF(NOT(ISBLANK(AM31)),_xlfn.XLOOKUP(AM31,post_ground_type[lookupValue],post_ground_type[lookupKey],"ERROR"),""), "")</f>
        <v/>
      </c>
      <c r="AP31" s="3" t="str">
        <f>IF($A31="ADD",IF(NOT(ISBLANK(AO31)),_xlfn.XLOOKUP(AO31,post_joint_type[lookupValue],post_joint_type[lookupKey],"ERROR"),""), "")</f>
        <v/>
      </c>
      <c r="AQ31" s="7"/>
      <c r="AR31" s="4" t="str">
        <f t="shared" ca="1" si="3"/>
        <v/>
      </c>
      <c r="AS31" s="4"/>
      <c r="AT31" s="3" t="str">
        <f t="shared" si="4"/>
        <v/>
      </c>
      <c r="AU31" s="3" t="str">
        <f>IF($A31="","",IF((AND($A31="ADD",OR(AT31="",AT31="In Use"))),"5",(_xlfn.XLOOKUP(AT31,ud_asset_status[lookupValue],ud_asset_status[lookupKey],""))))</f>
        <v/>
      </c>
      <c r="AV31" s="7"/>
      <c r="AX31" s="3" t="str">
        <f>IF($A31="ADD",IF(NOT(ISBLANK(AW31)),_xlfn.XLOOKUP(AW31,ar_replace_reason[lookupValue],ar_replace_reason[lookupKey],"ERROR"),""), "")</f>
        <v/>
      </c>
      <c r="AY31" s="3" t="str">
        <f t="shared" si="5"/>
        <v/>
      </c>
      <c r="AZ31" s="3" t="str">
        <f>IF($A31="","",IF((AND($A31="ADD",OR(AY31="",AY31="Queenstown-Lakes District Council"))),"70",(_xlfn.XLOOKUP(AY31,ud_organisation_owner[lookupValue],ud_organisation_owner[lookupKey],""))))</f>
        <v/>
      </c>
      <c r="BA31" s="3" t="str">
        <f t="shared" si="6"/>
        <v/>
      </c>
      <c r="BB31" s="3" t="str">
        <f>IF($A31="","",IF((AND($A31="ADD",OR(BA31="",BA31="Queenstown-Lakes District Council"))),"70",(_xlfn.XLOOKUP(BA31,ud_organisation_owner[lookupValue],ud_organisation_owner[lookupKey],""))))</f>
        <v/>
      </c>
      <c r="BC31" s="3" t="str">
        <f t="shared" si="7"/>
        <v/>
      </c>
      <c r="BD31" s="3" t="str">
        <f>IF($A31="","",IF((AND($A31="ADD",OR(BC31="",BC31="Local Authority"))),"17",(_xlfn.XLOOKUP(BC31,ud_sub_organisation[lookupValue],ud_sub_organisation[lookupKey],""))))</f>
        <v/>
      </c>
      <c r="BE31" s="3" t="str">
        <f t="shared" si="8"/>
        <v/>
      </c>
      <c r="BF31" s="3" t="str">
        <f>IF($A31="","",IF((AND($A31="ADD",OR(BE31="",BE31="Vested assets"))),"12",(_xlfn.XLOOKUP(BE31,ud_work_origin[lookupValue],ud_work_origin[lookupKey],""))))</f>
        <v/>
      </c>
      <c r="BG31" s="8"/>
      <c r="BH31" s="2" t="str">
        <f t="shared" si="9"/>
        <v/>
      </c>
      <c r="BI31" s="3" t="str">
        <f t="shared" si="10"/>
        <v/>
      </c>
      <c r="BJ31" s="3" t="str">
        <f>IF($A31="","",IF((AND($A31="ADD",OR(BI31="",BI31="Excellent"))),"1",(_xlfn.XLOOKUP(BI31,condition[lookupValue],condition[lookupKey],""))))</f>
        <v/>
      </c>
      <c r="BK31" s="7" t="str">
        <f t="shared" si="11"/>
        <v/>
      </c>
      <c r="BL31" s="9"/>
    </row>
    <row r="32" spans="2:64">
      <c r="B32" s="4"/>
      <c r="E32" s="3" t="str">
        <f>IF($A32="ADD",IF(NOT(ISBLANK(D32)),_xlfn.XLOOKUP(D32,roadnames[lookupValue],roadnames[lookupKey],"ERROR"),""), "")</f>
        <v/>
      </c>
      <c r="F32" s="5"/>
      <c r="G32" s="5"/>
      <c r="H32" s="6"/>
      <c r="J32" s="3" t="str">
        <f>IF($A32="ADD",IF(NOT(ISBLANK(I32)),_xlfn.XLOOKUP(I32,side[lookupValue],side[lookupKey],"ERROR"),""), "")</f>
        <v/>
      </c>
      <c r="K32" s="4"/>
      <c r="M32" s="3" t="str">
        <f>IF($A32="ADD",IF(NOT(ISBLANK(L32)),_xlfn.XLOOKUP(L32,ud_placement[lookupValue],ud_placement[lookupKey],"ERROR"),""), "")</f>
        <v/>
      </c>
      <c r="O32" s="3" t="str">
        <f>IF($A32="ADD",IF(NOT(ISBLANK(N32)),_xlfn.XLOOKUP(N32,ud_pole_primary_function[lookupValue],ud_pole_primary_function[lookupKey],"ERROR"),""), "")</f>
        <v/>
      </c>
      <c r="P32" s="3" t="str">
        <f t="shared" si="0"/>
        <v/>
      </c>
      <c r="Q32" s="3" t="str">
        <f>IF($A32="","",IF((AND($A32="ADD",OR(P32="",P32="Basic Sign Post"))),"6",(_xlfn.XLOOKUP(P32,ud_pole_structure_type[lookupValue],ud_pole_structure_type[lookupKey],""))))</f>
        <v/>
      </c>
      <c r="R32" s="3" t="str">
        <f t="shared" si="1"/>
        <v/>
      </c>
      <c r="S32" s="3" t="str">
        <f>IF($A32="","",IF((AND($A32="ADD",OR(R32="",R32="Aluminium"))),"4",(_xlfn.XLOOKUP(R32,pole_material[lookupValue],pole_material[lookupKey],""))))</f>
        <v/>
      </c>
      <c r="U32" s="3" t="str">
        <f>IF($A32="ADD",IF(NOT(ISBLANK(T32)),_xlfn.XLOOKUP(T32,ud_coating_system[lookupValue],ud_coating_system[lookupKey],"ERROR"),""), "")</f>
        <v/>
      </c>
      <c r="W32" s="3" t="str">
        <f>IF($A32="ADD",IF(NOT(ISBLANK(V32)),_xlfn.XLOOKUP(V32,ud_pole_foundation_type[lookupValue],ud_pole_foundation_type[lookupKey],"ERROR"),""), "")</f>
        <v/>
      </c>
      <c r="Y32" s="3" t="str">
        <f>IF($A32="ADD",IF(NOT(ISBLANK(X32)),_xlfn.XLOOKUP(X32,ud_pole_base_connection[lookupValue],ud_pole_base_connection[lookupKey],"ERROR"),""), "")</f>
        <v/>
      </c>
      <c r="Z32" s="6"/>
      <c r="AA32" s="6"/>
      <c r="AB32" s="2" t="str">
        <f t="shared" si="2"/>
        <v/>
      </c>
      <c r="AD32" s="3" t="str">
        <f>IF($A32="ADD",IF(NOT(ISBLANK(AC32)),_xlfn.XLOOKUP(AC32,ud_pole_structure_make[lookupValue],ud_pole_structure_make[lookupKey],"ERROR"),""), "")</f>
        <v/>
      </c>
      <c r="AF32" s="3" t="str">
        <f>IF($A32="ADD",IF(NOT(ISBLANK(AE32)),_xlfn.XLOOKUP(1,(ud_pole_structure_model_lookup=AE32)*(ud_pole_structure_model_parentKey=AD32),ud_pole_structure_model[lookupKey],"ERROR"),""), "")</f>
        <v/>
      </c>
      <c r="AH32" s="3" t="str">
        <f>IF($A32="ADD",IF(NOT(ISBLANK(AG32)),_xlfn.XLOOKUP(AG32,sl_pole_shape[lookupValue],sl_pole_shape[lookupKey],"ERROR"),""), "")</f>
        <v/>
      </c>
      <c r="AJ32" s="3" t="str">
        <f>IF($A32="ADD",IF(NOT(ISBLANK(AI32)),_xlfn.XLOOKUP(AI32,sign_bracket[lookupValue],sign_bracket[lookupKey],"ERROR"),""), "")</f>
        <v/>
      </c>
      <c r="AL32" s="3" t="str">
        <f>IF($A32="ADD",IF(NOT(ISBLANK(AK32)),_xlfn.XLOOKUP(AK32,post_plant_type[lookupValue],post_plant_type[lookupKey],"ERROR"),""), "")</f>
        <v/>
      </c>
      <c r="AN32" s="3" t="str">
        <f>IF($A32="ADD",IF(NOT(ISBLANK(AM32)),_xlfn.XLOOKUP(AM32,post_ground_type[lookupValue],post_ground_type[lookupKey],"ERROR"),""), "")</f>
        <v/>
      </c>
      <c r="AP32" s="3" t="str">
        <f>IF($A32="ADD",IF(NOT(ISBLANK(AO32)),_xlfn.XLOOKUP(AO32,post_joint_type[lookupValue],post_joint_type[lookupKey],"ERROR"),""), "")</f>
        <v/>
      </c>
      <c r="AQ32" s="7"/>
      <c r="AR32" s="4" t="str">
        <f t="shared" ca="1" si="3"/>
        <v/>
      </c>
      <c r="AS32" s="4"/>
      <c r="AT32" s="3" t="str">
        <f t="shared" si="4"/>
        <v/>
      </c>
      <c r="AU32" s="3" t="str">
        <f>IF($A32="","",IF((AND($A32="ADD",OR(AT32="",AT32="In Use"))),"5",(_xlfn.XLOOKUP(AT32,ud_asset_status[lookupValue],ud_asset_status[lookupKey],""))))</f>
        <v/>
      </c>
      <c r="AV32" s="7"/>
      <c r="AX32" s="3" t="str">
        <f>IF($A32="ADD",IF(NOT(ISBLANK(AW32)),_xlfn.XLOOKUP(AW32,ar_replace_reason[lookupValue],ar_replace_reason[lookupKey],"ERROR"),""), "")</f>
        <v/>
      </c>
      <c r="AY32" s="3" t="str">
        <f t="shared" si="5"/>
        <v/>
      </c>
      <c r="AZ32" s="3" t="str">
        <f>IF($A32="","",IF((AND($A32="ADD",OR(AY32="",AY32="Queenstown-Lakes District Council"))),"70",(_xlfn.XLOOKUP(AY32,ud_organisation_owner[lookupValue],ud_organisation_owner[lookupKey],""))))</f>
        <v/>
      </c>
      <c r="BA32" s="3" t="str">
        <f t="shared" si="6"/>
        <v/>
      </c>
      <c r="BB32" s="3" t="str">
        <f>IF($A32="","",IF((AND($A32="ADD",OR(BA32="",BA32="Queenstown-Lakes District Council"))),"70",(_xlfn.XLOOKUP(BA32,ud_organisation_owner[lookupValue],ud_organisation_owner[lookupKey],""))))</f>
        <v/>
      </c>
      <c r="BC32" s="3" t="str">
        <f t="shared" si="7"/>
        <v/>
      </c>
      <c r="BD32" s="3" t="str">
        <f>IF($A32="","",IF((AND($A32="ADD",OR(BC32="",BC32="Local Authority"))),"17",(_xlfn.XLOOKUP(BC32,ud_sub_organisation[lookupValue],ud_sub_organisation[lookupKey],""))))</f>
        <v/>
      </c>
      <c r="BE32" s="3" t="str">
        <f t="shared" si="8"/>
        <v/>
      </c>
      <c r="BF32" s="3" t="str">
        <f>IF($A32="","",IF((AND($A32="ADD",OR(BE32="",BE32="Vested assets"))),"12",(_xlfn.XLOOKUP(BE32,ud_work_origin[lookupValue],ud_work_origin[lookupKey],""))))</f>
        <v/>
      </c>
      <c r="BG32" s="8"/>
      <c r="BH32" s="2" t="str">
        <f t="shared" si="9"/>
        <v/>
      </c>
      <c r="BI32" s="3" t="str">
        <f t="shared" si="10"/>
        <v/>
      </c>
      <c r="BJ32" s="3" t="str">
        <f>IF($A32="","",IF((AND($A32="ADD",OR(BI32="",BI32="Excellent"))),"1",(_xlfn.XLOOKUP(BI32,condition[lookupValue],condition[lookupKey],""))))</f>
        <v/>
      </c>
      <c r="BK32" s="7" t="str">
        <f t="shared" si="11"/>
        <v/>
      </c>
      <c r="BL32" s="9"/>
    </row>
    <row r="33" spans="2:64">
      <c r="B33" s="4"/>
      <c r="E33" s="3" t="str">
        <f>IF($A33="ADD",IF(NOT(ISBLANK(D33)),_xlfn.XLOOKUP(D33,roadnames[lookupValue],roadnames[lookupKey],"ERROR"),""), "")</f>
        <v/>
      </c>
      <c r="F33" s="5"/>
      <c r="G33" s="5"/>
      <c r="H33" s="6"/>
      <c r="J33" s="3" t="str">
        <f>IF($A33="ADD",IF(NOT(ISBLANK(I33)),_xlfn.XLOOKUP(I33,side[lookupValue],side[lookupKey],"ERROR"),""), "")</f>
        <v/>
      </c>
      <c r="K33" s="4"/>
      <c r="M33" s="3" t="str">
        <f>IF($A33="ADD",IF(NOT(ISBLANK(L33)),_xlfn.XLOOKUP(L33,ud_placement[lookupValue],ud_placement[lookupKey],"ERROR"),""), "")</f>
        <v/>
      </c>
      <c r="O33" s="3" t="str">
        <f>IF($A33="ADD",IF(NOT(ISBLANK(N33)),_xlfn.XLOOKUP(N33,ud_pole_primary_function[lookupValue],ud_pole_primary_function[lookupKey],"ERROR"),""), "")</f>
        <v/>
      </c>
      <c r="P33" s="3" t="str">
        <f t="shared" si="0"/>
        <v/>
      </c>
      <c r="Q33" s="3" t="str">
        <f>IF($A33="","",IF((AND($A33="ADD",OR(P33="",P33="Basic Sign Post"))),"6",(_xlfn.XLOOKUP(P33,ud_pole_structure_type[lookupValue],ud_pole_structure_type[lookupKey],""))))</f>
        <v/>
      </c>
      <c r="R33" s="3" t="str">
        <f t="shared" si="1"/>
        <v/>
      </c>
      <c r="S33" s="3" t="str">
        <f>IF($A33="","",IF((AND($A33="ADD",OR(R33="",R33="Aluminium"))),"4",(_xlfn.XLOOKUP(R33,pole_material[lookupValue],pole_material[lookupKey],""))))</f>
        <v/>
      </c>
      <c r="U33" s="3" t="str">
        <f>IF($A33="ADD",IF(NOT(ISBLANK(T33)),_xlfn.XLOOKUP(T33,ud_coating_system[lookupValue],ud_coating_system[lookupKey],"ERROR"),""), "")</f>
        <v/>
      </c>
      <c r="W33" s="3" t="str">
        <f>IF($A33="ADD",IF(NOT(ISBLANK(V33)),_xlfn.XLOOKUP(V33,ud_pole_foundation_type[lookupValue],ud_pole_foundation_type[lookupKey],"ERROR"),""), "")</f>
        <v/>
      </c>
      <c r="Y33" s="3" t="str">
        <f>IF($A33="ADD",IF(NOT(ISBLANK(X33)),_xlfn.XLOOKUP(X33,ud_pole_base_connection[lookupValue],ud_pole_base_connection[lookupKey],"ERROR"),""), "")</f>
        <v/>
      </c>
      <c r="Z33" s="6"/>
      <c r="AA33" s="6"/>
      <c r="AB33" s="2" t="str">
        <f t="shared" si="2"/>
        <v/>
      </c>
      <c r="AD33" s="3" t="str">
        <f>IF($A33="ADD",IF(NOT(ISBLANK(AC33)),_xlfn.XLOOKUP(AC33,ud_pole_structure_make[lookupValue],ud_pole_structure_make[lookupKey],"ERROR"),""), "")</f>
        <v/>
      </c>
      <c r="AF33" s="3" t="str">
        <f>IF($A33="ADD",IF(NOT(ISBLANK(AE33)),_xlfn.XLOOKUP(1,(ud_pole_structure_model_lookup=AE33)*(ud_pole_structure_model_parentKey=AD33),ud_pole_structure_model[lookupKey],"ERROR"),""), "")</f>
        <v/>
      </c>
      <c r="AH33" s="3" t="str">
        <f>IF($A33="ADD",IF(NOT(ISBLANK(AG33)),_xlfn.XLOOKUP(AG33,sl_pole_shape[lookupValue],sl_pole_shape[lookupKey],"ERROR"),""), "")</f>
        <v/>
      </c>
      <c r="AJ33" s="3" t="str">
        <f>IF($A33="ADD",IF(NOT(ISBLANK(AI33)),_xlfn.XLOOKUP(AI33,sign_bracket[lookupValue],sign_bracket[lookupKey],"ERROR"),""), "")</f>
        <v/>
      </c>
      <c r="AL33" s="3" t="str">
        <f>IF($A33="ADD",IF(NOT(ISBLANK(AK33)),_xlfn.XLOOKUP(AK33,post_plant_type[lookupValue],post_plant_type[lookupKey],"ERROR"),""), "")</f>
        <v/>
      </c>
      <c r="AN33" s="3" t="str">
        <f>IF($A33="ADD",IF(NOT(ISBLANK(AM33)),_xlfn.XLOOKUP(AM33,post_ground_type[lookupValue],post_ground_type[lookupKey],"ERROR"),""), "")</f>
        <v/>
      </c>
      <c r="AP33" s="3" t="str">
        <f>IF($A33="ADD",IF(NOT(ISBLANK(AO33)),_xlfn.XLOOKUP(AO33,post_joint_type[lookupValue],post_joint_type[lookupKey],"ERROR"),""), "")</f>
        <v/>
      </c>
      <c r="AQ33" s="7"/>
      <c r="AR33" s="4" t="str">
        <f t="shared" ca="1" si="3"/>
        <v/>
      </c>
      <c r="AS33" s="4"/>
      <c r="AT33" s="3" t="str">
        <f t="shared" si="4"/>
        <v/>
      </c>
      <c r="AU33" s="3" t="str">
        <f>IF($A33="","",IF((AND($A33="ADD",OR(AT33="",AT33="In Use"))),"5",(_xlfn.XLOOKUP(AT33,ud_asset_status[lookupValue],ud_asset_status[lookupKey],""))))</f>
        <v/>
      </c>
      <c r="AV33" s="7"/>
      <c r="AX33" s="3" t="str">
        <f>IF($A33="ADD",IF(NOT(ISBLANK(AW33)),_xlfn.XLOOKUP(AW33,ar_replace_reason[lookupValue],ar_replace_reason[lookupKey],"ERROR"),""), "")</f>
        <v/>
      </c>
      <c r="AY33" s="3" t="str">
        <f t="shared" si="5"/>
        <v/>
      </c>
      <c r="AZ33" s="3" t="str">
        <f>IF($A33="","",IF((AND($A33="ADD",OR(AY33="",AY33="Queenstown-Lakes District Council"))),"70",(_xlfn.XLOOKUP(AY33,ud_organisation_owner[lookupValue],ud_organisation_owner[lookupKey],""))))</f>
        <v/>
      </c>
      <c r="BA33" s="3" t="str">
        <f t="shared" si="6"/>
        <v/>
      </c>
      <c r="BB33" s="3" t="str">
        <f>IF($A33="","",IF((AND($A33="ADD",OR(BA33="",BA33="Queenstown-Lakes District Council"))),"70",(_xlfn.XLOOKUP(BA33,ud_organisation_owner[lookupValue],ud_organisation_owner[lookupKey],""))))</f>
        <v/>
      </c>
      <c r="BC33" s="3" t="str">
        <f t="shared" si="7"/>
        <v/>
      </c>
      <c r="BD33" s="3" t="str">
        <f>IF($A33="","",IF((AND($A33="ADD",OR(BC33="",BC33="Local Authority"))),"17",(_xlfn.XLOOKUP(BC33,ud_sub_organisation[lookupValue],ud_sub_organisation[lookupKey],""))))</f>
        <v/>
      </c>
      <c r="BE33" s="3" t="str">
        <f t="shared" si="8"/>
        <v/>
      </c>
      <c r="BF33" s="3" t="str">
        <f>IF($A33="","",IF((AND($A33="ADD",OR(BE33="",BE33="Vested assets"))),"12",(_xlfn.XLOOKUP(BE33,ud_work_origin[lookupValue],ud_work_origin[lookupKey],""))))</f>
        <v/>
      </c>
      <c r="BG33" s="8"/>
      <c r="BH33" s="2" t="str">
        <f t="shared" si="9"/>
        <v/>
      </c>
      <c r="BI33" s="3" t="str">
        <f t="shared" si="10"/>
        <v/>
      </c>
      <c r="BJ33" s="3" t="str">
        <f>IF($A33="","",IF((AND($A33="ADD",OR(BI33="",BI33="Excellent"))),"1",(_xlfn.XLOOKUP(BI33,condition[lookupValue],condition[lookupKey],""))))</f>
        <v/>
      </c>
      <c r="BK33" s="7" t="str">
        <f t="shared" si="11"/>
        <v/>
      </c>
      <c r="BL33" s="9"/>
    </row>
    <row r="34" spans="2:64">
      <c r="B34" s="4"/>
      <c r="E34" s="3" t="str">
        <f>IF($A34="ADD",IF(NOT(ISBLANK(D34)),_xlfn.XLOOKUP(D34,roadnames[lookupValue],roadnames[lookupKey],"ERROR"),""), "")</f>
        <v/>
      </c>
      <c r="F34" s="5"/>
      <c r="G34" s="5"/>
      <c r="H34" s="6"/>
      <c r="J34" s="3" t="str">
        <f>IF($A34="ADD",IF(NOT(ISBLANK(I34)),_xlfn.XLOOKUP(I34,side[lookupValue],side[lookupKey],"ERROR"),""), "")</f>
        <v/>
      </c>
      <c r="K34" s="4"/>
      <c r="M34" s="3" t="str">
        <f>IF($A34="ADD",IF(NOT(ISBLANK(L34)),_xlfn.XLOOKUP(L34,ud_placement[lookupValue],ud_placement[lookupKey],"ERROR"),""), "")</f>
        <v/>
      </c>
      <c r="O34" s="3" t="str">
        <f>IF($A34="ADD",IF(NOT(ISBLANK(N34)),_xlfn.XLOOKUP(N34,ud_pole_primary_function[lookupValue],ud_pole_primary_function[lookupKey],"ERROR"),""), "")</f>
        <v/>
      </c>
      <c r="P34" s="3" t="str">
        <f t="shared" si="0"/>
        <v/>
      </c>
      <c r="Q34" s="3" t="str">
        <f>IF($A34="","",IF((AND($A34="ADD",OR(P34="",P34="Basic Sign Post"))),"6",(_xlfn.XLOOKUP(P34,ud_pole_structure_type[lookupValue],ud_pole_structure_type[lookupKey],""))))</f>
        <v/>
      </c>
      <c r="R34" s="3" t="str">
        <f t="shared" si="1"/>
        <v/>
      </c>
      <c r="S34" s="3" t="str">
        <f>IF($A34="","",IF((AND($A34="ADD",OR(R34="",R34="Aluminium"))),"4",(_xlfn.XLOOKUP(R34,pole_material[lookupValue],pole_material[lookupKey],""))))</f>
        <v/>
      </c>
      <c r="U34" s="3" t="str">
        <f>IF($A34="ADD",IF(NOT(ISBLANK(T34)),_xlfn.XLOOKUP(T34,ud_coating_system[lookupValue],ud_coating_system[lookupKey],"ERROR"),""), "")</f>
        <v/>
      </c>
      <c r="W34" s="3" t="str">
        <f>IF($A34="ADD",IF(NOT(ISBLANK(V34)),_xlfn.XLOOKUP(V34,ud_pole_foundation_type[lookupValue],ud_pole_foundation_type[lookupKey],"ERROR"),""), "")</f>
        <v/>
      </c>
      <c r="Y34" s="3" t="str">
        <f>IF($A34="ADD",IF(NOT(ISBLANK(X34)),_xlfn.XLOOKUP(X34,ud_pole_base_connection[lookupValue],ud_pole_base_connection[lookupKey],"ERROR"),""), "")</f>
        <v/>
      </c>
      <c r="Z34" s="6"/>
      <c r="AA34" s="6"/>
      <c r="AB34" s="2" t="str">
        <f t="shared" si="2"/>
        <v/>
      </c>
      <c r="AD34" s="3" t="str">
        <f>IF($A34="ADD",IF(NOT(ISBLANK(AC34)),_xlfn.XLOOKUP(AC34,ud_pole_structure_make[lookupValue],ud_pole_structure_make[lookupKey],"ERROR"),""), "")</f>
        <v/>
      </c>
      <c r="AF34" s="3" t="str">
        <f>IF($A34="ADD",IF(NOT(ISBLANK(AE34)),_xlfn.XLOOKUP(1,(ud_pole_structure_model_lookup=AE34)*(ud_pole_structure_model_parentKey=AD34),ud_pole_structure_model[lookupKey],"ERROR"),""), "")</f>
        <v/>
      </c>
      <c r="AH34" s="3" t="str">
        <f>IF($A34="ADD",IF(NOT(ISBLANK(AG34)),_xlfn.XLOOKUP(AG34,sl_pole_shape[lookupValue],sl_pole_shape[lookupKey],"ERROR"),""), "")</f>
        <v/>
      </c>
      <c r="AJ34" s="3" t="str">
        <f>IF($A34="ADD",IF(NOT(ISBLANK(AI34)),_xlfn.XLOOKUP(AI34,sign_bracket[lookupValue],sign_bracket[lookupKey],"ERROR"),""), "")</f>
        <v/>
      </c>
      <c r="AL34" s="3" t="str">
        <f>IF($A34="ADD",IF(NOT(ISBLANK(AK34)),_xlfn.XLOOKUP(AK34,post_plant_type[lookupValue],post_plant_type[lookupKey],"ERROR"),""), "")</f>
        <v/>
      </c>
      <c r="AN34" s="3" t="str">
        <f>IF($A34="ADD",IF(NOT(ISBLANK(AM34)),_xlfn.XLOOKUP(AM34,post_ground_type[lookupValue],post_ground_type[lookupKey],"ERROR"),""), "")</f>
        <v/>
      </c>
      <c r="AP34" s="3" t="str">
        <f>IF($A34="ADD",IF(NOT(ISBLANK(AO34)),_xlfn.XLOOKUP(AO34,post_joint_type[lookupValue],post_joint_type[lookupKey],"ERROR"),""), "")</f>
        <v/>
      </c>
      <c r="AQ34" s="7"/>
      <c r="AR34" s="4" t="str">
        <f t="shared" ca="1" si="3"/>
        <v/>
      </c>
      <c r="AS34" s="4"/>
      <c r="AT34" s="3" t="str">
        <f t="shared" si="4"/>
        <v/>
      </c>
      <c r="AU34" s="3" t="str">
        <f>IF($A34="","",IF((AND($A34="ADD",OR(AT34="",AT34="In Use"))),"5",(_xlfn.XLOOKUP(AT34,ud_asset_status[lookupValue],ud_asset_status[lookupKey],""))))</f>
        <v/>
      </c>
      <c r="AV34" s="7"/>
      <c r="AX34" s="3" t="str">
        <f>IF($A34="ADD",IF(NOT(ISBLANK(AW34)),_xlfn.XLOOKUP(AW34,ar_replace_reason[lookupValue],ar_replace_reason[lookupKey],"ERROR"),""), "")</f>
        <v/>
      </c>
      <c r="AY34" s="3" t="str">
        <f t="shared" si="5"/>
        <v/>
      </c>
      <c r="AZ34" s="3" t="str">
        <f>IF($A34="","",IF((AND($A34="ADD",OR(AY34="",AY34="Queenstown-Lakes District Council"))),"70",(_xlfn.XLOOKUP(AY34,ud_organisation_owner[lookupValue],ud_organisation_owner[lookupKey],""))))</f>
        <v/>
      </c>
      <c r="BA34" s="3" t="str">
        <f t="shared" si="6"/>
        <v/>
      </c>
      <c r="BB34" s="3" t="str">
        <f>IF($A34="","",IF((AND($A34="ADD",OR(BA34="",BA34="Queenstown-Lakes District Council"))),"70",(_xlfn.XLOOKUP(BA34,ud_organisation_owner[lookupValue],ud_organisation_owner[lookupKey],""))))</f>
        <v/>
      </c>
      <c r="BC34" s="3" t="str">
        <f t="shared" si="7"/>
        <v/>
      </c>
      <c r="BD34" s="3" t="str">
        <f>IF($A34="","",IF((AND($A34="ADD",OR(BC34="",BC34="Local Authority"))),"17",(_xlfn.XLOOKUP(BC34,ud_sub_organisation[lookupValue],ud_sub_organisation[lookupKey],""))))</f>
        <v/>
      </c>
      <c r="BE34" s="3" t="str">
        <f t="shared" si="8"/>
        <v/>
      </c>
      <c r="BF34" s="3" t="str">
        <f>IF($A34="","",IF((AND($A34="ADD",OR(BE34="",BE34="Vested assets"))),"12",(_xlfn.XLOOKUP(BE34,ud_work_origin[lookupValue],ud_work_origin[lookupKey],""))))</f>
        <v/>
      </c>
      <c r="BG34" s="8"/>
      <c r="BH34" s="2" t="str">
        <f t="shared" si="9"/>
        <v/>
      </c>
      <c r="BI34" s="3" t="str">
        <f t="shared" si="10"/>
        <v/>
      </c>
      <c r="BJ34" s="3" t="str">
        <f>IF($A34="","",IF((AND($A34="ADD",OR(BI34="",BI34="Excellent"))),"1",(_xlfn.XLOOKUP(BI34,condition[lookupValue],condition[lookupKey],""))))</f>
        <v/>
      </c>
      <c r="BK34" s="7" t="str">
        <f t="shared" si="11"/>
        <v/>
      </c>
      <c r="BL34" s="9"/>
    </row>
    <row r="35" spans="2:64">
      <c r="B35" s="4"/>
      <c r="E35" s="3" t="str">
        <f>IF($A35="ADD",IF(NOT(ISBLANK(D35)),_xlfn.XLOOKUP(D35,roadnames[lookupValue],roadnames[lookupKey],"ERROR"),""), "")</f>
        <v/>
      </c>
      <c r="F35" s="5"/>
      <c r="G35" s="5"/>
      <c r="H35" s="6"/>
      <c r="J35" s="3" t="str">
        <f>IF($A35="ADD",IF(NOT(ISBLANK(I35)),_xlfn.XLOOKUP(I35,side[lookupValue],side[lookupKey],"ERROR"),""), "")</f>
        <v/>
      </c>
      <c r="K35" s="4"/>
      <c r="M35" s="3" t="str">
        <f>IF($A35="ADD",IF(NOT(ISBLANK(L35)),_xlfn.XLOOKUP(L35,ud_placement[lookupValue],ud_placement[lookupKey],"ERROR"),""), "")</f>
        <v/>
      </c>
      <c r="O35" s="3" t="str">
        <f>IF($A35="ADD",IF(NOT(ISBLANK(N35)),_xlfn.XLOOKUP(N35,ud_pole_primary_function[lookupValue],ud_pole_primary_function[lookupKey],"ERROR"),""), "")</f>
        <v/>
      </c>
      <c r="P35" s="3" t="str">
        <f t="shared" si="0"/>
        <v/>
      </c>
      <c r="Q35" s="3" t="str">
        <f>IF($A35="","",IF((AND($A35="ADD",OR(P35="",P35="Basic Sign Post"))),"6",(_xlfn.XLOOKUP(P35,ud_pole_structure_type[lookupValue],ud_pole_structure_type[lookupKey],""))))</f>
        <v/>
      </c>
      <c r="R35" s="3" t="str">
        <f t="shared" si="1"/>
        <v/>
      </c>
      <c r="S35" s="3" t="str">
        <f>IF($A35="","",IF((AND($A35="ADD",OR(R35="",R35="Aluminium"))),"4",(_xlfn.XLOOKUP(R35,pole_material[lookupValue],pole_material[lookupKey],""))))</f>
        <v/>
      </c>
      <c r="U35" s="3" t="str">
        <f>IF($A35="ADD",IF(NOT(ISBLANK(T35)),_xlfn.XLOOKUP(T35,ud_coating_system[lookupValue],ud_coating_system[lookupKey],"ERROR"),""), "")</f>
        <v/>
      </c>
      <c r="W35" s="3" t="str">
        <f>IF($A35="ADD",IF(NOT(ISBLANK(V35)),_xlfn.XLOOKUP(V35,ud_pole_foundation_type[lookupValue],ud_pole_foundation_type[lookupKey],"ERROR"),""), "")</f>
        <v/>
      </c>
      <c r="Y35" s="3" t="str">
        <f>IF($A35="ADD",IF(NOT(ISBLANK(X35)),_xlfn.XLOOKUP(X35,ud_pole_base_connection[lookupValue],ud_pole_base_connection[lookupKey],"ERROR"),""), "")</f>
        <v/>
      </c>
      <c r="Z35" s="6"/>
      <c r="AA35" s="6"/>
      <c r="AB35" s="2" t="str">
        <f t="shared" si="2"/>
        <v/>
      </c>
      <c r="AD35" s="3" t="str">
        <f>IF($A35="ADD",IF(NOT(ISBLANK(AC35)),_xlfn.XLOOKUP(AC35,ud_pole_structure_make[lookupValue],ud_pole_structure_make[lookupKey],"ERROR"),""), "")</f>
        <v/>
      </c>
      <c r="AF35" s="3" t="str">
        <f>IF($A35="ADD",IF(NOT(ISBLANK(AE35)),_xlfn.XLOOKUP(1,(ud_pole_structure_model_lookup=AE35)*(ud_pole_structure_model_parentKey=AD35),ud_pole_structure_model[lookupKey],"ERROR"),""), "")</f>
        <v/>
      </c>
      <c r="AH35" s="3" t="str">
        <f>IF($A35="ADD",IF(NOT(ISBLANK(AG35)),_xlfn.XLOOKUP(AG35,sl_pole_shape[lookupValue],sl_pole_shape[lookupKey],"ERROR"),""), "")</f>
        <v/>
      </c>
      <c r="AJ35" s="3" t="str">
        <f>IF($A35="ADD",IF(NOT(ISBLANK(AI35)),_xlfn.XLOOKUP(AI35,sign_bracket[lookupValue],sign_bracket[lookupKey],"ERROR"),""), "")</f>
        <v/>
      </c>
      <c r="AL35" s="3" t="str">
        <f>IF($A35="ADD",IF(NOT(ISBLANK(AK35)),_xlfn.XLOOKUP(AK35,post_plant_type[lookupValue],post_plant_type[lookupKey],"ERROR"),""), "")</f>
        <v/>
      </c>
      <c r="AN35" s="3" t="str">
        <f>IF($A35="ADD",IF(NOT(ISBLANK(AM35)),_xlfn.XLOOKUP(AM35,post_ground_type[lookupValue],post_ground_type[lookupKey],"ERROR"),""), "")</f>
        <v/>
      </c>
      <c r="AP35" s="3" t="str">
        <f>IF($A35="ADD",IF(NOT(ISBLANK(AO35)),_xlfn.XLOOKUP(AO35,post_joint_type[lookupValue],post_joint_type[lookupKey],"ERROR"),""), "")</f>
        <v/>
      </c>
      <c r="AQ35" s="7"/>
      <c r="AR35" s="4" t="str">
        <f t="shared" ca="1" si="3"/>
        <v/>
      </c>
      <c r="AS35" s="4"/>
      <c r="AT35" s="3" t="str">
        <f t="shared" si="4"/>
        <v/>
      </c>
      <c r="AU35" s="3" t="str">
        <f>IF($A35="","",IF((AND($A35="ADD",OR(AT35="",AT35="In Use"))),"5",(_xlfn.XLOOKUP(AT35,ud_asset_status[lookupValue],ud_asset_status[lookupKey],""))))</f>
        <v/>
      </c>
      <c r="AV35" s="7"/>
      <c r="AX35" s="3" t="str">
        <f>IF($A35="ADD",IF(NOT(ISBLANK(AW35)),_xlfn.XLOOKUP(AW35,ar_replace_reason[lookupValue],ar_replace_reason[lookupKey],"ERROR"),""), "")</f>
        <v/>
      </c>
      <c r="AY35" s="3" t="str">
        <f t="shared" si="5"/>
        <v/>
      </c>
      <c r="AZ35" s="3" t="str">
        <f>IF($A35="","",IF((AND($A35="ADD",OR(AY35="",AY35="Queenstown-Lakes District Council"))),"70",(_xlfn.XLOOKUP(AY35,ud_organisation_owner[lookupValue],ud_organisation_owner[lookupKey],""))))</f>
        <v/>
      </c>
      <c r="BA35" s="3" t="str">
        <f t="shared" si="6"/>
        <v/>
      </c>
      <c r="BB35" s="3" t="str">
        <f>IF($A35="","",IF((AND($A35="ADD",OR(BA35="",BA35="Queenstown-Lakes District Council"))),"70",(_xlfn.XLOOKUP(BA35,ud_organisation_owner[lookupValue],ud_organisation_owner[lookupKey],""))))</f>
        <v/>
      </c>
      <c r="BC35" s="3" t="str">
        <f t="shared" si="7"/>
        <v/>
      </c>
      <c r="BD35" s="3" t="str">
        <f>IF($A35="","",IF((AND($A35="ADD",OR(BC35="",BC35="Local Authority"))),"17",(_xlfn.XLOOKUP(BC35,ud_sub_organisation[lookupValue],ud_sub_organisation[lookupKey],""))))</f>
        <v/>
      </c>
      <c r="BE35" s="3" t="str">
        <f t="shared" si="8"/>
        <v/>
      </c>
      <c r="BF35" s="3" t="str">
        <f>IF($A35="","",IF((AND($A35="ADD",OR(BE35="",BE35="Vested assets"))),"12",(_xlfn.XLOOKUP(BE35,ud_work_origin[lookupValue],ud_work_origin[lookupKey],""))))</f>
        <v/>
      </c>
      <c r="BG35" s="8"/>
      <c r="BH35" s="2" t="str">
        <f t="shared" si="9"/>
        <v/>
      </c>
      <c r="BI35" s="3" t="str">
        <f t="shared" si="10"/>
        <v/>
      </c>
      <c r="BJ35" s="3" t="str">
        <f>IF($A35="","",IF((AND($A35="ADD",OR(BI35="",BI35="Excellent"))),"1",(_xlfn.XLOOKUP(BI35,condition[lookupValue],condition[lookupKey],""))))</f>
        <v/>
      </c>
      <c r="BK35" s="7" t="str">
        <f t="shared" si="11"/>
        <v/>
      </c>
      <c r="BL35" s="9"/>
    </row>
    <row r="36" spans="2:64">
      <c r="B36" s="4"/>
      <c r="E36" s="3" t="str">
        <f>IF($A36="ADD",IF(NOT(ISBLANK(D36)),_xlfn.XLOOKUP(D36,roadnames[lookupValue],roadnames[lookupKey],"ERROR"),""), "")</f>
        <v/>
      </c>
      <c r="F36" s="5"/>
      <c r="G36" s="5"/>
      <c r="H36" s="6"/>
      <c r="J36" s="3" t="str">
        <f>IF($A36="ADD",IF(NOT(ISBLANK(I36)),_xlfn.XLOOKUP(I36,side[lookupValue],side[lookupKey],"ERROR"),""), "")</f>
        <v/>
      </c>
      <c r="K36" s="4"/>
      <c r="M36" s="3" t="str">
        <f>IF($A36="ADD",IF(NOT(ISBLANK(L36)),_xlfn.XLOOKUP(L36,ud_placement[lookupValue],ud_placement[lookupKey],"ERROR"),""), "")</f>
        <v/>
      </c>
      <c r="O36" s="3" t="str">
        <f>IF($A36="ADD",IF(NOT(ISBLANK(N36)),_xlfn.XLOOKUP(N36,ud_pole_primary_function[lookupValue],ud_pole_primary_function[lookupKey],"ERROR"),""), "")</f>
        <v/>
      </c>
      <c r="P36" s="3" t="str">
        <f t="shared" si="0"/>
        <v/>
      </c>
      <c r="Q36" s="3" t="str">
        <f>IF($A36="","",IF((AND($A36="ADD",OR(P36="",P36="Basic Sign Post"))),"6",(_xlfn.XLOOKUP(P36,ud_pole_structure_type[lookupValue],ud_pole_structure_type[lookupKey],""))))</f>
        <v/>
      </c>
      <c r="R36" s="3" t="str">
        <f t="shared" si="1"/>
        <v/>
      </c>
      <c r="S36" s="3" t="str">
        <f>IF($A36="","",IF((AND($A36="ADD",OR(R36="",R36="Aluminium"))),"4",(_xlfn.XLOOKUP(R36,pole_material[lookupValue],pole_material[lookupKey],""))))</f>
        <v/>
      </c>
      <c r="U36" s="3" t="str">
        <f>IF($A36="ADD",IF(NOT(ISBLANK(T36)),_xlfn.XLOOKUP(T36,ud_coating_system[lookupValue],ud_coating_system[lookupKey],"ERROR"),""), "")</f>
        <v/>
      </c>
      <c r="W36" s="3" t="str">
        <f>IF($A36="ADD",IF(NOT(ISBLANK(V36)),_xlfn.XLOOKUP(V36,ud_pole_foundation_type[lookupValue],ud_pole_foundation_type[lookupKey],"ERROR"),""), "")</f>
        <v/>
      </c>
      <c r="Y36" s="3" t="str">
        <f>IF($A36="ADD",IF(NOT(ISBLANK(X36)),_xlfn.XLOOKUP(X36,ud_pole_base_connection[lookupValue],ud_pole_base_connection[lookupKey],"ERROR"),""), "")</f>
        <v/>
      </c>
      <c r="Z36" s="6"/>
      <c r="AA36" s="6"/>
      <c r="AB36" s="2" t="str">
        <f t="shared" si="2"/>
        <v/>
      </c>
      <c r="AD36" s="3" t="str">
        <f>IF($A36="ADD",IF(NOT(ISBLANK(AC36)),_xlfn.XLOOKUP(AC36,ud_pole_structure_make[lookupValue],ud_pole_structure_make[lookupKey],"ERROR"),""), "")</f>
        <v/>
      </c>
      <c r="AF36" s="3" t="str">
        <f>IF($A36="ADD",IF(NOT(ISBLANK(AE36)),_xlfn.XLOOKUP(1,(ud_pole_structure_model_lookup=AE36)*(ud_pole_structure_model_parentKey=AD36),ud_pole_structure_model[lookupKey],"ERROR"),""), "")</f>
        <v/>
      </c>
      <c r="AH36" s="3" t="str">
        <f>IF($A36="ADD",IF(NOT(ISBLANK(AG36)),_xlfn.XLOOKUP(AG36,sl_pole_shape[lookupValue],sl_pole_shape[lookupKey],"ERROR"),""), "")</f>
        <v/>
      </c>
      <c r="AJ36" s="3" t="str">
        <f>IF($A36="ADD",IF(NOT(ISBLANK(AI36)),_xlfn.XLOOKUP(AI36,sign_bracket[lookupValue],sign_bracket[lookupKey],"ERROR"),""), "")</f>
        <v/>
      </c>
      <c r="AL36" s="3" t="str">
        <f>IF($A36="ADD",IF(NOT(ISBLANK(AK36)),_xlfn.XLOOKUP(AK36,post_plant_type[lookupValue],post_plant_type[lookupKey],"ERROR"),""), "")</f>
        <v/>
      </c>
      <c r="AN36" s="3" t="str">
        <f>IF($A36="ADD",IF(NOT(ISBLANK(AM36)),_xlfn.XLOOKUP(AM36,post_ground_type[lookupValue],post_ground_type[lookupKey],"ERROR"),""), "")</f>
        <v/>
      </c>
      <c r="AP36" s="3" t="str">
        <f>IF($A36="ADD",IF(NOT(ISBLANK(AO36)),_xlfn.XLOOKUP(AO36,post_joint_type[lookupValue],post_joint_type[lookupKey],"ERROR"),""), "")</f>
        <v/>
      </c>
      <c r="AQ36" s="7"/>
      <c r="AR36" s="4" t="str">
        <f t="shared" ca="1" si="3"/>
        <v/>
      </c>
      <c r="AS36" s="4"/>
      <c r="AT36" s="3" t="str">
        <f t="shared" si="4"/>
        <v/>
      </c>
      <c r="AU36" s="3" t="str">
        <f>IF($A36="","",IF((AND($A36="ADD",OR(AT36="",AT36="In Use"))),"5",(_xlfn.XLOOKUP(AT36,ud_asset_status[lookupValue],ud_asset_status[lookupKey],""))))</f>
        <v/>
      </c>
      <c r="AV36" s="7"/>
      <c r="AX36" s="3" t="str">
        <f>IF($A36="ADD",IF(NOT(ISBLANK(AW36)),_xlfn.XLOOKUP(AW36,ar_replace_reason[lookupValue],ar_replace_reason[lookupKey],"ERROR"),""), "")</f>
        <v/>
      </c>
      <c r="AY36" s="3" t="str">
        <f t="shared" si="5"/>
        <v/>
      </c>
      <c r="AZ36" s="3" t="str">
        <f>IF($A36="","",IF((AND($A36="ADD",OR(AY36="",AY36="Queenstown-Lakes District Council"))),"70",(_xlfn.XLOOKUP(AY36,ud_organisation_owner[lookupValue],ud_organisation_owner[lookupKey],""))))</f>
        <v/>
      </c>
      <c r="BA36" s="3" t="str">
        <f t="shared" si="6"/>
        <v/>
      </c>
      <c r="BB36" s="3" t="str">
        <f>IF($A36="","",IF((AND($A36="ADD",OR(BA36="",BA36="Queenstown-Lakes District Council"))),"70",(_xlfn.XLOOKUP(BA36,ud_organisation_owner[lookupValue],ud_organisation_owner[lookupKey],""))))</f>
        <v/>
      </c>
      <c r="BC36" s="3" t="str">
        <f t="shared" si="7"/>
        <v/>
      </c>
      <c r="BD36" s="3" t="str">
        <f>IF($A36="","",IF((AND($A36="ADD",OR(BC36="",BC36="Local Authority"))),"17",(_xlfn.XLOOKUP(BC36,ud_sub_organisation[lookupValue],ud_sub_organisation[lookupKey],""))))</f>
        <v/>
      </c>
      <c r="BE36" s="3" t="str">
        <f t="shared" si="8"/>
        <v/>
      </c>
      <c r="BF36" s="3" t="str">
        <f>IF($A36="","",IF((AND($A36="ADD",OR(BE36="",BE36="Vested assets"))),"12",(_xlfn.XLOOKUP(BE36,ud_work_origin[lookupValue],ud_work_origin[lookupKey],""))))</f>
        <v/>
      </c>
      <c r="BG36" s="8"/>
      <c r="BH36" s="2" t="str">
        <f t="shared" si="9"/>
        <v/>
      </c>
      <c r="BI36" s="3" t="str">
        <f t="shared" si="10"/>
        <v/>
      </c>
      <c r="BJ36" s="3" t="str">
        <f>IF($A36="","",IF((AND($A36="ADD",OR(BI36="",BI36="Excellent"))),"1",(_xlfn.XLOOKUP(BI36,condition[lookupValue],condition[lookupKey],""))))</f>
        <v/>
      </c>
      <c r="BK36" s="7" t="str">
        <f t="shared" si="11"/>
        <v/>
      </c>
      <c r="BL36" s="9"/>
    </row>
    <row r="37" spans="2:64">
      <c r="B37" s="4"/>
      <c r="E37" s="3" t="str">
        <f>IF($A37="ADD",IF(NOT(ISBLANK(D37)),_xlfn.XLOOKUP(D37,roadnames[lookupValue],roadnames[lookupKey],"ERROR"),""), "")</f>
        <v/>
      </c>
      <c r="F37" s="5"/>
      <c r="G37" s="5"/>
      <c r="H37" s="6"/>
      <c r="J37" s="3" t="str">
        <f>IF($A37="ADD",IF(NOT(ISBLANK(I37)),_xlfn.XLOOKUP(I37,side[lookupValue],side[lookupKey],"ERROR"),""), "")</f>
        <v/>
      </c>
      <c r="K37" s="4"/>
      <c r="M37" s="3" t="str">
        <f>IF($A37="ADD",IF(NOT(ISBLANK(L37)),_xlfn.XLOOKUP(L37,ud_placement[lookupValue],ud_placement[lookupKey],"ERROR"),""), "")</f>
        <v/>
      </c>
      <c r="O37" s="3" t="str">
        <f>IF($A37="ADD",IF(NOT(ISBLANK(N37)),_xlfn.XLOOKUP(N37,ud_pole_primary_function[lookupValue],ud_pole_primary_function[lookupKey],"ERROR"),""), "")</f>
        <v/>
      </c>
      <c r="P37" s="3" t="str">
        <f t="shared" si="0"/>
        <v/>
      </c>
      <c r="Q37" s="3" t="str">
        <f>IF($A37="","",IF((AND($A37="ADD",OR(P37="",P37="Basic Sign Post"))),"6",(_xlfn.XLOOKUP(P37,ud_pole_structure_type[lookupValue],ud_pole_structure_type[lookupKey],""))))</f>
        <v/>
      </c>
      <c r="R37" s="3" t="str">
        <f t="shared" si="1"/>
        <v/>
      </c>
      <c r="S37" s="3" t="str">
        <f>IF($A37="","",IF((AND($A37="ADD",OR(R37="",R37="Aluminium"))),"4",(_xlfn.XLOOKUP(R37,pole_material[lookupValue],pole_material[lookupKey],""))))</f>
        <v/>
      </c>
      <c r="U37" s="3" t="str">
        <f>IF($A37="ADD",IF(NOT(ISBLANK(T37)),_xlfn.XLOOKUP(T37,ud_coating_system[lookupValue],ud_coating_system[lookupKey],"ERROR"),""), "")</f>
        <v/>
      </c>
      <c r="W37" s="3" t="str">
        <f>IF($A37="ADD",IF(NOT(ISBLANK(V37)),_xlfn.XLOOKUP(V37,ud_pole_foundation_type[lookupValue],ud_pole_foundation_type[lookupKey],"ERROR"),""), "")</f>
        <v/>
      </c>
      <c r="Y37" s="3" t="str">
        <f>IF($A37="ADD",IF(NOT(ISBLANK(X37)),_xlfn.XLOOKUP(X37,ud_pole_base_connection[lookupValue],ud_pole_base_connection[lookupKey],"ERROR"),""), "")</f>
        <v/>
      </c>
      <c r="Z37" s="6"/>
      <c r="AA37" s="6"/>
      <c r="AB37" s="2" t="str">
        <f t="shared" si="2"/>
        <v/>
      </c>
      <c r="AD37" s="3" t="str">
        <f>IF($A37="ADD",IF(NOT(ISBLANK(AC37)),_xlfn.XLOOKUP(AC37,ud_pole_structure_make[lookupValue],ud_pole_structure_make[lookupKey],"ERROR"),""), "")</f>
        <v/>
      </c>
      <c r="AF37" s="3" t="str">
        <f>IF($A37="ADD",IF(NOT(ISBLANK(AE37)),_xlfn.XLOOKUP(1,(ud_pole_structure_model_lookup=AE37)*(ud_pole_structure_model_parentKey=AD37),ud_pole_structure_model[lookupKey],"ERROR"),""), "")</f>
        <v/>
      </c>
      <c r="AH37" s="3" t="str">
        <f>IF($A37="ADD",IF(NOT(ISBLANK(AG37)),_xlfn.XLOOKUP(AG37,sl_pole_shape[lookupValue],sl_pole_shape[lookupKey],"ERROR"),""), "")</f>
        <v/>
      </c>
      <c r="AJ37" s="3" t="str">
        <f>IF($A37="ADD",IF(NOT(ISBLANK(AI37)),_xlfn.XLOOKUP(AI37,sign_bracket[lookupValue],sign_bracket[lookupKey],"ERROR"),""), "")</f>
        <v/>
      </c>
      <c r="AL37" s="3" t="str">
        <f>IF($A37="ADD",IF(NOT(ISBLANK(AK37)),_xlfn.XLOOKUP(AK37,post_plant_type[lookupValue],post_plant_type[lookupKey],"ERROR"),""), "")</f>
        <v/>
      </c>
      <c r="AN37" s="3" t="str">
        <f>IF($A37="ADD",IF(NOT(ISBLANK(AM37)),_xlfn.XLOOKUP(AM37,post_ground_type[lookupValue],post_ground_type[lookupKey],"ERROR"),""), "")</f>
        <v/>
      </c>
      <c r="AP37" s="3" t="str">
        <f>IF($A37="ADD",IF(NOT(ISBLANK(AO37)),_xlfn.XLOOKUP(AO37,post_joint_type[lookupValue],post_joint_type[lookupKey],"ERROR"),""), "")</f>
        <v/>
      </c>
      <c r="AQ37" s="7"/>
      <c r="AR37" s="4" t="str">
        <f t="shared" ca="1" si="3"/>
        <v/>
      </c>
      <c r="AS37" s="4"/>
      <c r="AT37" s="3" t="str">
        <f t="shared" si="4"/>
        <v/>
      </c>
      <c r="AU37" s="3" t="str">
        <f>IF($A37="","",IF((AND($A37="ADD",OR(AT37="",AT37="In Use"))),"5",(_xlfn.XLOOKUP(AT37,ud_asset_status[lookupValue],ud_asset_status[lookupKey],""))))</f>
        <v/>
      </c>
      <c r="AV37" s="7"/>
      <c r="AX37" s="3" t="str">
        <f>IF($A37="ADD",IF(NOT(ISBLANK(AW37)),_xlfn.XLOOKUP(AW37,ar_replace_reason[lookupValue],ar_replace_reason[lookupKey],"ERROR"),""), "")</f>
        <v/>
      </c>
      <c r="AY37" s="3" t="str">
        <f t="shared" si="5"/>
        <v/>
      </c>
      <c r="AZ37" s="3" t="str">
        <f>IF($A37="","",IF((AND($A37="ADD",OR(AY37="",AY37="Queenstown-Lakes District Council"))),"70",(_xlfn.XLOOKUP(AY37,ud_organisation_owner[lookupValue],ud_organisation_owner[lookupKey],""))))</f>
        <v/>
      </c>
      <c r="BA37" s="3" t="str">
        <f t="shared" si="6"/>
        <v/>
      </c>
      <c r="BB37" s="3" t="str">
        <f>IF($A37="","",IF((AND($A37="ADD",OR(BA37="",BA37="Queenstown-Lakes District Council"))),"70",(_xlfn.XLOOKUP(BA37,ud_organisation_owner[lookupValue],ud_organisation_owner[lookupKey],""))))</f>
        <v/>
      </c>
      <c r="BC37" s="3" t="str">
        <f t="shared" si="7"/>
        <v/>
      </c>
      <c r="BD37" s="3" t="str">
        <f>IF($A37="","",IF((AND($A37="ADD",OR(BC37="",BC37="Local Authority"))),"17",(_xlfn.XLOOKUP(BC37,ud_sub_organisation[lookupValue],ud_sub_organisation[lookupKey],""))))</f>
        <v/>
      </c>
      <c r="BE37" s="3" t="str">
        <f t="shared" si="8"/>
        <v/>
      </c>
      <c r="BF37" s="3" t="str">
        <f>IF($A37="","",IF((AND($A37="ADD",OR(BE37="",BE37="Vested assets"))),"12",(_xlfn.XLOOKUP(BE37,ud_work_origin[lookupValue],ud_work_origin[lookupKey],""))))</f>
        <v/>
      </c>
      <c r="BG37" s="8"/>
      <c r="BH37" s="2" t="str">
        <f t="shared" si="9"/>
        <v/>
      </c>
      <c r="BI37" s="3" t="str">
        <f t="shared" si="10"/>
        <v/>
      </c>
      <c r="BJ37" s="3" t="str">
        <f>IF($A37="","",IF((AND($A37="ADD",OR(BI37="",BI37="Excellent"))),"1",(_xlfn.XLOOKUP(BI37,condition[lookupValue],condition[lookupKey],""))))</f>
        <v/>
      </c>
      <c r="BK37" s="7" t="str">
        <f t="shared" si="11"/>
        <v/>
      </c>
      <c r="BL37" s="9"/>
    </row>
    <row r="38" spans="2:64">
      <c r="B38" s="4"/>
      <c r="E38" s="3" t="str">
        <f>IF($A38="ADD",IF(NOT(ISBLANK(D38)),_xlfn.XLOOKUP(D38,roadnames[lookupValue],roadnames[lookupKey],"ERROR"),""), "")</f>
        <v/>
      </c>
      <c r="F38" s="5"/>
      <c r="G38" s="5"/>
      <c r="H38" s="6"/>
      <c r="J38" s="3" t="str">
        <f>IF($A38="ADD",IF(NOT(ISBLANK(I38)),_xlfn.XLOOKUP(I38,side[lookupValue],side[lookupKey],"ERROR"),""), "")</f>
        <v/>
      </c>
      <c r="K38" s="4"/>
      <c r="M38" s="3" t="str">
        <f>IF($A38="ADD",IF(NOT(ISBLANK(L38)),_xlfn.XLOOKUP(L38,ud_placement[lookupValue],ud_placement[lookupKey],"ERROR"),""), "")</f>
        <v/>
      </c>
      <c r="O38" s="3" t="str">
        <f>IF($A38="ADD",IF(NOT(ISBLANK(N38)),_xlfn.XLOOKUP(N38,ud_pole_primary_function[lookupValue],ud_pole_primary_function[lookupKey],"ERROR"),""), "")</f>
        <v/>
      </c>
      <c r="P38" s="3" t="str">
        <f t="shared" si="0"/>
        <v/>
      </c>
      <c r="Q38" s="3" t="str">
        <f>IF($A38="","",IF((AND($A38="ADD",OR(P38="",P38="Basic Sign Post"))),"6",(_xlfn.XLOOKUP(P38,ud_pole_structure_type[lookupValue],ud_pole_structure_type[lookupKey],""))))</f>
        <v/>
      </c>
      <c r="R38" s="3" t="str">
        <f t="shared" si="1"/>
        <v/>
      </c>
      <c r="S38" s="3" t="str">
        <f>IF($A38="","",IF((AND($A38="ADD",OR(R38="",R38="Aluminium"))),"4",(_xlfn.XLOOKUP(R38,pole_material[lookupValue],pole_material[lookupKey],""))))</f>
        <v/>
      </c>
      <c r="U38" s="3" t="str">
        <f>IF($A38="ADD",IF(NOT(ISBLANK(T38)),_xlfn.XLOOKUP(T38,ud_coating_system[lookupValue],ud_coating_system[lookupKey],"ERROR"),""), "")</f>
        <v/>
      </c>
      <c r="W38" s="3" t="str">
        <f>IF($A38="ADD",IF(NOT(ISBLANK(V38)),_xlfn.XLOOKUP(V38,ud_pole_foundation_type[lookupValue],ud_pole_foundation_type[lookupKey],"ERROR"),""), "")</f>
        <v/>
      </c>
      <c r="Y38" s="3" t="str">
        <f>IF($A38="ADD",IF(NOT(ISBLANK(X38)),_xlfn.XLOOKUP(X38,ud_pole_base_connection[lookupValue],ud_pole_base_connection[lookupKey],"ERROR"),""), "")</f>
        <v/>
      </c>
      <c r="Z38" s="6"/>
      <c r="AA38" s="6"/>
      <c r="AB38" s="2" t="str">
        <f t="shared" si="2"/>
        <v/>
      </c>
      <c r="AD38" s="3" t="str">
        <f>IF($A38="ADD",IF(NOT(ISBLANK(AC38)),_xlfn.XLOOKUP(AC38,ud_pole_structure_make[lookupValue],ud_pole_structure_make[lookupKey],"ERROR"),""), "")</f>
        <v/>
      </c>
      <c r="AF38" s="3" t="str">
        <f>IF($A38="ADD",IF(NOT(ISBLANK(AE38)),_xlfn.XLOOKUP(1,(ud_pole_structure_model_lookup=AE38)*(ud_pole_structure_model_parentKey=AD38),ud_pole_structure_model[lookupKey],"ERROR"),""), "")</f>
        <v/>
      </c>
      <c r="AH38" s="3" t="str">
        <f>IF($A38="ADD",IF(NOT(ISBLANK(AG38)),_xlfn.XLOOKUP(AG38,sl_pole_shape[lookupValue],sl_pole_shape[lookupKey],"ERROR"),""), "")</f>
        <v/>
      </c>
      <c r="AJ38" s="3" t="str">
        <f>IF($A38="ADD",IF(NOT(ISBLANK(AI38)),_xlfn.XLOOKUP(AI38,sign_bracket[lookupValue],sign_bracket[lookupKey],"ERROR"),""), "")</f>
        <v/>
      </c>
      <c r="AL38" s="3" t="str">
        <f>IF($A38="ADD",IF(NOT(ISBLANK(AK38)),_xlfn.XLOOKUP(AK38,post_plant_type[lookupValue],post_plant_type[lookupKey],"ERROR"),""), "")</f>
        <v/>
      </c>
      <c r="AN38" s="3" t="str">
        <f>IF($A38="ADD",IF(NOT(ISBLANK(AM38)),_xlfn.XLOOKUP(AM38,post_ground_type[lookupValue],post_ground_type[lookupKey],"ERROR"),""), "")</f>
        <v/>
      </c>
      <c r="AP38" s="3" t="str">
        <f>IF($A38="ADD",IF(NOT(ISBLANK(AO38)),_xlfn.XLOOKUP(AO38,post_joint_type[lookupValue],post_joint_type[lookupKey],"ERROR"),""), "")</f>
        <v/>
      </c>
      <c r="AQ38" s="7"/>
      <c r="AR38" s="4" t="str">
        <f t="shared" ca="1" si="3"/>
        <v/>
      </c>
      <c r="AS38" s="4"/>
      <c r="AT38" s="3" t="str">
        <f t="shared" si="4"/>
        <v/>
      </c>
      <c r="AU38" s="3" t="str">
        <f>IF($A38="","",IF((AND($A38="ADD",OR(AT38="",AT38="In Use"))),"5",(_xlfn.XLOOKUP(AT38,ud_asset_status[lookupValue],ud_asset_status[lookupKey],""))))</f>
        <v/>
      </c>
      <c r="AV38" s="7"/>
      <c r="AX38" s="3" t="str">
        <f>IF($A38="ADD",IF(NOT(ISBLANK(AW38)),_xlfn.XLOOKUP(AW38,ar_replace_reason[lookupValue],ar_replace_reason[lookupKey],"ERROR"),""), "")</f>
        <v/>
      </c>
      <c r="AY38" s="3" t="str">
        <f t="shared" si="5"/>
        <v/>
      </c>
      <c r="AZ38" s="3" t="str">
        <f>IF($A38="","",IF((AND($A38="ADD",OR(AY38="",AY38="Queenstown-Lakes District Council"))),"70",(_xlfn.XLOOKUP(AY38,ud_organisation_owner[lookupValue],ud_organisation_owner[lookupKey],""))))</f>
        <v/>
      </c>
      <c r="BA38" s="3" t="str">
        <f t="shared" si="6"/>
        <v/>
      </c>
      <c r="BB38" s="3" t="str">
        <f>IF($A38="","",IF((AND($A38="ADD",OR(BA38="",BA38="Queenstown-Lakes District Council"))),"70",(_xlfn.XLOOKUP(BA38,ud_organisation_owner[lookupValue],ud_organisation_owner[lookupKey],""))))</f>
        <v/>
      </c>
      <c r="BC38" s="3" t="str">
        <f t="shared" si="7"/>
        <v/>
      </c>
      <c r="BD38" s="3" t="str">
        <f>IF($A38="","",IF((AND($A38="ADD",OR(BC38="",BC38="Local Authority"))),"17",(_xlfn.XLOOKUP(BC38,ud_sub_organisation[lookupValue],ud_sub_organisation[lookupKey],""))))</f>
        <v/>
      </c>
      <c r="BE38" s="3" t="str">
        <f t="shared" si="8"/>
        <v/>
      </c>
      <c r="BF38" s="3" t="str">
        <f>IF($A38="","",IF((AND($A38="ADD",OR(BE38="",BE38="Vested assets"))),"12",(_xlfn.XLOOKUP(BE38,ud_work_origin[lookupValue],ud_work_origin[lookupKey],""))))</f>
        <v/>
      </c>
      <c r="BG38" s="8"/>
      <c r="BH38" s="2" t="str">
        <f t="shared" si="9"/>
        <v/>
      </c>
      <c r="BI38" s="3" t="str">
        <f t="shared" si="10"/>
        <v/>
      </c>
      <c r="BJ38" s="3" t="str">
        <f>IF($A38="","",IF((AND($A38="ADD",OR(BI38="",BI38="Excellent"))),"1",(_xlfn.XLOOKUP(BI38,condition[lookupValue],condition[lookupKey],""))))</f>
        <v/>
      </c>
      <c r="BK38" s="7" t="str">
        <f t="shared" si="11"/>
        <v/>
      </c>
      <c r="BL38" s="9"/>
    </row>
    <row r="39" spans="2:64">
      <c r="B39" s="4"/>
      <c r="E39" s="3" t="str">
        <f>IF($A39="ADD",IF(NOT(ISBLANK(D39)),_xlfn.XLOOKUP(D39,roadnames[lookupValue],roadnames[lookupKey],"ERROR"),""), "")</f>
        <v/>
      </c>
      <c r="F39" s="5"/>
      <c r="G39" s="5"/>
      <c r="H39" s="6"/>
      <c r="J39" s="3" t="str">
        <f>IF($A39="ADD",IF(NOT(ISBLANK(I39)),_xlfn.XLOOKUP(I39,side[lookupValue],side[lookupKey],"ERROR"),""), "")</f>
        <v/>
      </c>
      <c r="K39" s="4"/>
      <c r="M39" s="3" t="str">
        <f>IF($A39="ADD",IF(NOT(ISBLANK(L39)),_xlfn.XLOOKUP(L39,ud_placement[lookupValue],ud_placement[lookupKey],"ERROR"),""), "")</f>
        <v/>
      </c>
      <c r="O39" s="3" t="str">
        <f>IF($A39="ADD",IF(NOT(ISBLANK(N39)),_xlfn.XLOOKUP(N39,ud_pole_primary_function[lookupValue],ud_pole_primary_function[lookupKey],"ERROR"),""), "")</f>
        <v/>
      </c>
      <c r="P39" s="3" t="str">
        <f t="shared" si="0"/>
        <v/>
      </c>
      <c r="Q39" s="3" t="str">
        <f>IF($A39="","",IF((AND($A39="ADD",OR(P39="",P39="Basic Sign Post"))),"6",(_xlfn.XLOOKUP(P39,ud_pole_structure_type[lookupValue],ud_pole_structure_type[lookupKey],""))))</f>
        <v/>
      </c>
      <c r="R39" s="3" t="str">
        <f t="shared" si="1"/>
        <v/>
      </c>
      <c r="S39" s="3" t="str">
        <f>IF($A39="","",IF((AND($A39="ADD",OR(R39="",R39="Aluminium"))),"4",(_xlfn.XLOOKUP(R39,pole_material[lookupValue],pole_material[lookupKey],""))))</f>
        <v/>
      </c>
      <c r="U39" s="3" t="str">
        <f>IF($A39="ADD",IF(NOT(ISBLANK(T39)),_xlfn.XLOOKUP(T39,ud_coating_system[lookupValue],ud_coating_system[lookupKey],"ERROR"),""), "")</f>
        <v/>
      </c>
      <c r="W39" s="3" t="str">
        <f>IF($A39="ADD",IF(NOT(ISBLANK(V39)),_xlfn.XLOOKUP(V39,ud_pole_foundation_type[lookupValue],ud_pole_foundation_type[lookupKey],"ERROR"),""), "")</f>
        <v/>
      </c>
      <c r="Y39" s="3" t="str">
        <f>IF($A39="ADD",IF(NOT(ISBLANK(X39)),_xlfn.XLOOKUP(X39,ud_pole_base_connection[lookupValue],ud_pole_base_connection[lookupKey],"ERROR"),""), "")</f>
        <v/>
      </c>
      <c r="Z39" s="6"/>
      <c r="AA39" s="6"/>
      <c r="AB39" s="2" t="str">
        <f t="shared" si="2"/>
        <v/>
      </c>
      <c r="AD39" s="3" t="str">
        <f>IF($A39="ADD",IF(NOT(ISBLANK(AC39)),_xlfn.XLOOKUP(AC39,ud_pole_structure_make[lookupValue],ud_pole_structure_make[lookupKey],"ERROR"),""), "")</f>
        <v/>
      </c>
      <c r="AF39" s="3" t="str">
        <f>IF($A39="ADD",IF(NOT(ISBLANK(AE39)),_xlfn.XLOOKUP(1,(ud_pole_structure_model_lookup=AE39)*(ud_pole_structure_model_parentKey=AD39),ud_pole_structure_model[lookupKey],"ERROR"),""), "")</f>
        <v/>
      </c>
      <c r="AH39" s="3" t="str">
        <f>IF($A39="ADD",IF(NOT(ISBLANK(AG39)),_xlfn.XLOOKUP(AG39,sl_pole_shape[lookupValue],sl_pole_shape[lookupKey],"ERROR"),""), "")</f>
        <v/>
      </c>
      <c r="AJ39" s="3" t="str">
        <f>IF($A39="ADD",IF(NOT(ISBLANK(AI39)),_xlfn.XLOOKUP(AI39,sign_bracket[lookupValue],sign_bracket[lookupKey],"ERROR"),""), "")</f>
        <v/>
      </c>
      <c r="AL39" s="3" t="str">
        <f>IF($A39="ADD",IF(NOT(ISBLANK(AK39)),_xlfn.XLOOKUP(AK39,post_plant_type[lookupValue],post_plant_type[lookupKey],"ERROR"),""), "")</f>
        <v/>
      </c>
      <c r="AN39" s="3" t="str">
        <f>IF($A39="ADD",IF(NOT(ISBLANK(AM39)),_xlfn.XLOOKUP(AM39,post_ground_type[lookupValue],post_ground_type[lookupKey],"ERROR"),""), "")</f>
        <v/>
      </c>
      <c r="AP39" s="3" t="str">
        <f>IF($A39="ADD",IF(NOT(ISBLANK(AO39)),_xlfn.XLOOKUP(AO39,post_joint_type[lookupValue],post_joint_type[lookupKey],"ERROR"),""), "")</f>
        <v/>
      </c>
      <c r="AQ39" s="7"/>
      <c r="AR39" s="4" t="str">
        <f t="shared" ca="1" si="3"/>
        <v/>
      </c>
      <c r="AS39" s="4"/>
      <c r="AT39" s="3" t="str">
        <f t="shared" si="4"/>
        <v/>
      </c>
      <c r="AU39" s="3" t="str">
        <f>IF($A39="","",IF((AND($A39="ADD",OR(AT39="",AT39="In Use"))),"5",(_xlfn.XLOOKUP(AT39,ud_asset_status[lookupValue],ud_asset_status[lookupKey],""))))</f>
        <v/>
      </c>
      <c r="AV39" s="7"/>
      <c r="AX39" s="3" t="str">
        <f>IF($A39="ADD",IF(NOT(ISBLANK(AW39)),_xlfn.XLOOKUP(AW39,ar_replace_reason[lookupValue],ar_replace_reason[lookupKey],"ERROR"),""), "")</f>
        <v/>
      </c>
      <c r="AY39" s="3" t="str">
        <f t="shared" si="5"/>
        <v/>
      </c>
      <c r="AZ39" s="3" t="str">
        <f>IF($A39="","",IF((AND($A39="ADD",OR(AY39="",AY39="Queenstown-Lakes District Council"))),"70",(_xlfn.XLOOKUP(AY39,ud_organisation_owner[lookupValue],ud_organisation_owner[lookupKey],""))))</f>
        <v/>
      </c>
      <c r="BA39" s="3" t="str">
        <f t="shared" si="6"/>
        <v/>
      </c>
      <c r="BB39" s="3" t="str">
        <f>IF($A39="","",IF((AND($A39="ADD",OR(BA39="",BA39="Queenstown-Lakes District Council"))),"70",(_xlfn.XLOOKUP(BA39,ud_organisation_owner[lookupValue],ud_organisation_owner[lookupKey],""))))</f>
        <v/>
      </c>
      <c r="BC39" s="3" t="str">
        <f t="shared" si="7"/>
        <v/>
      </c>
      <c r="BD39" s="3" t="str">
        <f>IF($A39="","",IF((AND($A39="ADD",OR(BC39="",BC39="Local Authority"))),"17",(_xlfn.XLOOKUP(BC39,ud_sub_organisation[lookupValue],ud_sub_organisation[lookupKey],""))))</f>
        <v/>
      </c>
      <c r="BE39" s="3" t="str">
        <f t="shared" si="8"/>
        <v/>
      </c>
      <c r="BF39" s="3" t="str">
        <f>IF($A39="","",IF((AND($A39="ADD",OR(BE39="",BE39="Vested assets"))),"12",(_xlfn.XLOOKUP(BE39,ud_work_origin[lookupValue],ud_work_origin[lookupKey],""))))</f>
        <v/>
      </c>
      <c r="BG39" s="8"/>
      <c r="BH39" s="2" t="str">
        <f t="shared" si="9"/>
        <v/>
      </c>
      <c r="BI39" s="3" t="str">
        <f t="shared" si="10"/>
        <v/>
      </c>
      <c r="BJ39" s="3" t="str">
        <f>IF($A39="","",IF((AND($A39="ADD",OR(BI39="",BI39="Excellent"))),"1",(_xlfn.XLOOKUP(BI39,condition[lookupValue],condition[lookupKey],""))))</f>
        <v/>
      </c>
      <c r="BK39" s="7" t="str">
        <f t="shared" si="11"/>
        <v/>
      </c>
      <c r="BL39" s="9"/>
    </row>
    <row r="40" spans="2:64">
      <c r="B40" s="4"/>
      <c r="E40" s="3" t="str">
        <f>IF($A40="ADD",IF(NOT(ISBLANK(D40)),_xlfn.XLOOKUP(D40,roadnames[lookupValue],roadnames[lookupKey],"ERROR"),""), "")</f>
        <v/>
      </c>
      <c r="F40" s="5"/>
      <c r="G40" s="5"/>
      <c r="H40" s="6"/>
      <c r="J40" s="3" t="str">
        <f>IF($A40="ADD",IF(NOT(ISBLANK(I40)),_xlfn.XLOOKUP(I40,side[lookupValue],side[lookupKey],"ERROR"),""), "")</f>
        <v/>
      </c>
      <c r="K40" s="4"/>
      <c r="M40" s="3" t="str">
        <f>IF($A40="ADD",IF(NOT(ISBLANK(L40)),_xlfn.XLOOKUP(L40,ud_placement[lookupValue],ud_placement[lookupKey],"ERROR"),""), "")</f>
        <v/>
      </c>
      <c r="O40" s="3" t="str">
        <f>IF($A40="ADD",IF(NOT(ISBLANK(N40)),_xlfn.XLOOKUP(N40,ud_pole_primary_function[lookupValue],ud_pole_primary_function[lookupKey],"ERROR"),""), "")</f>
        <v/>
      </c>
      <c r="P40" s="3" t="str">
        <f t="shared" si="0"/>
        <v/>
      </c>
      <c r="Q40" s="3" t="str">
        <f>IF($A40="","",IF((AND($A40="ADD",OR(P40="",P40="Basic Sign Post"))),"6",(_xlfn.XLOOKUP(P40,ud_pole_structure_type[lookupValue],ud_pole_structure_type[lookupKey],""))))</f>
        <v/>
      </c>
      <c r="R40" s="3" t="str">
        <f t="shared" si="1"/>
        <v/>
      </c>
      <c r="S40" s="3" t="str">
        <f>IF($A40="","",IF((AND($A40="ADD",OR(R40="",R40="Aluminium"))),"4",(_xlfn.XLOOKUP(R40,pole_material[lookupValue],pole_material[lookupKey],""))))</f>
        <v/>
      </c>
      <c r="U40" s="3" t="str">
        <f>IF($A40="ADD",IF(NOT(ISBLANK(T40)),_xlfn.XLOOKUP(T40,ud_coating_system[lookupValue],ud_coating_system[lookupKey],"ERROR"),""), "")</f>
        <v/>
      </c>
      <c r="W40" s="3" t="str">
        <f>IF($A40="ADD",IF(NOT(ISBLANK(V40)),_xlfn.XLOOKUP(V40,ud_pole_foundation_type[lookupValue],ud_pole_foundation_type[lookupKey],"ERROR"),""), "")</f>
        <v/>
      </c>
      <c r="Y40" s="3" t="str">
        <f>IF($A40="ADD",IF(NOT(ISBLANK(X40)),_xlfn.XLOOKUP(X40,ud_pole_base_connection[lookupValue],ud_pole_base_connection[lookupKey],"ERROR"),""), "")</f>
        <v/>
      </c>
      <c r="Z40" s="6"/>
      <c r="AA40" s="6"/>
      <c r="AB40" s="2" t="str">
        <f t="shared" si="2"/>
        <v/>
      </c>
      <c r="AD40" s="3" t="str">
        <f>IF($A40="ADD",IF(NOT(ISBLANK(AC40)),_xlfn.XLOOKUP(AC40,ud_pole_structure_make[lookupValue],ud_pole_structure_make[lookupKey],"ERROR"),""), "")</f>
        <v/>
      </c>
      <c r="AF40" s="3" t="str">
        <f>IF($A40="ADD",IF(NOT(ISBLANK(AE40)),_xlfn.XLOOKUP(1,(ud_pole_structure_model_lookup=AE40)*(ud_pole_structure_model_parentKey=AD40),ud_pole_structure_model[lookupKey],"ERROR"),""), "")</f>
        <v/>
      </c>
      <c r="AH40" s="3" t="str">
        <f>IF($A40="ADD",IF(NOT(ISBLANK(AG40)),_xlfn.XLOOKUP(AG40,sl_pole_shape[lookupValue],sl_pole_shape[lookupKey],"ERROR"),""), "")</f>
        <v/>
      </c>
      <c r="AJ40" s="3" t="str">
        <f>IF($A40="ADD",IF(NOT(ISBLANK(AI40)),_xlfn.XLOOKUP(AI40,sign_bracket[lookupValue],sign_bracket[lookupKey],"ERROR"),""), "")</f>
        <v/>
      </c>
      <c r="AL40" s="3" t="str">
        <f>IF($A40="ADD",IF(NOT(ISBLANK(AK40)),_xlfn.XLOOKUP(AK40,post_plant_type[lookupValue],post_plant_type[lookupKey],"ERROR"),""), "")</f>
        <v/>
      </c>
      <c r="AN40" s="3" t="str">
        <f>IF($A40="ADD",IF(NOT(ISBLANK(AM40)),_xlfn.XLOOKUP(AM40,post_ground_type[lookupValue],post_ground_type[lookupKey],"ERROR"),""), "")</f>
        <v/>
      </c>
      <c r="AP40" s="3" t="str">
        <f>IF($A40="ADD",IF(NOT(ISBLANK(AO40)),_xlfn.XLOOKUP(AO40,post_joint_type[lookupValue],post_joint_type[lookupKey],"ERROR"),""), "")</f>
        <v/>
      </c>
      <c r="AQ40" s="7"/>
      <c r="AR40" s="4" t="str">
        <f t="shared" ca="1" si="3"/>
        <v/>
      </c>
      <c r="AS40" s="4"/>
      <c r="AT40" s="3" t="str">
        <f t="shared" si="4"/>
        <v/>
      </c>
      <c r="AU40" s="3" t="str">
        <f>IF($A40="","",IF((AND($A40="ADD",OR(AT40="",AT40="In Use"))),"5",(_xlfn.XLOOKUP(AT40,ud_asset_status[lookupValue],ud_asset_status[lookupKey],""))))</f>
        <v/>
      </c>
      <c r="AV40" s="7"/>
      <c r="AX40" s="3" t="str">
        <f>IF($A40="ADD",IF(NOT(ISBLANK(AW40)),_xlfn.XLOOKUP(AW40,ar_replace_reason[lookupValue],ar_replace_reason[lookupKey],"ERROR"),""), "")</f>
        <v/>
      </c>
      <c r="AY40" s="3" t="str">
        <f t="shared" si="5"/>
        <v/>
      </c>
      <c r="AZ40" s="3" t="str">
        <f>IF($A40="","",IF((AND($A40="ADD",OR(AY40="",AY40="Queenstown-Lakes District Council"))),"70",(_xlfn.XLOOKUP(AY40,ud_organisation_owner[lookupValue],ud_organisation_owner[lookupKey],""))))</f>
        <v/>
      </c>
      <c r="BA40" s="3" t="str">
        <f t="shared" si="6"/>
        <v/>
      </c>
      <c r="BB40" s="3" t="str">
        <f>IF($A40="","",IF((AND($A40="ADD",OR(BA40="",BA40="Queenstown-Lakes District Council"))),"70",(_xlfn.XLOOKUP(BA40,ud_organisation_owner[lookupValue],ud_organisation_owner[lookupKey],""))))</f>
        <v/>
      </c>
      <c r="BC40" s="3" t="str">
        <f t="shared" si="7"/>
        <v/>
      </c>
      <c r="BD40" s="3" t="str">
        <f>IF($A40="","",IF((AND($A40="ADD",OR(BC40="",BC40="Local Authority"))),"17",(_xlfn.XLOOKUP(BC40,ud_sub_organisation[lookupValue],ud_sub_organisation[lookupKey],""))))</f>
        <v/>
      </c>
      <c r="BE40" s="3" t="str">
        <f t="shared" si="8"/>
        <v/>
      </c>
      <c r="BF40" s="3" t="str">
        <f>IF($A40="","",IF((AND($A40="ADD",OR(BE40="",BE40="Vested assets"))),"12",(_xlfn.XLOOKUP(BE40,ud_work_origin[lookupValue],ud_work_origin[lookupKey],""))))</f>
        <v/>
      </c>
      <c r="BG40" s="8"/>
      <c r="BH40" s="2" t="str">
        <f t="shared" si="9"/>
        <v/>
      </c>
      <c r="BI40" s="3" t="str">
        <f t="shared" si="10"/>
        <v/>
      </c>
      <c r="BJ40" s="3" t="str">
        <f>IF($A40="","",IF((AND($A40="ADD",OR(BI40="",BI40="Excellent"))),"1",(_xlfn.XLOOKUP(BI40,condition[lookupValue],condition[lookupKey],""))))</f>
        <v/>
      </c>
      <c r="BK40" s="7" t="str">
        <f t="shared" si="11"/>
        <v/>
      </c>
      <c r="BL40" s="9"/>
    </row>
    <row r="41" spans="2:64">
      <c r="B41" s="4"/>
      <c r="E41" s="3" t="str">
        <f>IF($A41="ADD",IF(NOT(ISBLANK(D41)),_xlfn.XLOOKUP(D41,roadnames[lookupValue],roadnames[lookupKey],"ERROR"),""), "")</f>
        <v/>
      </c>
      <c r="F41" s="5"/>
      <c r="G41" s="5"/>
      <c r="H41" s="6"/>
      <c r="J41" s="3" t="str">
        <f>IF($A41="ADD",IF(NOT(ISBLANK(I41)),_xlfn.XLOOKUP(I41,side[lookupValue],side[lookupKey],"ERROR"),""), "")</f>
        <v/>
      </c>
      <c r="K41" s="4"/>
      <c r="M41" s="3" t="str">
        <f>IF($A41="ADD",IF(NOT(ISBLANK(L41)),_xlfn.XLOOKUP(L41,ud_placement[lookupValue],ud_placement[lookupKey],"ERROR"),""), "")</f>
        <v/>
      </c>
      <c r="O41" s="3" t="str">
        <f>IF($A41="ADD",IF(NOT(ISBLANK(N41)),_xlfn.XLOOKUP(N41,ud_pole_primary_function[lookupValue],ud_pole_primary_function[lookupKey],"ERROR"),""), "")</f>
        <v/>
      </c>
      <c r="P41" s="3" t="str">
        <f t="shared" si="0"/>
        <v/>
      </c>
      <c r="Q41" s="3" t="str">
        <f>IF($A41="","",IF((AND($A41="ADD",OR(P41="",P41="Basic Sign Post"))),"6",(_xlfn.XLOOKUP(P41,ud_pole_structure_type[lookupValue],ud_pole_structure_type[lookupKey],""))))</f>
        <v/>
      </c>
      <c r="R41" s="3" t="str">
        <f t="shared" si="1"/>
        <v/>
      </c>
      <c r="S41" s="3" t="str">
        <f>IF($A41="","",IF((AND($A41="ADD",OR(R41="",R41="Aluminium"))),"4",(_xlfn.XLOOKUP(R41,pole_material[lookupValue],pole_material[lookupKey],""))))</f>
        <v/>
      </c>
      <c r="U41" s="3" t="str">
        <f>IF($A41="ADD",IF(NOT(ISBLANK(T41)),_xlfn.XLOOKUP(T41,ud_coating_system[lookupValue],ud_coating_system[lookupKey],"ERROR"),""), "")</f>
        <v/>
      </c>
      <c r="W41" s="3" t="str">
        <f>IF($A41="ADD",IF(NOT(ISBLANK(V41)),_xlfn.XLOOKUP(V41,ud_pole_foundation_type[lookupValue],ud_pole_foundation_type[lookupKey],"ERROR"),""), "")</f>
        <v/>
      </c>
      <c r="Y41" s="3" t="str">
        <f>IF($A41="ADD",IF(NOT(ISBLANK(X41)),_xlfn.XLOOKUP(X41,ud_pole_base_connection[lookupValue],ud_pole_base_connection[lookupKey],"ERROR"),""), "")</f>
        <v/>
      </c>
      <c r="Z41" s="6"/>
      <c r="AA41" s="6"/>
      <c r="AB41" s="2" t="str">
        <f t="shared" si="2"/>
        <v/>
      </c>
      <c r="AD41" s="3" t="str">
        <f>IF($A41="ADD",IF(NOT(ISBLANK(AC41)),_xlfn.XLOOKUP(AC41,ud_pole_structure_make[lookupValue],ud_pole_structure_make[lookupKey],"ERROR"),""), "")</f>
        <v/>
      </c>
      <c r="AF41" s="3" t="str">
        <f>IF($A41="ADD",IF(NOT(ISBLANK(AE41)),_xlfn.XLOOKUP(1,(ud_pole_structure_model_lookup=AE41)*(ud_pole_structure_model_parentKey=AD41),ud_pole_structure_model[lookupKey],"ERROR"),""), "")</f>
        <v/>
      </c>
      <c r="AH41" s="3" t="str">
        <f>IF($A41="ADD",IF(NOT(ISBLANK(AG41)),_xlfn.XLOOKUP(AG41,sl_pole_shape[lookupValue],sl_pole_shape[lookupKey],"ERROR"),""), "")</f>
        <v/>
      </c>
      <c r="AJ41" s="3" t="str">
        <f>IF($A41="ADD",IF(NOT(ISBLANK(AI41)),_xlfn.XLOOKUP(AI41,sign_bracket[lookupValue],sign_bracket[lookupKey],"ERROR"),""), "")</f>
        <v/>
      </c>
      <c r="AL41" s="3" t="str">
        <f>IF($A41="ADD",IF(NOT(ISBLANK(AK41)),_xlfn.XLOOKUP(AK41,post_plant_type[lookupValue],post_plant_type[lookupKey],"ERROR"),""), "")</f>
        <v/>
      </c>
      <c r="AN41" s="3" t="str">
        <f>IF($A41="ADD",IF(NOT(ISBLANK(AM41)),_xlfn.XLOOKUP(AM41,post_ground_type[lookupValue],post_ground_type[lookupKey],"ERROR"),""), "")</f>
        <v/>
      </c>
      <c r="AP41" s="3" t="str">
        <f>IF($A41="ADD",IF(NOT(ISBLANK(AO41)),_xlfn.XLOOKUP(AO41,post_joint_type[lookupValue],post_joint_type[lookupKey],"ERROR"),""), "")</f>
        <v/>
      </c>
      <c r="AQ41" s="7"/>
      <c r="AR41" s="4" t="str">
        <f t="shared" ca="1" si="3"/>
        <v/>
      </c>
      <c r="AS41" s="4"/>
      <c r="AT41" s="3" t="str">
        <f t="shared" si="4"/>
        <v/>
      </c>
      <c r="AU41" s="3" t="str">
        <f>IF($A41="","",IF((AND($A41="ADD",OR(AT41="",AT41="In Use"))),"5",(_xlfn.XLOOKUP(AT41,ud_asset_status[lookupValue],ud_asset_status[lookupKey],""))))</f>
        <v/>
      </c>
      <c r="AV41" s="7"/>
      <c r="AX41" s="3" t="str">
        <f>IF($A41="ADD",IF(NOT(ISBLANK(AW41)),_xlfn.XLOOKUP(AW41,ar_replace_reason[lookupValue],ar_replace_reason[lookupKey],"ERROR"),""), "")</f>
        <v/>
      </c>
      <c r="AY41" s="3" t="str">
        <f t="shared" si="5"/>
        <v/>
      </c>
      <c r="AZ41" s="3" t="str">
        <f>IF($A41="","",IF((AND($A41="ADD",OR(AY41="",AY41="Queenstown-Lakes District Council"))),"70",(_xlfn.XLOOKUP(AY41,ud_organisation_owner[lookupValue],ud_organisation_owner[lookupKey],""))))</f>
        <v/>
      </c>
      <c r="BA41" s="3" t="str">
        <f t="shared" si="6"/>
        <v/>
      </c>
      <c r="BB41" s="3" t="str">
        <f>IF($A41="","",IF((AND($A41="ADD",OR(BA41="",BA41="Queenstown-Lakes District Council"))),"70",(_xlfn.XLOOKUP(BA41,ud_organisation_owner[lookupValue],ud_organisation_owner[lookupKey],""))))</f>
        <v/>
      </c>
      <c r="BC41" s="3" t="str">
        <f t="shared" si="7"/>
        <v/>
      </c>
      <c r="BD41" s="3" t="str">
        <f>IF($A41="","",IF((AND($A41="ADD",OR(BC41="",BC41="Local Authority"))),"17",(_xlfn.XLOOKUP(BC41,ud_sub_organisation[lookupValue],ud_sub_organisation[lookupKey],""))))</f>
        <v/>
      </c>
      <c r="BE41" s="3" t="str">
        <f t="shared" si="8"/>
        <v/>
      </c>
      <c r="BF41" s="3" t="str">
        <f>IF($A41="","",IF((AND($A41="ADD",OR(BE41="",BE41="Vested assets"))),"12",(_xlfn.XLOOKUP(BE41,ud_work_origin[lookupValue],ud_work_origin[lookupKey],""))))</f>
        <v/>
      </c>
      <c r="BG41" s="8"/>
      <c r="BH41" s="2" t="str">
        <f t="shared" si="9"/>
        <v/>
      </c>
      <c r="BI41" s="3" t="str">
        <f t="shared" si="10"/>
        <v/>
      </c>
      <c r="BJ41" s="3" t="str">
        <f>IF($A41="","",IF((AND($A41="ADD",OR(BI41="",BI41="Excellent"))),"1",(_xlfn.XLOOKUP(BI41,condition[lookupValue],condition[lookupKey],""))))</f>
        <v/>
      </c>
      <c r="BK41" s="7" t="str">
        <f t="shared" si="11"/>
        <v/>
      </c>
      <c r="BL41" s="9"/>
    </row>
    <row r="42" spans="2:64">
      <c r="B42" s="4"/>
      <c r="E42" s="3" t="str">
        <f>IF($A42="ADD",IF(NOT(ISBLANK(D42)),_xlfn.XLOOKUP(D42,roadnames[lookupValue],roadnames[lookupKey],"ERROR"),""), "")</f>
        <v/>
      </c>
      <c r="F42" s="5"/>
      <c r="G42" s="5"/>
      <c r="H42" s="6"/>
      <c r="J42" s="3" t="str">
        <f>IF($A42="ADD",IF(NOT(ISBLANK(I42)),_xlfn.XLOOKUP(I42,side[lookupValue],side[lookupKey],"ERROR"),""), "")</f>
        <v/>
      </c>
      <c r="K42" s="4"/>
      <c r="M42" s="3" t="str">
        <f>IF($A42="ADD",IF(NOT(ISBLANK(L42)),_xlfn.XLOOKUP(L42,ud_placement[lookupValue],ud_placement[lookupKey],"ERROR"),""), "")</f>
        <v/>
      </c>
      <c r="O42" s="3" t="str">
        <f>IF($A42="ADD",IF(NOT(ISBLANK(N42)),_xlfn.XLOOKUP(N42,ud_pole_primary_function[lookupValue],ud_pole_primary_function[lookupKey],"ERROR"),""), "")</f>
        <v/>
      </c>
      <c r="P42" s="3" t="str">
        <f t="shared" si="0"/>
        <v/>
      </c>
      <c r="Q42" s="3" t="str">
        <f>IF($A42="","",IF((AND($A42="ADD",OR(P42="",P42="Basic Sign Post"))),"6",(_xlfn.XLOOKUP(P42,ud_pole_structure_type[lookupValue],ud_pole_structure_type[lookupKey],""))))</f>
        <v/>
      </c>
      <c r="R42" s="3" t="str">
        <f t="shared" si="1"/>
        <v/>
      </c>
      <c r="S42" s="3" t="str">
        <f>IF($A42="","",IF((AND($A42="ADD",OR(R42="",R42="Aluminium"))),"4",(_xlfn.XLOOKUP(R42,pole_material[lookupValue],pole_material[lookupKey],""))))</f>
        <v/>
      </c>
      <c r="U42" s="3" t="str">
        <f>IF($A42="ADD",IF(NOT(ISBLANK(T42)),_xlfn.XLOOKUP(T42,ud_coating_system[lookupValue],ud_coating_system[lookupKey],"ERROR"),""), "")</f>
        <v/>
      </c>
      <c r="W42" s="3" t="str">
        <f>IF($A42="ADD",IF(NOT(ISBLANK(V42)),_xlfn.XLOOKUP(V42,ud_pole_foundation_type[lookupValue],ud_pole_foundation_type[lookupKey],"ERROR"),""), "")</f>
        <v/>
      </c>
      <c r="Y42" s="3" t="str">
        <f>IF($A42="ADD",IF(NOT(ISBLANK(X42)),_xlfn.XLOOKUP(X42,ud_pole_base_connection[lookupValue],ud_pole_base_connection[lookupKey],"ERROR"),""), "")</f>
        <v/>
      </c>
      <c r="Z42" s="6"/>
      <c r="AA42" s="6"/>
      <c r="AB42" s="2" t="str">
        <f t="shared" si="2"/>
        <v/>
      </c>
      <c r="AD42" s="3" t="str">
        <f>IF($A42="ADD",IF(NOT(ISBLANK(AC42)),_xlfn.XLOOKUP(AC42,ud_pole_structure_make[lookupValue],ud_pole_structure_make[lookupKey],"ERROR"),""), "")</f>
        <v/>
      </c>
      <c r="AF42" s="3" t="str">
        <f>IF($A42="ADD",IF(NOT(ISBLANK(AE42)),_xlfn.XLOOKUP(1,(ud_pole_structure_model_lookup=AE42)*(ud_pole_structure_model_parentKey=AD42),ud_pole_structure_model[lookupKey],"ERROR"),""), "")</f>
        <v/>
      </c>
      <c r="AH42" s="3" t="str">
        <f>IF($A42="ADD",IF(NOT(ISBLANK(AG42)),_xlfn.XLOOKUP(AG42,sl_pole_shape[lookupValue],sl_pole_shape[lookupKey],"ERROR"),""), "")</f>
        <v/>
      </c>
      <c r="AJ42" s="3" t="str">
        <f>IF($A42="ADD",IF(NOT(ISBLANK(AI42)),_xlfn.XLOOKUP(AI42,sign_bracket[lookupValue],sign_bracket[lookupKey],"ERROR"),""), "")</f>
        <v/>
      </c>
      <c r="AL42" s="3" t="str">
        <f>IF($A42="ADD",IF(NOT(ISBLANK(AK42)),_xlfn.XLOOKUP(AK42,post_plant_type[lookupValue],post_plant_type[lookupKey],"ERROR"),""), "")</f>
        <v/>
      </c>
      <c r="AN42" s="3" t="str">
        <f>IF($A42="ADD",IF(NOT(ISBLANK(AM42)),_xlfn.XLOOKUP(AM42,post_ground_type[lookupValue],post_ground_type[lookupKey],"ERROR"),""), "")</f>
        <v/>
      </c>
      <c r="AP42" s="3" t="str">
        <f>IF($A42="ADD",IF(NOT(ISBLANK(AO42)),_xlfn.XLOOKUP(AO42,post_joint_type[lookupValue],post_joint_type[lookupKey],"ERROR"),""), "")</f>
        <v/>
      </c>
      <c r="AQ42" s="7"/>
      <c r="AR42" s="4" t="str">
        <f t="shared" ca="1" si="3"/>
        <v/>
      </c>
      <c r="AS42" s="4"/>
      <c r="AT42" s="3" t="str">
        <f t="shared" si="4"/>
        <v/>
      </c>
      <c r="AU42" s="3" t="str">
        <f>IF($A42="","",IF((AND($A42="ADD",OR(AT42="",AT42="In Use"))),"5",(_xlfn.XLOOKUP(AT42,ud_asset_status[lookupValue],ud_asset_status[lookupKey],""))))</f>
        <v/>
      </c>
      <c r="AV42" s="7"/>
      <c r="AX42" s="3" t="str">
        <f>IF($A42="ADD",IF(NOT(ISBLANK(AW42)),_xlfn.XLOOKUP(AW42,ar_replace_reason[lookupValue],ar_replace_reason[lookupKey],"ERROR"),""), "")</f>
        <v/>
      </c>
      <c r="AY42" s="3" t="str">
        <f t="shared" si="5"/>
        <v/>
      </c>
      <c r="AZ42" s="3" t="str">
        <f>IF($A42="","",IF((AND($A42="ADD",OR(AY42="",AY42="Queenstown-Lakes District Council"))),"70",(_xlfn.XLOOKUP(AY42,ud_organisation_owner[lookupValue],ud_organisation_owner[lookupKey],""))))</f>
        <v/>
      </c>
      <c r="BA42" s="3" t="str">
        <f t="shared" si="6"/>
        <v/>
      </c>
      <c r="BB42" s="3" t="str">
        <f>IF($A42="","",IF((AND($A42="ADD",OR(BA42="",BA42="Queenstown-Lakes District Council"))),"70",(_xlfn.XLOOKUP(BA42,ud_organisation_owner[lookupValue],ud_organisation_owner[lookupKey],""))))</f>
        <v/>
      </c>
      <c r="BC42" s="3" t="str">
        <f t="shared" si="7"/>
        <v/>
      </c>
      <c r="BD42" s="3" t="str">
        <f>IF($A42="","",IF((AND($A42="ADD",OR(BC42="",BC42="Local Authority"))),"17",(_xlfn.XLOOKUP(BC42,ud_sub_organisation[lookupValue],ud_sub_organisation[lookupKey],""))))</f>
        <v/>
      </c>
      <c r="BE42" s="3" t="str">
        <f t="shared" si="8"/>
        <v/>
      </c>
      <c r="BF42" s="3" t="str">
        <f>IF($A42="","",IF((AND($A42="ADD",OR(BE42="",BE42="Vested assets"))),"12",(_xlfn.XLOOKUP(BE42,ud_work_origin[lookupValue],ud_work_origin[lookupKey],""))))</f>
        <v/>
      </c>
      <c r="BG42" s="8"/>
      <c r="BH42" s="2" t="str">
        <f t="shared" si="9"/>
        <v/>
      </c>
      <c r="BI42" s="3" t="str">
        <f t="shared" si="10"/>
        <v/>
      </c>
      <c r="BJ42" s="3" t="str">
        <f>IF($A42="","",IF((AND($A42="ADD",OR(BI42="",BI42="Excellent"))),"1",(_xlfn.XLOOKUP(BI42,condition[lookupValue],condition[lookupKey],""))))</f>
        <v/>
      </c>
      <c r="BK42" s="7" t="str">
        <f t="shared" si="11"/>
        <v/>
      </c>
      <c r="BL42" s="9"/>
    </row>
    <row r="43" spans="2:64">
      <c r="B43" s="4"/>
      <c r="E43" s="3" t="str">
        <f>IF($A43="ADD",IF(NOT(ISBLANK(D43)),_xlfn.XLOOKUP(D43,roadnames[lookupValue],roadnames[lookupKey],"ERROR"),""), "")</f>
        <v/>
      </c>
      <c r="F43" s="5"/>
      <c r="G43" s="5"/>
      <c r="H43" s="6"/>
      <c r="J43" s="3" t="str">
        <f>IF($A43="ADD",IF(NOT(ISBLANK(I43)),_xlfn.XLOOKUP(I43,side[lookupValue],side[lookupKey],"ERROR"),""), "")</f>
        <v/>
      </c>
      <c r="K43" s="4"/>
      <c r="M43" s="3" t="str">
        <f>IF($A43="ADD",IF(NOT(ISBLANK(L43)),_xlfn.XLOOKUP(L43,ud_placement[lookupValue],ud_placement[lookupKey],"ERROR"),""), "")</f>
        <v/>
      </c>
      <c r="O43" s="3" t="str">
        <f>IF($A43="ADD",IF(NOT(ISBLANK(N43)),_xlfn.XLOOKUP(N43,ud_pole_primary_function[lookupValue],ud_pole_primary_function[lookupKey],"ERROR"),""), "")</f>
        <v/>
      </c>
      <c r="P43" s="3" t="str">
        <f t="shared" si="0"/>
        <v/>
      </c>
      <c r="Q43" s="3" t="str">
        <f>IF($A43="","",IF((AND($A43="ADD",OR(P43="",P43="Basic Sign Post"))),"6",(_xlfn.XLOOKUP(P43,ud_pole_structure_type[lookupValue],ud_pole_structure_type[lookupKey],""))))</f>
        <v/>
      </c>
      <c r="R43" s="3" t="str">
        <f t="shared" si="1"/>
        <v/>
      </c>
      <c r="S43" s="3" t="str">
        <f>IF($A43="","",IF((AND($A43="ADD",OR(R43="",R43="Aluminium"))),"4",(_xlfn.XLOOKUP(R43,pole_material[lookupValue],pole_material[lookupKey],""))))</f>
        <v/>
      </c>
      <c r="U43" s="3" t="str">
        <f>IF($A43="ADD",IF(NOT(ISBLANK(T43)),_xlfn.XLOOKUP(T43,ud_coating_system[lookupValue],ud_coating_system[lookupKey],"ERROR"),""), "")</f>
        <v/>
      </c>
      <c r="W43" s="3" t="str">
        <f>IF($A43="ADD",IF(NOT(ISBLANK(V43)),_xlfn.XLOOKUP(V43,ud_pole_foundation_type[lookupValue],ud_pole_foundation_type[lookupKey],"ERROR"),""), "")</f>
        <v/>
      </c>
      <c r="Y43" s="3" t="str">
        <f>IF($A43="ADD",IF(NOT(ISBLANK(X43)),_xlfn.XLOOKUP(X43,ud_pole_base_connection[lookupValue],ud_pole_base_connection[lookupKey],"ERROR"),""), "")</f>
        <v/>
      </c>
      <c r="Z43" s="6"/>
      <c r="AA43" s="6"/>
      <c r="AB43" s="2" t="str">
        <f t="shared" si="2"/>
        <v/>
      </c>
      <c r="AD43" s="3" t="str">
        <f>IF($A43="ADD",IF(NOT(ISBLANK(AC43)),_xlfn.XLOOKUP(AC43,ud_pole_structure_make[lookupValue],ud_pole_structure_make[lookupKey],"ERROR"),""), "")</f>
        <v/>
      </c>
      <c r="AF43" s="3" t="str">
        <f>IF($A43="ADD",IF(NOT(ISBLANK(AE43)),_xlfn.XLOOKUP(1,(ud_pole_structure_model_lookup=AE43)*(ud_pole_structure_model_parentKey=AD43),ud_pole_structure_model[lookupKey],"ERROR"),""), "")</f>
        <v/>
      </c>
      <c r="AH43" s="3" t="str">
        <f>IF($A43="ADD",IF(NOT(ISBLANK(AG43)),_xlfn.XLOOKUP(AG43,sl_pole_shape[lookupValue],sl_pole_shape[lookupKey],"ERROR"),""), "")</f>
        <v/>
      </c>
      <c r="AJ43" s="3" t="str">
        <f>IF($A43="ADD",IF(NOT(ISBLANK(AI43)),_xlfn.XLOOKUP(AI43,sign_bracket[lookupValue],sign_bracket[lookupKey],"ERROR"),""), "")</f>
        <v/>
      </c>
      <c r="AL43" s="3" t="str">
        <f>IF($A43="ADD",IF(NOT(ISBLANK(AK43)),_xlfn.XLOOKUP(AK43,post_plant_type[lookupValue],post_plant_type[lookupKey],"ERROR"),""), "")</f>
        <v/>
      </c>
      <c r="AN43" s="3" t="str">
        <f>IF($A43="ADD",IF(NOT(ISBLANK(AM43)),_xlfn.XLOOKUP(AM43,post_ground_type[lookupValue],post_ground_type[lookupKey],"ERROR"),""), "")</f>
        <v/>
      </c>
      <c r="AP43" s="3" t="str">
        <f>IF($A43="ADD",IF(NOT(ISBLANK(AO43)),_xlfn.XLOOKUP(AO43,post_joint_type[lookupValue],post_joint_type[lookupKey],"ERROR"),""), "")</f>
        <v/>
      </c>
      <c r="AQ43" s="7"/>
      <c r="AR43" s="4" t="str">
        <f t="shared" ca="1" si="3"/>
        <v/>
      </c>
      <c r="AS43" s="4"/>
      <c r="AT43" s="3" t="str">
        <f t="shared" si="4"/>
        <v/>
      </c>
      <c r="AU43" s="3" t="str">
        <f>IF($A43="","",IF((AND($A43="ADD",OR(AT43="",AT43="In Use"))),"5",(_xlfn.XLOOKUP(AT43,ud_asset_status[lookupValue],ud_asset_status[lookupKey],""))))</f>
        <v/>
      </c>
      <c r="AV43" s="7"/>
      <c r="AX43" s="3" t="str">
        <f>IF($A43="ADD",IF(NOT(ISBLANK(AW43)),_xlfn.XLOOKUP(AW43,ar_replace_reason[lookupValue],ar_replace_reason[lookupKey],"ERROR"),""), "")</f>
        <v/>
      </c>
      <c r="AY43" s="3" t="str">
        <f t="shared" si="5"/>
        <v/>
      </c>
      <c r="AZ43" s="3" t="str">
        <f>IF($A43="","",IF((AND($A43="ADD",OR(AY43="",AY43="Queenstown-Lakes District Council"))),"70",(_xlfn.XLOOKUP(AY43,ud_organisation_owner[lookupValue],ud_organisation_owner[lookupKey],""))))</f>
        <v/>
      </c>
      <c r="BA43" s="3" t="str">
        <f t="shared" si="6"/>
        <v/>
      </c>
      <c r="BB43" s="3" t="str">
        <f>IF($A43="","",IF((AND($A43="ADD",OR(BA43="",BA43="Queenstown-Lakes District Council"))),"70",(_xlfn.XLOOKUP(BA43,ud_organisation_owner[lookupValue],ud_organisation_owner[lookupKey],""))))</f>
        <v/>
      </c>
      <c r="BC43" s="3" t="str">
        <f t="shared" si="7"/>
        <v/>
      </c>
      <c r="BD43" s="3" t="str">
        <f>IF($A43="","",IF((AND($A43="ADD",OR(BC43="",BC43="Local Authority"))),"17",(_xlfn.XLOOKUP(BC43,ud_sub_organisation[lookupValue],ud_sub_organisation[lookupKey],""))))</f>
        <v/>
      </c>
      <c r="BE43" s="3" t="str">
        <f t="shared" si="8"/>
        <v/>
      </c>
      <c r="BF43" s="3" t="str">
        <f>IF($A43="","",IF((AND($A43="ADD",OR(BE43="",BE43="Vested assets"))),"12",(_xlfn.XLOOKUP(BE43,ud_work_origin[lookupValue],ud_work_origin[lookupKey],""))))</f>
        <v/>
      </c>
      <c r="BG43" s="8"/>
      <c r="BH43" s="2" t="str">
        <f t="shared" si="9"/>
        <v/>
      </c>
      <c r="BI43" s="3" t="str">
        <f t="shared" si="10"/>
        <v/>
      </c>
      <c r="BJ43" s="3" t="str">
        <f>IF($A43="","",IF((AND($A43="ADD",OR(BI43="",BI43="Excellent"))),"1",(_xlfn.XLOOKUP(BI43,condition[lookupValue],condition[lookupKey],""))))</f>
        <v/>
      </c>
      <c r="BK43" s="7" t="str">
        <f t="shared" si="11"/>
        <v/>
      </c>
      <c r="BL43" s="9"/>
    </row>
    <row r="44" spans="2:64">
      <c r="B44" s="4"/>
      <c r="E44" s="3" t="str">
        <f>IF($A44="ADD",IF(NOT(ISBLANK(D44)),_xlfn.XLOOKUP(D44,roadnames[lookupValue],roadnames[lookupKey],"ERROR"),""), "")</f>
        <v/>
      </c>
      <c r="F44" s="5"/>
      <c r="G44" s="5"/>
      <c r="H44" s="6"/>
      <c r="J44" s="3" t="str">
        <f>IF($A44="ADD",IF(NOT(ISBLANK(I44)),_xlfn.XLOOKUP(I44,side[lookupValue],side[lookupKey],"ERROR"),""), "")</f>
        <v/>
      </c>
      <c r="K44" s="4"/>
      <c r="M44" s="3" t="str">
        <f>IF($A44="ADD",IF(NOT(ISBLANK(L44)),_xlfn.XLOOKUP(L44,ud_placement[lookupValue],ud_placement[lookupKey],"ERROR"),""), "")</f>
        <v/>
      </c>
      <c r="O44" s="3" t="str">
        <f>IF($A44="ADD",IF(NOT(ISBLANK(N44)),_xlfn.XLOOKUP(N44,ud_pole_primary_function[lookupValue],ud_pole_primary_function[lookupKey],"ERROR"),""), "")</f>
        <v/>
      </c>
      <c r="P44" s="3" t="str">
        <f t="shared" si="0"/>
        <v/>
      </c>
      <c r="Q44" s="3" t="str">
        <f>IF($A44="","",IF((AND($A44="ADD",OR(P44="",P44="Basic Sign Post"))),"6",(_xlfn.XLOOKUP(P44,ud_pole_structure_type[lookupValue],ud_pole_structure_type[lookupKey],""))))</f>
        <v/>
      </c>
      <c r="R44" s="3" t="str">
        <f t="shared" si="1"/>
        <v/>
      </c>
      <c r="S44" s="3" t="str">
        <f>IF($A44="","",IF((AND($A44="ADD",OR(R44="",R44="Aluminium"))),"4",(_xlfn.XLOOKUP(R44,pole_material[lookupValue],pole_material[lookupKey],""))))</f>
        <v/>
      </c>
      <c r="U44" s="3" t="str">
        <f>IF($A44="ADD",IF(NOT(ISBLANK(T44)),_xlfn.XLOOKUP(T44,ud_coating_system[lookupValue],ud_coating_system[lookupKey],"ERROR"),""), "")</f>
        <v/>
      </c>
      <c r="W44" s="3" t="str">
        <f>IF($A44="ADD",IF(NOT(ISBLANK(V44)),_xlfn.XLOOKUP(V44,ud_pole_foundation_type[lookupValue],ud_pole_foundation_type[lookupKey],"ERROR"),""), "")</f>
        <v/>
      </c>
      <c r="Y44" s="3" t="str">
        <f>IF($A44="ADD",IF(NOT(ISBLANK(X44)),_xlfn.XLOOKUP(X44,ud_pole_base_connection[lookupValue],ud_pole_base_connection[lookupKey],"ERROR"),""), "")</f>
        <v/>
      </c>
      <c r="Z44" s="6"/>
      <c r="AA44" s="6"/>
      <c r="AB44" s="2" t="str">
        <f t="shared" si="2"/>
        <v/>
      </c>
      <c r="AD44" s="3" t="str">
        <f>IF($A44="ADD",IF(NOT(ISBLANK(AC44)),_xlfn.XLOOKUP(AC44,ud_pole_structure_make[lookupValue],ud_pole_structure_make[lookupKey],"ERROR"),""), "")</f>
        <v/>
      </c>
      <c r="AF44" s="3" t="str">
        <f>IF($A44="ADD",IF(NOT(ISBLANK(AE44)),_xlfn.XLOOKUP(1,(ud_pole_structure_model_lookup=AE44)*(ud_pole_structure_model_parentKey=AD44),ud_pole_structure_model[lookupKey],"ERROR"),""), "")</f>
        <v/>
      </c>
      <c r="AH44" s="3" t="str">
        <f>IF($A44="ADD",IF(NOT(ISBLANK(AG44)),_xlfn.XLOOKUP(AG44,sl_pole_shape[lookupValue],sl_pole_shape[lookupKey],"ERROR"),""), "")</f>
        <v/>
      </c>
      <c r="AJ44" s="3" t="str">
        <f>IF($A44="ADD",IF(NOT(ISBLANK(AI44)),_xlfn.XLOOKUP(AI44,sign_bracket[lookupValue],sign_bracket[lookupKey],"ERROR"),""), "")</f>
        <v/>
      </c>
      <c r="AL44" s="3" t="str">
        <f>IF($A44="ADD",IF(NOT(ISBLANK(AK44)),_xlfn.XLOOKUP(AK44,post_plant_type[lookupValue],post_plant_type[lookupKey],"ERROR"),""), "")</f>
        <v/>
      </c>
      <c r="AN44" s="3" t="str">
        <f>IF($A44="ADD",IF(NOT(ISBLANK(AM44)),_xlfn.XLOOKUP(AM44,post_ground_type[lookupValue],post_ground_type[lookupKey],"ERROR"),""), "")</f>
        <v/>
      </c>
      <c r="AP44" s="3" t="str">
        <f>IF($A44="ADD",IF(NOT(ISBLANK(AO44)),_xlfn.XLOOKUP(AO44,post_joint_type[lookupValue],post_joint_type[lookupKey],"ERROR"),""), "")</f>
        <v/>
      </c>
      <c r="AQ44" s="7"/>
      <c r="AR44" s="4" t="str">
        <f t="shared" ca="1" si="3"/>
        <v/>
      </c>
      <c r="AS44" s="4"/>
      <c r="AT44" s="3" t="str">
        <f t="shared" si="4"/>
        <v/>
      </c>
      <c r="AU44" s="3" t="str">
        <f>IF($A44="","",IF((AND($A44="ADD",OR(AT44="",AT44="In Use"))),"5",(_xlfn.XLOOKUP(AT44,ud_asset_status[lookupValue],ud_asset_status[lookupKey],""))))</f>
        <v/>
      </c>
      <c r="AV44" s="7"/>
      <c r="AX44" s="3" t="str">
        <f>IF($A44="ADD",IF(NOT(ISBLANK(AW44)),_xlfn.XLOOKUP(AW44,ar_replace_reason[lookupValue],ar_replace_reason[lookupKey],"ERROR"),""), "")</f>
        <v/>
      </c>
      <c r="AY44" s="3" t="str">
        <f t="shared" si="5"/>
        <v/>
      </c>
      <c r="AZ44" s="3" t="str">
        <f>IF($A44="","",IF((AND($A44="ADD",OR(AY44="",AY44="Queenstown-Lakes District Council"))),"70",(_xlfn.XLOOKUP(AY44,ud_organisation_owner[lookupValue],ud_organisation_owner[lookupKey],""))))</f>
        <v/>
      </c>
      <c r="BA44" s="3" t="str">
        <f t="shared" si="6"/>
        <v/>
      </c>
      <c r="BB44" s="3" t="str">
        <f>IF($A44="","",IF((AND($A44="ADD",OR(BA44="",BA44="Queenstown-Lakes District Council"))),"70",(_xlfn.XLOOKUP(BA44,ud_organisation_owner[lookupValue],ud_organisation_owner[lookupKey],""))))</f>
        <v/>
      </c>
      <c r="BC44" s="3" t="str">
        <f t="shared" si="7"/>
        <v/>
      </c>
      <c r="BD44" s="3" t="str">
        <f>IF($A44="","",IF((AND($A44="ADD",OR(BC44="",BC44="Local Authority"))),"17",(_xlfn.XLOOKUP(BC44,ud_sub_organisation[lookupValue],ud_sub_organisation[lookupKey],""))))</f>
        <v/>
      </c>
      <c r="BE44" s="3" t="str">
        <f t="shared" si="8"/>
        <v/>
      </c>
      <c r="BF44" s="3" t="str">
        <f>IF($A44="","",IF((AND($A44="ADD",OR(BE44="",BE44="Vested assets"))),"12",(_xlfn.XLOOKUP(BE44,ud_work_origin[lookupValue],ud_work_origin[lookupKey],""))))</f>
        <v/>
      </c>
      <c r="BG44" s="8"/>
      <c r="BH44" s="2" t="str">
        <f t="shared" si="9"/>
        <v/>
      </c>
      <c r="BI44" s="3" t="str">
        <f t="shared" si="10"/>
        <v/>
      </c>
      <c r="BJ44" s="3" t="str">
        <f>IF($A44="","",IF((AND($A44="ADD",OR(BI44="",BI44="Excellent"))),"1",(_xlfn.XLOOKUP(BI44,condition[lookupValue],condition[lookupKey],""))))</f>
        <v/>
      </c>
      <c r="BK44" s="7" t="str">
        <f t="shared" si="11"/>
        <v/>
      </c>
      <c r="BL44" s="9"/>
    </row>
    <row r="45" spans="2:64">
      <c r="B45" s="4"/>
      <c r="E45" s="3" t="str">
        <f>IF($A45="ADD",IF(NOT(ISBLANK(D45)),_xlfn.XLOOKUP(D45,roadnames[lookupValue],roadnames[lookupKey],"ERROR"),""), "")</f>
        <v/>
      </c>
      <c r="F45" s="5"/>
      <c r="G45" s="5"/>
      <c r="H45" s="6"/>
      <c r="J45" s="3" t="str">
        <f>IF($A45="ADD",IF(NOT(ISBLANK(I45)),_xlfn.XLOOKUP(I45,side[lookupValue],side[lookupKey],"ERROR"),""), "")</f>
        <v/>
      </c>
      <c r="K45" s="4"/>
      <c r="M45" s="3" t="str">
        <f>IF($A45="ADD",IF(NOT(ISBLANK(L45)),_xlfn.XLOOKUP(L45,ud_placement[lookupValue],ud_placement[lookupKey],"ERROR"),""), "")</f>
        <v/>
      </c>
      <c r="O45" s="3" t="str">
        <f>IF($A45="ADD",IF(NOT(ISBLANK(N45)),_xlfn.XLOOKUP(N45,ud_pole_primary_function[lookupValue],ud_pole_primary_function[lookupKey],"ERROR"),""), "")</f>
        <v/>
      </c>
      <c r="P45" s="3" t="str">
        <f t="shared" si="0"/>
        <v/>
      </c>
      <c r="Q45" s="3" t="str">
        <f>IF($A45="","",IF((AND($A45="ADD",OR(P45="",P45="Basic Sign Post"))),"6",(_xlfn.XLOOKUP(P45,ud_pole_structure_type[lookupValue],ud_pole_structure_type[lookupKey],""))))</f>
        <v/>
      </c>
      <c r="R45" s="3" t="str">
        <f t="shared" si="1"/>
        <v/>
      </c>
      <c r="S45" s="3" t="str">
        <f>IF($A45="","",IF((AND($A45="ADD",OR(R45="",R45="Aluminium"))),"4",(_xlfn.XLOOKUP(R45,pole_material[lookupValue],pole_material[lookupKey],""))))</f>
        <v/>
      </c>
      <c r="U45" s="3" t="str">
        <f>IF($A45="ADD",IF(NOT(ISBLANK(T45)),_xlfn.XLOOKUP(T45,ud_coating_system[lookupValue],ud_coating_system[lookupKey],"ERROR"),""), "")</f>
        <v/>
      </c>
      <c r="W45" s="3" t="str">
        <f>IF($A45="ADD",IF(NOT(ISBLANK(V45)),_xlfn.XLOOKUP(V45,ud_pole_foundation_type[lookupValue],ud_pole_foundation_type[lookupKey],"ERROR"),""), "")</f>
        <v/>
      </c>
      <c r="Y45" s="3" t="str">
        <f>IF($A45="ADD",IF(NOT(ISBLANK(X45)),_xlfn.XLOOKUP(X45,ud_pole_base_connection[lookupValue],ud_pole_base_connection[lookupKey],"ERROR"),""), "")</f>
        <v/>
      </c>
      <c r="Z45" s="6"/>
      <c r="AA45" s="6"/>
      <c r="AB45" s="2" t="str">
        <f t="shared" si="2"/>
        <v/>
      </c>
      <c r="AD45" s="3" t="str">
        <f>IF($A45="ADD",IF(NOT(ISBLANK(AC45)),_xlfn.XLOOKUP(AC45,ud_pole_structure_make[lookupValue],ud_pole_structure_make[lookupKey],"ERROR"),""), "")</f>
        <v/>
      </c>
      <c r="AF45" s="3" t="str">
        <f>IF($A45="ADD",IF(NOT(ISBLANK(AE45)),_xlfn.XLOOKUP(1,(ud_pole_structure_model_lookup=AE45)*(ud_pole_structure_model_parentKey=AD45),ud_pole_structure_model[lookupKey],"ERROR"),""), "")</f>
        <v/>
      </c>
      <c r="AH45" s="3" t="str">
        <f>IF($A45="ADD",IF(NOT(ISBLANK(AG45)),_xlfn.XLOOKUP(AG45,sl_pole_shape[lookupValue],sl_pole_shape[lookupKey],"ERROR"),""), "")</f>
        <v/>
      </c>
      <c r="AJ45" s="3" t="str">
        <f>IF($A45="ADD",IF(NOT(ISBLANK(AI45)),_xlfn.XLOOKUP(AI45,sign_bracket[lookupValue],sign_bracket[lookupKey],"ERROR"),""), "")</f>
        <v/>
      </c>
      <c r="AL45" s="3" t="str">
        <f>IF($A45="ADD",IF(NOT(ISBLANK(AK45)),_xlfn.XLOOKUP(AK45,post_plant_type[lookupValue],post_plant_type[lookupKey],"ERROR"),""), "")</f>
        <v/>
      </c>
      <c r="AN45" s="3" t="str">
        <f>IF($A45="ADD",IF(NOT(ISBLANK(AM45)),_xlfn.XLOOKUP(AM45,post_ground_type[lookupValue],post_ground_type[lookupKey],"ERROR"),""), "")</f>
        <v/>
      </c>
      <c r="AP45" s="3" t="str">
        <f>IF($A45="ADD",IF(NOT(ISBLANK(AO45)),_xlfn.XLOOKUP(AO45,post_joint_type[lookupValue],post_joint_type[lookupKey],"ERROR"),""), "")</f>
        <v/>
      </c>
      <c r="AQ45" s="7"/>
      <c r="AR45" s="4" t="str">
        <f t="shared" ca="1" si="3"/>
        <v/>
      </c>
      <c r="AS45" s="4"/>
      <c r="AT45" s="3" t="str">
        <f t="shared" si="4"/>
        <v/>
      </c>
      <c r="AU45" s="3" t="str">
        <f>IF($A45="","",IF((AND($A45="ADD",OR(AT45="",AT45="In Use"))),"5",(_xlfn.XLOOKUP(AT45,ud_asset_status[lookupValue],ud_asset_status[lookupKey],""))))</f>
        <v/>
      </c>
      <c r="AV45" s="7"/>
      <c r="AX45" s="3" t="str">
        <f>IF($A45="ADD",IF(NOT(ISBLANK(AW45)),_xlfn.XLOOKUP(AW45,ar_replace_reason[lookupValue],ar_replace_reason[lookupKey],"ERROR"),""), "")</f>
        <v/>
      </c>
      <c r="AY45" s="3" t="str">
        <f t="shared" si="5"/>
        <v/>
      </c>
      <c r="AZ45" s="3" t="str">
        <f>IF($A45="","",IF((AND($A45="ADD",OR(AY45="",AY45="Queenstown-Lakes District Council"))),"70",(_xlfn.XLOOKUP(AY45,ud_organisation_owner[lookupValue],ud_organisation_owner[lookupKey],""))))</f>
        <v/>
      </c>
      <c r="BA45" s="3" t="str">
        <f t="shared" si="6"/>
        <v/>
      </c>
      <c r="BB45" s="3" t="str">
        <f>IF($A45="","",IF((AND($A45="ADD",OR(BA45="",BA45="Queenstown-Lakes District Council"))),"70",(_xlfn.XLOOKUP(BA45,ud_organisation_owner[lookupValue],ud_organisation_owner[lookupKey],""))))</f>
        <v/>
      </c>
      <c r="BC45" s="3" t="str">
        <f t="shared" si="7"/>
        <v/>
      </c>
      <c r="BD45" s="3" t="str">
        <f>IF($A45="","",IF((AND($A45="ADD",OR(BC45="",BC45="Local Authority"))),"17",(_xlfn.XLOOKUP(BC45,ud_sub_organisation[lookupValue],ud_sub_organisation[lookupKey],""))))</f>
        <v/>
      </c>
      <c r="BE45" s="3" t="str">
        <f t="shared" si="8"/>
        <v/>
      </c>
      <c r="BF45" s="3" t="str">
        <f>IF($A45="","",IF((AND($A45="ADD",OR(BE45="",BE45="Vested assets"))),"12",(_xlfn.XLOOKUP(BE45,ud_work_origin[lookupValue],ud_work_origin[lookupKey],""))))</f>
        <v/>
      </c>
      <c r="BG45" s="8"/>
      <c r="BH45" s="2" t="str">
        <f t="shared" si="9"/>
        <v/>
      </c>
      <c r="BI45" s="3" t="str">
        <f t="shared" si="10"/>
        <v/>
      </c>
      <c r="BJ45" s="3" t="str">
        <f>IF($A45="","",IF((AND($A45="ADD",OR(BI45="",BI45="Excellent"))),"1",(_xlfn.XLOOKUP(BI45,condition[lookupValue],condition[lookupKey],""))))</f>
        <v/>
      </c>
      <c r="BK45" s="7" t="str">
        <f t="shared" si="11"/>
        <v/>
      </c>
      <c r="BL45" s="9"/>
    </row>
    <row r="46" spans="2:64">
      <c r="B46" s="4"/>
      <c r="E46" s="3" t="str">
        <f>IF($A46="ADD",IF(NOT(ISBLANK(D46)),_xlfn.XLOOKUP(D46,roadnames[lookupValue],roadnames[lookupKey],"ERROR"),""), "")</f>
        <v/>
      </c>
      <c r="F46" s="5"/>
      <c r="G46" s="5"/>
      <c r="H46" s="6"/>
      <c r="J46" s="3" t="str">
        <f>IF($A46="ADD",IF(NOT(ISBLANK(I46)),_xlfn.XLOOKUP(I46,side[lookupValue],side[lookupKey],"ERROR"),""), "")</f>
        <v/>
      </c>
      <c r="K46" s="4"/>
      <c r="M46" s="3" t="str">
        <f>IF($A46="ADD",IF(NOT(ISBLANK(L46)),_xlfn.XLOOKUP(L46,ud_placement[lookupValue],ud_placement[lookupKey],"ERROR"),""), "")</f>
        <v/>
      </c>
      <c r="O46" s="3" t="str">
        <f>IF($A46="ADD",IF(NOT(ISBLANK(N46)),_xlfn.XLOOKUP(N46,ud_pole_primary_function[lookupValue],ud_pole_primary_function[lookupKey],"ERROR"),""), "")</f>
        <v/>
      </c>
      <c r="P46" s="3" t="str">
        <f t="shared" si="0"/>
        <v/>
      </c>
      <c r="Q46" s="3" t="str">
        <f>IF($A46="","",IF((AND($A46="ADD",OR(P46="",P46="Basic Sign Post"))),"6",(_xlfn.XLOOKUP(P46,ud_pole_structure_type[lookupValue],ud_pole_structure_type[lookupKey],""))))</f>
        <v/>
      </c>
      <c r="R46" s="3" t="str">
        <f t="shared" si="1"/>
        <v/>
      </c>
      <c r="S46" s="3" t="str">
        <f>IF($A46="","",IF((AND($A46="ADD",OR(R46="",R46="Aluminium"))),"4",(_xlfn.XLOOKUP(R46,pole_material[lookupValue],pole_material[lookupKey],""))))</f>
        <v/>
      </c>
      <c r="U46" s="3" t="str">
        <f>IF($A46="ADD",IF(NOT(ISBLANK(T46)),_xlfn.XLOOKUP(T46,ud_coating_system[lookupValue],ud_coating_system[lookupKey],"ERROR"),""), "")</f>
        <v/>
      </c>
      <c r="W46" s="3" t="str">
        <f>IF($A46="ADD",IF(NOT(ISBLANK(V46)),_xlfn.XLOOKUP(V46,ud_pole_foundation_type[lookupValue],ud_pole_foundation_type[lookupKey],"ERROR"),""), "")</f>
        <v/>
      </c>
      <c r="Y46" s="3" t="str">
        <f>IF($A46="ADD",IF(NOT(ISBLANK(X46)),_xlfn.XLOOKUP(X46,ud_pole_base_connection[lookupValue],ud_pole_base_connection[lookupKey],"ERROR"),""), "")</f>
        <v/>
      </c>
      <c r="Z46" s="6"/>
      <c r="AA46" s="6"/>
      <c r="AB46" s="2" t="str">
        <f t="shared" si="2"/>
        <v/>
      </c>
      <c r="AD46" s="3" t="str">
        <f>IF($A46="ADD",IF(NOT(ISBLANK(AC46)),_xlfn.XLOOKUP(AC46,ud_pole_structure_make[lookupValue],ud_pole_structure_make[lookupKey],"ERROR"),""), "")</f>
        <v/>
      </c>
      <c r="AF46" s="3" t="str">
        <f>IF($A46="ADD",IF(NOT(ISBLANK(AE46)),_xlfn.XLOOKUP(1,(ud_pole_structure_model_lookup=AE46)*(ud_pole_structure_model_parentKey=AD46),ud_pole_structure_model[lookupKey],"ERROR"),""), "")</f>
        <v/>
      </c>
      <c r="AH46" s="3" t="str">
        <f>IF($A46="ADD",IF(NOT(ISBLANK(AG46)),_xlfn.XLOOKUP(AG46,sl_pole_shape[lookupValue],sl_pole_shape[lookupKey],"ERROR"),""), "")</f>
        <v/>
      </c>
      <c r="AJ46" s="3" t="str">
        <f>IF($A46="ADD",IF(NOT(ISBLANK(AI46)),_xlfn.XLOOKUP(AI46,sign_bracket[lookupValue],sign_bracket[lookupKey],"ERROR"),""), "")</f>
        <v/>
      </c>
      <c r="AL46" s="3" t="str">
        <f>IF($A46="ADD",IF(NOT(ISBLANK(AK46)),_xlfn.XLOOKUP(AK46,post_plant_type[lookupValue],post_plant_type[lookupKey],"ERROR"),""), "")</f>
        <v/>
      </c>
      <c r="AN46" s="3" t="str">
        <f>IF($A46="ADD",IF(NOT(ISBLANK(AM46)),_xlfn.XLOOKUP(AM46,post_ground_type[lookupValue],post_ground_type[lookupKey],"ERROR"),""), "")</f>
        <v/>
      </c>
      <c r="AP46" s="3" t="str">
        <f>IF($A46="ADD",IF(NOT(ISBLANK(AO46)),_xlfn.XLOOKUP(AO46,post_joint_type[lookupValue],post_joint_type[lookupKey],"ERROR"),""), "")</f>
        <v/>
      </c>
      <c r="AQ46" s="7"/>
      <c r="AR46" s="4" t="str">
        <f t="shared" ca="1" si="3"/>
        <v/>
      </c>
      <c r="AS46" s="4"/>
      <c r="AT46" s="3" t="str">
        <f t="shared" si="4"/>
        <v/>
      </c>
      <c r="AU46" s="3" t="str">
        <f>IF($A46="","",IF((AND($A46="ADD",OR(AT46="",AT46="In Use"))),"5",(_xlfn.XLOOKUP(AT46,ud_asset_status[lookupValue],ud_asset_status[lookupKey],""))))</f>
        <v/>
      </c>
      <c r="AV46" s="7"/>
      <c r="AX46" s="3" t="str">
        <f>IF($A46="ADD",IF(NOT(ISBLANK(AW46)),_xlfn.XLOOKUP(AW46,ar_replace_reason[lookupValue],ar_replace_reason[lookupKey],"ERROR"),""), "")</f>
        <v/>
      </c>
      <c r="AY46" s="3" t="str">
        <f t="shared" si="5"/>
        <v/>
      </c>
      <c r="AZ46" s="3" t="str">
        <f>IF($A46="","",IF((AND($A46="ADD",OR(AY46="",AY46="Queenstown-Lakes District Council"))),"70",(_xlfn.XLOOKUP(AY46,ud_organisation_owner[lookupValue],ud_organisation_owner[lookupKey],""))))</f>
        <v/>
      </c>
      <c r="BA46" s="3" t="str">
        <f t="shared" si="6"/>
        <v/>
      </c>
      <c r="BB46" s="3" t="str">
        <f>IF($A46="","",IF((AND($A46="ADD",OR(BA46="",BA46="Queenstown-Lakes District Council"))),"70",(_xlfn.XLOOKUP(BA46,ud_organisation_owner[lookupValue],ud_organisation_owner[lookupKey],""))))</f>
        <v/>
      </c>
      <c r="BC46" s="3" t="str">
        <f t="shared" si="7"/>
        <v/>
      </c>
      <c r="BD46" s="3" t="str">
        <f>IF($A46="","",IF((AND($A46="ADD",OR(BC46="",BC46="Local Authority"))),"17",(_xlfn.XLOOKUP(BC46,ud_sub_organisation[lookupValue],ud_sub_organisation[lookupKey],""))))</f>
        <v/>
      </c>
      <c r="BE46" s="3" t="str">
        <f t="shared" si="8"/>
        <v/>
      </c>
      <c r="BF46" s="3" t="str">
        <f>IF($A46="","",IF((AND($A46="ADD",OR(BE46="",BE46="Vested assets"))),"12",(_xlfn.XLOOKUP(BE46,ud_work_origin[lookupValue],ud_work_origin[lookupKey],""))))</f>
        <v/>
      </c>
      <c r="BG46" s="8"/>
      <c r="BH46" s="2" t="str">
        <f t="shared" si="9"/>
        <v/>
      </c>
      <c r="BI46" s="3" t="str">
        <f t="shared" si="10"/>
        <v/>
      </c>
      <c r="BJ46" s="3" t="str">
        <f>IF($A46="","",IF((AND($A46="ADD",OR(BI46="",BI46="Excellent"))),"1",(_xlfn.XLOOKUP(BI46,condition[lookupValue],condition[lookupKey],""))))</f>
        <v/>
      </c>
      <c r="BK46" s="7" t="str">
        <f t="shared" si="11"/>
        <v/>
      </c>
      <c r="BL46" s="9"/>
    </row>
    <row r="47" spans="2:64">
      <c r="B47" s="4"/>
      <c r="E47" s="3" t="str">
        <f>IF($A47="ADD",IF(NOT(ISBLANK(D47)),_xlfn.XLOOKUP(D47,roadnames[lookupValue],roadnames[lookupKey],"ERROR"),""), "")</f>
        <v/>
      </c>
      <c r="F47" s="5"/>
      <c r="G47" s="5"/>
      <c r="H47" s="6"/>
      <c r="J47" s="3" t="str">
        <f>IF($A47="ADD",IF(NOT(ISBLANK(I47)),_xlfn.XLOOKUP(I47,side[lookupValue],side[lookupKey],"ERROR"),""), "")</f>
        <v/>
      </c>
      <c r="K47" s="4"/>
      <c r="M47" s="3" t="str">
        <f>IF($A47="ADD",IF(NOT(ISBLANK(L47)),_xlfn.XLOOKUP(L47,ud_placement[lookupValue],ud_placement[lookupKey],"ERROR"),""), "")</f>
        <v/>
      </c>
      <c r="O47" s="3" t="str">
        <f>IF($A47="ADD",IF(NOT(ISBLANK(N47)),_xlfn.XLOOKUP(N47,ud_pole_primary_function[lookupValue],ud_pole_primary_function[lookupKey],"ERROR"),""), "")</f>
        <v/>
      </c>
      <c r="P47" s="3" t="str">
        <f t="shared" si="0"/>
        <v/>
      </c>
      <c r="Q47" s="3" t="str">
        <f>IF($A47="","",IF((AND($A47="ADD",OR(P47="",P47="Basic Sign Post"))),"6",(_xlfn.XLOOKUP(P47,ud_pole_structure_type[lookupValue],ud_pole_structure_type[lookupKey],""))))</f>
        <v/>
      </c>
      <c r="R47" s="3" t="str">
        <f t="shared" si="1"/>
        <v/>
      </c>
      <c r="S47" s="3" t="str">
        <f>IF($A47="","",IF((AND($A47="ADD",OR(R47="",R47="Aluminium"))),"4",(_xlfn.XLOOKUP(R47,pole_material[lookupValue],pole_material[lookupKey],""))))</f>
        <v/>
      </c>
      <c r="U47" s="3" t="str">
        <f>IF($A47="ADD",IF(NOT(ISBLANK(T47)),_xlfn.XLOOKUP(T47,ud_coating_system[lookupValue],ud_coating_system[lookupKey],"ERROR"),""), "")</f>
        <v/>
      </c>
      <c r="W47" s="3" t="str">
        <f>IF($A47="ADD",IF(NOT(ISBLANK(V47)),_xlfn.XLOOKUP(V47,ud_pole_foundation_type[lookupValue],ud_pole_foundation_type[lookupKey],"ERROR"),""), "")</f>
        <v/>
      </c>
      <c r="Y47" s="3" t="str">
        <f>IF($A47="ADD",IF(NOT(ISBLANK(X47)),_xlfn.XLOOKUP(X47,ud_pole_base_connection[lookupValue],ud_pole_base_connection[lookupKey],"ERROR"),""), "")</f>
        <v/>
      </c>
      <c r="Z47" s="6"/>
      <c r="AA47" s="6"/>
      <c r="AB47" s="2" t="str">
        <f t="shared" si="2"/>
        <v/>
      </c>
      <c r="AD47" s="3" t="str">
        <f>IF($A47="ADD",IF(NOT(ISBLANK(AC47)),_xlfn.XLOOKUP(AC47,ud_pole_structure_make[lookupValue],ud_pole_structure_make[lookupKey],"ERROR"),""), "")</f>
        <v/>
      </c>
      <c r="AF47" s="3" t="str">
        <f>IF($A47="ADD",IF(NOT(ISBLANK(AE47)),_xlfn.XLOOKUP(1,(ud_pole_structure_model_lookup=AE47)*(ud_pole_structure_model_parentKey=AD47),ud_pole_structure_model[lookupKey],"ERROR"),""), "")</f>
        <v/>
      </c>
      <c r="AH47" s="3" t="str">
        <f>IF($A47="ADD",IF(NOT(ISBLANK(AG47)),_xlfn.XLOOKUP(AG47,sl_pole_shape[lookupValue],sl_pole_shape[lookupKey],"ERROR"),""), "")</f>
        <v/>
      </c>
      <c r="AJ47" s="3" t="str">
        <f>IF($A47="ADD",IF(NOT(ISBLANK(AI47)),_xlfn.XLOOKUP(AI47,sign_bracket[lookupValue],sign_bracket[lookupKey],"ERROR"),""), "")</f>
        <v/>
      </c>
      <c r="AL47" s="3" t="str">
        <f>IF($A47="ADD",IF(NOT(ISBLANK(AK47)),_xlfn.XLOOKUP(AK47,post_plant_type[lookupValue],post_plant_type[lookupKey],"ERROR"),""), "")</f>
        <v/>
      </c>
      <c r="AN47" s="3" t="str">
        <f>IF($A47="ADD",IF(NOT(ISBLANK(AM47)),_xlfn.XLOOKUP(AM47,post_ground_type[lookupValue],post_ground_type[lookupKey],"ERROR"),""), "")</f>
        <v/>
      </c>
      <c r="AP47" s="3" t="str">
        <f>IF($A47="ADD",IF(NOT(ISBLANK(AO47)),_xlfn.XLOOKUP(AO47,post_joint_type[lookupValue],post_joint_type[lookupKey],"ERROR"),""), "")</f>
        <v/>
      </c>
      <c r="AQ47" s="7"/>
      <c r="AR47" s="4" t="str">
        <f t="shared" ca="1" si="3"/>
        <v/>
      </c>
      <c r="AS47" s="4"/>
      <c r="AT47" s="3" t="str">
        <f t="shared" si="4"/>
        <v/>
      </c>
      <c r="AU47" s="3" t="str">
        <f>IF($A47="","",IF((AND($A47="ADD",OR(AT47="",AT47="In Use"))),"5",(_xlfn.XLOOKUP(AT47,ud_asset_status[lookupValue],ud_asset_status[lookupKey],""))))</f>
        <v/>
      </c>
      <c r="AV47" s="7"/>
      <c r="AX47" s="3" t="str">
        <f>IF($A47="ADD",IF(NOT(ISBLANK(AW47)),_xlfn.XLOOKUP(AW47,ar_replace_reason[lookupValue],ar_replace_reason[lookupKey],"ERROR"),""), "")</f>
        <v/>
      </c>
      <c r="AY47" s="3" t="str">
        <f t="shared" si="5"/>
        <v/>
      </c>
      <c r="AZ47" s="3" t="str">
        <f>IF($A47="","",IF((AND($A47="ADD",OR(AY47="",AY47="Queenstown-Lakes District Council"))),"70",(_xlfn.XLOOKUP(AY47,ud_organisation_owner[lookupValue],ud_organisation_owner[lookupKey],""))))</f>
        <v/>
      </c>
      <c r="BA47" s="3" t="str">
        <f t="shared" si="6"/>
        <v/>
      </c>
      <c r="BB47" s="3" t="str">
        <f>IF($A47="","",IF((AND($A47="ADD",OR(BA47="",BA47="Queenstown-Lakes District Council"))),"70",(_xlfn.XLOOKUP(BA47,ud_organisation_owner[lookupValue],ud_organisation_owner[lookupKey],""))))</f>
        <v/>
      </c>
      <c r="BC47" s="3" t="str">
        <f t="shared" si="7"/>
        <v/>
      </c>
      <c r="BD47" s="3" t="str">
        <f>IF($A47="","",IF((AND($A47="ADD",OR(BC47="",BC47="Local Authority"))),"17",(_xlfn.XLOOKUP(BC47,ud_sub_organisation[lookupValue],ud_sub_organisation[lookupKey],""))))</f>
        <v/>
      </c>
      <c r="BE47" s="3" t="str">
        <f t="shared" si="8"/>
        <v/>
      </c>
      <c r="BF47" s="3" t="str">
        <f>IF($A47="","",IF((AND($A47="ADD",OR(BE47="",BE47="Vested assets"))),"12",(_xlfn.XLOOKUP(BE47,ud_work_origin[lookupValue],ud_work_origin[lookupKey],""))))</f>
        <v/>
      </c>
      <c r="BG47" s="8"/>
      <c r="BH47" s="2" t="str">
        <f t="shared" si="9"/>
        <v/>
      </c>
      <c r="BI47" s="3" t="str">
        <f t="shared" si="10"/>
        <v/>
      </c>
      <c r="BJ47" s="3" t="str">
        <f>IF($A47="","",IF((AND($A47="ADD",OR(BI47="",BI47="Excellent"))),"1",(_xlfn.XLOOKUP(BI47,condition[lookupValue],condition[lookupKey],""))))</f>
        <v/>
      </c>
      <c r="BK47" s="7" t="str">
        <f t="shared" si="11"/>
        <v/>
      </c>
      <c r="BL47" s="9"/>
    </row>
    <row r="48" spans="2:64">
      <c r="B48" s="4"/>
      <c r="E48" s="3" t="str">
        <f>IF($A48="ADD",IF(NOT(ISBLANK(D48)),_xlfn.XLOOKUP(D48,roadnames[lookupValue],roadnames[lookupKey],"ERROR"),""), "")</f>
        <v/>
      </c>
      <c r="F48" s="5"/>
      <c r="G48" s="5"/>
      <c r="H48" s="6"/>
      <c r="J48" s="3" t="str">
        <f>IF($A48="ADD",IF(NOT(ISBLANK(I48)),_xlfn.XLOOKUP(I48,side[lookupValue],side[lookupKey],"ERROR"),""), "")</f>
        <v/>
      </c>
      <c r="K48" s="4"/>
      <c r="M48" s="3" t="str">
        <f>IF($A48="ADD",IF(NOT(ISBLANK(L48)),_xlfn.XLOOKUP(L48,ud_placement[lookupValue],ud_placement[lookupKey],"ERROR"),""), "")</f>
        <v/>
      </c>
      <c r="O48" s="3" t="str">
        <f>IF($A48="ADD",IF(NOT(ISBLANK(N48)),_xlfn.XLOOKUP(N48,ud_pole_primary_function[lookupValue],ud_pole_primary_function[lookupKey],"ERROR"),""), "")</f>
        <v/>
      </c>
      <c r="P48" s="3" t="str">
        <f t="shared" si="0"/>
        <v/>
      </c>
      <c r="Q48" s="3" t="str">
        <f>IF($A48="","",IF((AND($A48="ADD",OR(P48="",P48="Basic Sign Post"))),"6",(_xlfn.XLOOKUP(P48,ud_pole_structure_type[lookupValue],ud_pole_structure_type[lookupKey],""))))</f>
        <v/>
      </c>
      <c r="R48" s="3" t="str">
        <f t="shared" si="1"/>
        <v/>
      </c>
      <c r="S48" s="3" t="str">
        <f>IF($A48="","",IF((AND($A48="ADD",OR(R48="",R48="Aluminium"))),"4",(_xlfn.XLOOKUP(R48,pole_material[lookupValue],pole_material[lookupKey],""))))</f>
        <v/>
      </c>
      <c r="U48" s="3" t="str">
        <f>IF($A48="ADD",IF(NOT(ISBLANK(T48)),_xlfn.XLOOKUP(T48,ud_coating_system[lookupValue],ud_coating_system[lookupKey],"ERROR"),""), "")</f>
        <v/>
      </c>
      <c r="W48" s="3" t="str">
        <f>IF($A48="ADD",IF(NOT(ISBLANK(V48)),_xlfn.XLOOKUP(V48,ud_pole_foundation_type[lookupValue],ud_pole_foundation_type[lookupKey],"ERROR"),""), "")</f>
        <v/>
      </c>
      <c r="Y48" s="3" t="str">
        <f>IF($A48="ADD",IF(NOT(ISBLANK(X48)),_xlfn.XLOOKUP(X48,ud_pole_base_connection[lookupValue],ud_pole_base_connection[lookupKey],"ERROR"),""), "")</f>
        <v/>
      </c>
      <c r="Z48" s="6"/>
      <c r="AA48" s="6"/>
      <c r="AB48" s="2" t="str">
        <f t="shared" si="2"/>
        <v/>
      </c>
      <c r="AD48" s="3" t="str">
        <f>IF($A48="ADD",IF(NOT(ISBLANK(AC48)),_xlfn.XLOOKUP(AC48,ud_pole_structure_make[lookupValue],ud_pole_structure_make[lookupKey],"ERROR"),""), "")</f>
        <v/>
      </c>
      <c r="AF48" s="3" t="str">
        <f>IF($A48="ADD",IF(NOT(ISBLANK(AE48)),_xlfn.XLOOKUP(1,(ud_pole_structure_model_lookup=AE48)*(ud_pole_structure_model_parentKey=AD48),ud_pole_structure_model[lookupKey],"ERROR"),""), "")</f>
        <v/>
      </c>
      <c r="AH48" s="3" t="str">
        <f>IF($A48="ADD",IF(NOT(ISBLANK(AG48)),_xlfn.XLOOKUP(AG48,sl_pole_shape[lookupValue],sl_pole_shape[lookupKey],"ERROR"),""), "")</f>
        <v/>
      </c>
      <c r="AJ48" s="3" t="str">
        <f>IF($A48="ADD",IF(NOT(ISBLANK(AI48)),_xlfn.XLOOKUP(AI48,sign_bracket[lookupValue],sign_bracket[lookupKey],"ERROR"),""), "")</f>
        <v/>
      </c>
      <c r="AL48" s="3" t="str">
        <f>IF($A48="ADD",IF(NOT(ISBLANK(AK48)),_xlfn.XLOOKUP(AK48,post_plant_type[lookupValue],post_plant_type[lookupKey],"ERROR"),""), "")</f>
        <v/>
      </c>
      <c r="AN48" s="3" t="str">
        <f>IF($A48="ADD",IF(NOT(ISBLANK(AM48)),_xlfn.XLOOKUP(AM48,post_ground_type[lookupValue],post_ground_type[lookupKey],"ERROR"),""), "")</f>
        <v/>
      </c>
      <c r="AP48" s="3" t="str">
        <f>IF($A48="ADD",IF(NOT(ISBLANK(AO48)),_xlfn.XLOOKUP(AO48,post_joint_type[lookupValue],post_joint_type[lookupKey],"ERROR"),""), "")</f>
        <v/>
      </c>
      <c r="AQ48" s="7"/>
      <c r="AR48" s="4" t="str">
        <f t="shared" ca="1" si="3"/>
        <v/>
      </c>
      <c r="AS48" s="4"/>
      <c r="AT48" s="3" t="str">
        <f t="shared" si="4"/>
        <v/>
      </c>
      <c r="AU48" s="3" t="str">
        <f>IF($A48="","",IF((AND($A48="ADD",OR(AT48="",AT48="In Use"))),"5",(_xlfn.XLOOKUP(AT48,ud_asset_status[lookupValue],ud_asset_status[lookupKey],""))))</f>
        <v/>
      </c>
      <c r="AV48" s="7"/>
      <c r="AX48" s="3" t="str">
        <f>IF($A48="ADD",IF(NOT(ISBLANK(AW48)),_xlfn.XLOOKUP(AW48,ar_replace_reason[lookupValue],ar_replace_reason[lookupKey],"ERROR"),""), "")</f>
        <v/>
      </c>
      <c r="AY48" s="3" t="str">
        <f t="shared" si="5"/>
        <v/>
      </c>
      <c r="AZ48" s="3" t="str">
        <f>IF($A48="","",IF((AND($A48="ADD",OR(AY48="",AY48="Queenstown-Lakes District Council"))),"70",(_xlfn.XLOOKUP(AY48,ud_organisation_owner[lookupValue],ud_organisation_owner[lookupKey],""))))</f>
        <v/>
      </c>
      <c r="BA48" s="3" t="str">
        <f t="shared" si="6"/>
        <v/>
      </c>
      <c r="BB48" s="3" t="str">
        <f>IF($A48="","",IF((AND($A48="ADD",OR(BA48="",BA48="Queenstown-Lakes District Council"))),"70",(_xlfn.XLOOKUP(BA48,ud_organisation_owner[lookupValue],ud_organisation_owner[lookupKey],""))))</f>
        <v/>
      </c>
      <c r="BC48" s="3" t="str">
        <f t="shared" si="7"/>
        <v/>
      </c>
      <c r="BD48" s="3" t="str">
        <f>IF($A48="","",IF((AND($A48="ADD",OR(BC48="",BC48="Local Authority"))),"17",(_xlfn.XLOOKUP(BC48,ud_sub_organisation[lookupValue],ud_sub_organisation[lookupKey],""))))</f>
        <v/>
      </c>
      <c r="BE48" s="3" t="str">
        <f t="shared" si="8"/>
        <v/>
      </c>
      <c r="BF48" s="3" t="str">
        <f>IF($A48="","",IF((AND($A48="ADD",OR(BE48="",BE48="Vested assets"))),"12",(_xlfn.XLOOKUP(BE48,ud_work_origin[lookupValue],ud_work_origin[lookupKey],""))))</f>
        <v/>
      </c>
      <c r="BG48" s="8"/>
      <c r="BH48" s="2" t="str">
        <f t="shared" si="9"/>
        <v/>
      </c>
      <c r="BI48" s="3" t="str">
        <f t="shared" si="10"/>
        <v/>
      </c>
      <c r="BJ48" s="3" t="str">
        <f>IF($A48="","",IF((AND($A48="ADD",OR(BI48="",BI48="Excellent"))),"1",(_xlfn.XLOOKUP(BI48,condition[lookupValue],condition[lookupKey],""))))</f>
        <v/>
      </c>
      <c r="BK48" s="7" t="str">
        <f t="shared" si="11"/>
        <v/>
      </c>
      <c r="BL48" s="9"/>
    </row>
    <row r="49" spans="2:64">
      <c r="B49" s="4"/>
      <c r="E49" s="3" t="str">
        <f>IF($A49="ADD",IF(NOT(ISBLANK(D49)),_xlfn.XLOOKUP(D49,roadnames[lookupValue],roadnames[lookupKey],"ERROR"),""), "")</f>
        <v/>
      </c>
      <c r="F49" s="5"/>
      <c r="G49" s="5"/>
      <c r="H49" s="6"/>
      <c r="J49" s="3" t="str">
        <f>IF($A49="ADD",IF(NOT(ISBLANK(I49)),_xlfn.XLOOKUP(I49,side[lookupValue],side[lookupKey],"ERROR"),""), "")</f>
        <v/>
      </c>
      <c r="K49" s="4"/>
      <c r="M49" s="3" t="str">
        <f>IF($A49="ADD",IF(NOT(ISBLANK(L49)),_xlfn.XLOOKUP(L49,ud_placement[lookupValue],ud_placement[lookupKey],"ERROR"),""), "")</f>
        <v/>
      </c>
      <c r="O49" s="3" t="str">
        <f>IF($A49="ADD",IF(NOT(ISBLANK(N49)),_xlfn.XLOOKUP(N49,ud_pole_primary_function[lookupValue],ud_pole_primary_function[lookupKey],"ERROR"),""), "")</f>
        <v/>
      </c>
      <c r="P49" s="3" t="str">
        <f t="shared" si="0"/>
        <v/>
      </c>
      <c r="Q49" s="3" t="str">
        <f>IF($A49="","",IF((AND($A49="ADD",OR(P49="",P49="Basic Sign Post"))),"6",(_xlfn.XLOOKUP(P49,ud_pole_structure_type[lookupValue],ud_pole_structure_type[lookupKey],""))))</f>
        <v/>
      </c>
      <c r="R49" s="3" t="str">
        <f t="shared" si="1"/>
        <v/>
      </c>
      <c r="S49" s="3" t="str">
        <f>IF($A49="","",IF((AND($A49="ADD",OR(R49="",R49="Aluminium"))),"4",(_xlfn.XLOOKUP(R49,pole_material[lookupValue],pole_material[lookupKey],""))))</f>
        <v/>
      </c>
      <c r="U49" s="3" t="str">
        <f>IF($A49="ADD",IF(NOT(ISBLANK(T49)),_xlfn.XLOOKUP(T49,ud_coating_system[lookupValue],ud_coating_system[lookupKey],"ERROR"),""), "")</f>
        <v/>
      </c>
      <c r="W49" s="3" t="str">
        <f>IF($A49="ADD",IF(NOT(ISBLANK(V49)),_xlfn.XLOOKUP(V49,ud_pole_foundation_type[lookupValue],ud_pole_foundation_type[lookupKey],"ERROR"),""), "")</f>
        <v/>
      </c>
      <c r="Y49" s="3" t="str">
        <f>IF($A49="ADD",IF(NOT(ISBLANK(X49)),_xlfn.XLOOKUP(X49,ud_pole_base_connection[lookupValue],ud_pole_base_connection[lookupKey],"ERROR"),""), "")</f>
        <v/>
      </c>
      <c r="Z49" s="6"/>
      <c r="AA49" s="6"/>
      <c r="AB49" s="2" t="str">
        <f t="shared" si="2"/>
        <v/>
      </c>
      <c r="AD49" s="3" t="str">
        <f>IF($A49="ADD",IF(NOT(ISBLANK(AC49)),_xlfn.XLOOKUP(AC49,ud_pole_structure_make[lookupValue],ud_pole_structure_make[lookupKey],"ERROR"),""), "")</f>
        <v/>
      </c>
      <c r="AF49" s="3" t="str">
        <f>IF($A49="ADD",IF(NOT(ISBLANK(AE49)),_xlfn.XLOOKUP(1,(ud_pole_structure_model_lookup=AE49)*(ud_pole_structure_model_parentKey=AD49),ud_pole_structure_model[lookupKey],"ERROR"),""), "")</f>
        <v/>
      </c>
      <c r="AH49" s="3" t="str">
        <f>IF($A49="ADD",IF(NOT(ISBLANK(AG49)),_xlfn.XLOOKUP(AG49,sl_pole_shape[lookupValue],sl_pole_shape[lookupKey],"ERROR"),""), "")</f>
        <v/>
      </c>
      <c r="AJ49" s="3" t="str">
        <f>IF($A49="ADD",IF(NOT(ISBLANK(AI49)),_xlfn.XLOOKUP(AI49,sign_bracket[lookupValue],sign_bracket[lookupKey],"ERROR"),""), "")</f>
        <v/>
      </c>
      <c r="AL49" s="3" t="str">
        <f>IF($A49="ADD",IF(NOT(ISBLANK(AK49)),_xlfn.XLOOKUP(AK49,post_plant_type[lookupValue],post_plant_type[lookupKey],"ERROR"),""), "")</f>
        <v/>
      </c>
      <c r="AN49" s="3" t="str">
        <f>IF($A49="ADD",IF(NOT(ISBLANK(AM49)),_xlfn.XLOOKUP(AM49,post_ground_type[lookupValue],post_ground_type[lookupKey],"ERROR"),""), "")</f>
        <v/>
      </c>
      <c r="AP49" s="3" t="str">
        <f>IF($A49="ADD",IF(NOT(ISBLANK(AO49)),_xlfn.XLOOKUP(AO49,post_joint_type[lookupValue],post_joint_type[lookupKey],"ERROR"),""), "")</f>
        <v/>
      </c>
      <c r="AQ49" s="7"/>
      <c r="AR49" s="4" t="str">
        <f t="shared" ca="1" si="3"/>
        <v/>
      </c>
      <c r="AS49" s="4"/>
      <c r="AT49" s="3" t="str">
        <f t="shared" si="4"/>
        <v/>
      </c>
      <c r="AU49" s="3" t="str">
        <f>IF($A49="","",IF((AND($A49="ADD",OR(AT49="",AT49="In Use"))),"5",(_xlfn.XLOOKUP(AT49,ud_asset_status[lookupValue],ud_asset_status[lookupKey],""))))</f>
        <v/>
      </c>
      <c r="AV49" s="7"/>
      <c r="AX49" s="3" t="str">
        <f>IF($A49="ADD",IF(NOT(ISBLANK(AW49)),_xlfn.XLOOKUP(AW49,ar_replace_reason[lookupValue],ar_replace_reason[lookupKey],"ERROR"),""), "")</f>
        <v/>
      </c>
      <c r="AY49" s="3" t="str">
        <f t="shared" si="5"/>
        <v/>
      </c>
      <c r="AZ49" s="3" t="str">
        <f>IF($A49="","",IF((AND($A49="ADD",OR(AY49="",AY49="Queenstown-Lakes District Council"))),"70",(_xlfn.XLOOKUP(AY49,ud_organisation_owner[lookupValue],ud_organisation_owner[lookupKey],""))))</f>
        <v/>
      </c>
      <c r="BA49" s="3" t="str">
        <f t="shared" si="6"/>
        <v/>
      </c>
      <c r="BB49" s="3" t="str">
        <f>IF($A49="","",IF((AND($A49="ADD",OR(BA49="",BA49="Queenstown-Lakes District Council"))),"70",(_xlfn.XLOOKUP(BA49,ud_organisation_owner[lookupValue],ud_organisation_owner[lookupKey],""))))</f>
        <v/>
      </c>
      <c r="BC49" s="3" t="str">
        <f t="shared" si="7"/>
        <v/>
      </c>
      <c r="BD49" s="3" t="str">
        <f>IF($A49="","",IF((AND($A49="ADD",OR(BC49="",BC49="Local Authority"))),"17",(_xlfn.XLOOKUP(BC49,ud_sub_organisation[lookupValue],ud_sub_organisation[lookupKey],""))))</f>
        <v/>
      </c>
      <c r="BE49" s="3" t="str">
        <f t="shared" si="8"/>
        <v/>
      </c>
      <c r="BF49" s="3" t="str">
        <f>IF($A49="","",IF((AND($A49="ADD",OR(BE49="",BE49="Vested assets"))),"12",(_xlfn.XLOOKUP(BE49,ud_work_origin[lookupValue],ud_work_origin[lookupKey],""))))</f>
        <v/>
      </c>
      <c r="BG49" s="8"/>
      <c r="BH49" s="2" t="str">
        <f t="shared" si="9"/>
        <v/>
      </c>
      <c r="BI49" s="3" t="str">
        <f t="shared" si="10"/>
        <v/>
      </c>
      <c r="BJ49" s="3" t="str">
        <f>IF($A49="","",IF((AND($A49="ADD",OR(BI49="",BI49="Excellent"))),"1",(_xlfn.XLOOKUP(BI49,condition[lookupValue],condition[lookupKey],""))))</f>
        <v/>
      </c>
      <c r="BK49" s="7" t="str">
        <f t="shared" si="11"/>
        <v/>
      </c>
      <c r="BL49" s="9"/>
    </row>
    <row r="50" spans="2:64">
      <c r="B50" s="4"/>
      <c r="E50" s="3" t="str">
        <f>IF($A50="ADD",IF(NOT(ISBLANK(D50)),_xlfn.XLOOKUP(D50,roadnames[lookupValue],roadnames[lookupKey],"ERROR"),""), "")</f>
        <v/>
      </c>
      <c r="F50" s="5"/>
      <c r="G50" s="5"/>
      <c r="H50" s="6"/>
      <c r="J50" s="3" t="str">
        <f>IF($A50="ADD",IF(NOT(ISBLANK(I50)),_xlfn.XLOOKUP(I50,side[lookupValue],side[lookupKey],"ERROR"),""), "")</f>
        <v/>
      </c>
      <c r="K50" s="4"/>
      <c r="M50" s="3" t="str">
        <f>IF($A50="ADD",IF(NOT(ISBLANK(L50)),_xlfn.XLOOKUP(L50,ud_placement[lookupValue],ud_placement[lookupKey],"ERROR"),""), "")</f>
        <v/>
      </c>
      <c r="O50" s="3" t="str">
        <f>IF($A50="ADD",IF(NOT(ISBLANK(N50)),_xlfn.XLOOKUP(N50,ud_pole_primary_function[lookupValue],ud_pole_primary_function[lookupKey],"ERROR"),""), "")</f>
        <v/>
      </c>
      <c r="P50" s="3" t="str">
        <f t="shared" si="0"/>
        <v/>
      </c>
      <c r="Q50" s="3" t="str">
        <f>IF($A50="","",IF((AND($A50="ADD",OR(P50="",P50="Basic Sign Post"))),"6",(_xlfn.XLOOKUP(P50,ud_pole_structure_type[lookupValue],ud_pole_structure_type[lookupKey],""))))</f>
        <v/>
      </c>
      <c r="R50" s="3" t="str">
        <f t="shared" si="1"/>
        <v/>
      </c>
      <c r="S50" s="3" t="str">
        <f>IF($A50="","",IF((AND($A50="ADD",OR(R50="",R50="Aluminium"))),"4",(_xlfn.XLOOKUP(R50,pole_material[lookupValue],pole_material[lookupKey],""))))</f>
        <v/>
      </c>
      <c r="U50" s="3" t="str">
        <f>IF($A50="ADD",IF(NOT(ISBLANK(T50)),_xlfn.XLOOKUP(T50,ud_coating_system[lookupValue],ud_coating_system[lookupKey],"ERROR"),""), "")</f>
        <v/>
      </c>
      <c r="W50" s="3" t="str">
        <f>IF($A50="ADD",IF(NOT(ISBLANK(V50)),_xlfn.XLOOKUP(V50,ud_pole_foundation_type[lookupValue],ud_pole_foundation_type[lookupKey],"ERROR"),""), "")</f>
        <v/>
      </c>
      <c r="Y50" s="3" t="str">
        <f>IF($A50="ADD",IF(NOT(ISBLANK(X50)),_xlfn.XLOOKUP(X50,ud_pole_base_connection[lookupValue],ud_pole_base_connection[lookupKey],"ERROR"),""), "")</f>
        <v/>
      </c>
      <c r="Z50" s="6"/>
      <c r="AA50" s="6"/>
      <c r="AB50" s="2" t="str">
        <f t="shared" si="2"/>
        <v/>
      </c>
      <c r="AD50" s="3" t="str">
        <f>IF($A50="ADD",IF(NOT(ISBLANK(AC50)),_xlfn.XLOOKUP(AC50,ud_pole_structure_make[lookupValue],ud_pole_structure_make[lookupKey],"ERROR"),""), "")</f>
        <v/>
      </c>
      <c r="AF50" s="3" t="str">
        <f>IF($A50="ADD",IF(NOT(ISBLANK(AE50)),_xlfn.XLOOKUP(1,(ud_pole_structure_model_lookup=AE50)*(ud_pole_structure_model_parentKey=AD50),ud_pole_structure_model[lookupKey],"ERROR"),""), "")</f>
        <v/>
      </c>
      <c r="AH50" s="3" t="str">
        <f>IF($A50="ADD",IF(NOT(ISBLANK(AG50)),_xlfn.XLOOKUP(AG50,sl_pole_shape[lookupValue],sl_pole_shape[lookupKey],"ERROR"),""), "")</f>
        <v/>
      </c>
      <c r="AJ50" s="3" t="str">
        <f>IF($A50="ADD",IF(NOT(ISBLANK(AI50)),_xlfn.XLOOKUP(AI50,sign_bracket[lookupValue],sign_bracket[lookupKey],"ERROR"),""), "")</f>
        <v/>
      </c>
      <c r="AL50" s="3" t="str">
        <f>IF($A50="ADD",IF(NOT(ISBLANK(AK50)),_xlfn.XLOOKUP(AK50,post_plant_type[lookupValue],post_plant_type[lookupKey],"ERROR"),""), "")</f>
        <v/>
      </c>
      <c r="AN50" s="3" t="str">
        <f>IF($A50="ADD",IF(NOT(ISBLANK(AM50)),_xlfn.XLOOKUP(AM50,post_ground_type[lookupValue],post_ground_type[lookupKey],"ERROR"),""), "")</f>
        <v/>
      </c>
      <c r="AP50" s="3" t="str">
        <f>IF($A50="ADD",IF(NOT(ISBLANK(AO50)),_xlfn.XLOOKUP(AO50,post_joint_type[lookupValue],post_joint_type[lookupKey],"ERROR"),""), "")</f>
        <v/>
      </c>
      <c r="AQ50" s="7"/>
      <c r="AR50" s="4" t="str">
        <f t="shared" ca="1" si="3"/>
        <v/>
      </c>
      <c r="AS50" s="4"/>
      <c r="AT50" s="3" t="str">
        <f t="shared" si="4"/>
        <v/>
      </c>
      <c r="AU50" s="3" t="str">
        <f>IF($A50="","",IF((AND($A50="ADD",OR(AT50="",AT50="In Use"))),"5",(_xlfn.XLOOKUP(AT50,ud_asset_status[lookupValue],ud_asset_status[lookupKey],""))))</f>
        <v/>
      </c>
      <c r="AV50" s="7"/>
      <c r="AX50" s="3" t="str">
        <f>IF($A50="ADD",IF(NOT(ISBLANK(AW50)),_xlfn.XLOOKUP(AW50,ar_replace_reason[lookupValue],ar_replace_reason[lookupKey],"ERROR"),""), "")</f>
        <v/>
      </c>
      <c r="AY50" s="3" t="str">
        <f t="shared" si="5"/>
        <v/>
      </c>
      <c r="AZ50" s="3" t="str">
        <f>IF($A50="","",IF((AND($A50="ADD",OR(AY50="",AY50="Queenstown-Lakes District Council"))),"70",(_xlfn.XLOOKUP(AY50,ud_organisation_owner[lookupValue],ud_organisation_owner[lookupKey],""))))</f>
        <v/>
      </c>
      <c r="BA50" s="3" t="str">
        <f t="shared" si="6"/>
        <v/>
      </c>
      <c r="BB50" s="3" t="str">
        <f>IF($A50="","",IF((AND($A50="ADD",OR(BA50="",BA50="Queenstown-Lakes District Council"))),"70",(_xlfn.XLOOKUP(BA50,ud_organisation_owner[lookupValue],ud_organisation_owner[lookupKey],""))))</f>
        <v/>
      </c>
      <c r="BC50" s="3" t="str">
        <f t="shared" si="7"/>
        <v/>
      </c>
      <c r="BD50" s="3" t="str">
        <f>IF($A50="","",IF((AND($A50="ADD",OR(BC50="",BC50="Local Authority"))),"17",(_xlfn.XLOOKUP(BC50,ud_sub_organisation[lookupValue],ud_sub_organisation[lookupKey],""))))</f>
        <v/>
      </c>
      <c r="BE50" s="3" t="str">
        <f t="shared" si="8"/>
        <v/>
      </c>
      <c r="BF50" s="3" t="str">
        <f>IF($A50="","",IF((AND($A50="ADD",OR(BE50="",BE50="Vested assets"))),"12",(_xlfn.XLOOKUP(BE50,ud_work_origin[lookupValue],ud_work_origin[lookupKey],""))))</f>
        <v/>
      </c>
      <c r="BG50" s="8"/>
      <c r="BH50" s="2" t="str">
        <f t="shared" si="9"/>
        <v/>
      </c>
      <c r="BI50" s="3" t="str">
        <f t="shared" si="10"/>
        <v/>
      </c>
      <c r="BJ50" s="3" t="str">
        <f>IF($A50="","",IF((AND($A50="ADD",OR(BI50="",BI50="Excellent"))),"1",(_xlfn.XLOOKUP(BI50,condition[lookupValue],condition[lookupKey],""))))</f>
        <v/>
      </c>
      <c r="BK50" s="7" t="str">
        <f t="shared" si="11"/>
        <v/>
      </c>
      <c r="BL50" s="9"/>
    </row>
    <row r="51" spans="2:64">
      <c r="B51" s="4"/>
      <c r="E51" s="3" t="str">
        <f>IF($A51="ADD",IF(NOT(ISBLANK(D51)),_xlfn.XLOOKUP(D51,roadnames[lookupValue],roadnames[lookupKey],"ERROR"),""), "")</f>
        <v/>
      </c>
      <c r="F51" s="5"/>
      <c r="G51" s="5"/>
      <c r="H51" s="6"/>
      <c r="J51" s="3" t="str">
        <f>IF($A51="ADD",IF(NOT(ISBLANK(I51)),_xlfn.XLOOKUP(I51,side[lookupValue],side[lookupKey],"ERROR"),""), "")</f>
        <v/>
      </c>
      <c r="K51" s="4"/>
      <c r="M51" s="3" t="str">
        <f>IF($A51="ADD",IF(NOT(ISBLANK(L51)),_xlfn.XLOOKUP(L51,ud_placement[lookupValue],ud_placement[lookupKey],"ERROR"),""), "")</f>
        <v/>
      </c>
      <c r="O51" s="3" t="str">
        <f>IF($A51="ADD",IF(NOT(ISBLANK(N51)),_xlfn.XLOOKUP(N51,ud_pole_primary_function[lookupValue],ud_pole_primary_function[lookupKey],"ERROR"),""), "")</f>
        <v/>
      </c>
      <c r="P51" s="3" t="str">
        <f t="shared" si="0"/>
        <v/>
      </c>
      <c r="Q51" s="3" t="str">
        <f>IF($A51="","",IF((AND($A51="ADD",OR(P51="",P51="Basic Sign Post"))),"6",(_xlfn.XLOOKUP(P51,ud_pole_structure_type[lookupValue],ud_pole_structure_type[lookupKey],""))))</f>
        <v/>
      </c>
      <c r="R51" s="3" t="str">
        <f t="shared" si="1"/>
        <v/>
      </c>
      <c r="S51" s="3" t="str">
        <f>IF($A51="","",IF((AND($A51="ADD",OR(R51="",R51="Aluminium"))),"4",(_xlfn.XLOOKUP(R51,pole_material[lookupValue],pole_material[lookupKey],""))))</f>
        <v/>
      </c>
      <c r="U51" s="3" t="str">
        <f>IF($A51="ADD",IF(NOT(ISBLANK(T51)),_xlfn.XLOOKUP(T51,ud_coating_system[lookupValue],ud_coating_system[lookupKey],"ERROR"),""), "")</f>
        <v/>
      </c>
      <c r="W51" s="3" t="str">
        <f>IF($A51="ADD",IF(NOT(ISBLANK(V51)),_xlfn.XLOOKUP(V51,ud_pole_foundation_type[lookupValue],ud_pole_foundation_type[lookupKey],"ERROR"),""), "")</f>
        <v/>
      </c>
      <c r="Y51" s="3" t="str">
        <f>IF($A51="ADD",IF(NOT(ISBLANK(X51)),_xlfn.XLOOKUP(X51,ud_pole_base_connection[lookupValue],ud_pole_base_connection[lookupKey],"ERROR"),""), "")</f>
        <v/>
      </c>
      <c r="Z51" s="6"/>
      <c r="AA51" s="6"/>
      <c r="AB51" s="2" t="str">
        <f t="shared" si="2"/>
        <v/>
      </c>
      <c r="AD51" s="3" t="str">
        <f>IF($A51="ADD",IF(NOT(ISBLANK(AC51)),_xlfn.XLOOKUP(AC51,ud_pole_structure_make[lookupValue],ud_pole_structure_make[lookupKey],"ERROR"),""), "")</f>
        <v/>
      </c>
      <c r="AF51" s="3" t="str">
        <f>IF($A51="ADD",IF(NOT(ISBLANK(AE51)),_xlfn.XLOOKUP(1,(ud_pole_structure_model_lookup=AE51)*(ud_pole_structure_model_parentKey=AD51),ud_pole_structure_model[lookupKey],"ERROR"),""), "")</f>
        <v/>
      </c>
      <c r="AH51" s="3" t="str">
        <f>IF($A51="ADD",IF(NOT(ISBLANK(AG51)),_xlfn.XLOOKUP(AG51,sl_pole_shape[lookupValue],sl_pole_shape[lookupKey],"ERROR"),""), "")</f>
        <v/>
      </c>
      <c r="AJ51" s="3" t="str">
        <f>IF($A51="ADD",IF(NOT(ISBLANK(AI51)),_xlfn.XLOOKUP(AI51,sign_bracket[lookupValue],sign_bracket[lookupKey],"ERROR"),""), "")</f>
        <v/>
      </c>
      <c r="AL51" s="3" t="str">
        <f>IF($A51="ADD",IF(NOT(ISBLANK(AK51)),_xlfn.XLOOKUP(AK51,post_plant_type[lookupValue],post_plant_type[lookupKey],"ERROR"),""), "")</f>
        <v/>
      </c>
      <c r="AN51" s="3" t="str">
        <f>IF($A51="ADD",IF(NOT(ISBLANK(AM51)),_xlfn.XLOOKUP(AM51,post_ground_type[lookupValue],post_ground_type[lookupKey],"ERROR"),""), "")</f>
        <v/>
      </c>
      <c r="AP51" s="3" t="str">
        <f>IF($A51="ADD",IF(NOT(ISBLANK(AO51)),_xlfn.XLOOKUP(AO51,post_joint_type[lookupValue],post_joint_type[lookupKey],"ERROR"),""), "")</f>
        <v/>
      </c>
      <c r="AQ51" s="7"/>
      <c r="AR51" s="4" t="str">
        <f t="shared" ca="1" si="3"/>
        <v/>
      </c>
      <c r="AS51" s="4"/>
      <c r="AT51" s="3" t="str">
        <f t="shared" si="4"/>
        <v/>
      </c>
      <c r="AU51" s="3" t="str">
        <f>IF($A51="","",IF((AND($A51="ADD",OR(AT51="",AT51="In Use"))),"5",(_xlfn.XLOOKUP(AT51,ud_asset_status[lookupValue],ud_asset_status[lookupKey],""))))</f>
        <v/>
      </c>
      <c r="AV51" s="7"/>
      <c r="AX51" s="3" t="str">
        <f>IF($A51="ADD",IF(NOT(ISBLANK(AW51)),_xlfn.XLOOKUP(AW51,ar_replace_reason[lookupValue],ar_replace_reason[lookupKey],"ERROR"),""), "")</f>
        <v/>
      </c>
      <c r="AY51" s="3" t="str">
        <f t="shared" si="5"/>
        <v/>
      </c>
      <c r="AZ51" s="3" t="str">
        <f>IF($A51="","",IF((AND($A51="ADD",OR(AY51="",AY51="Queenstown-Lakes District Council"))),"70",(_xlfn.XLOOKUP(AY51,ud_organisation_owner[lookupValue],ud_organisation_owner[lookupKey],""))))</f>
        <v/>
      </c>
      <c r="BA51" s="3" t="str">
        <f t="shared" si="6"/>
        <v/>
      </c>
      <c r="BB51" s="3" t="str">
        <f>IF($A51="","",IF((AND($A51="ADD",OR(BA51="",BA51="Queenstown-Lakes District Council"))),"70",(_xlfn.XLOOKUP(BA51,ud_organisation_owner[lookupValue],ud_organisation_owner[lookupKey],""))))</f>
        <v/>
      </c>
      <c r="BC51" s="3" t="str">
        <f t="shared" si="7"/>
        <v/>
      </c>
      <c r="BD51" s="3" t="str">
        <f>IF($A51="","",IF((AND($A51="ADD",OR(BC51="",BC51="Local Authority"))),"17",(_xlfn.XLOOKUP(BC51,ud_sub_organisation[lookupValue],ud_sub_organisation[lookupKey],""))))</f>
        <v/>
      </c>
      <c r="BE51" s="3" t="str">
        <f t="shared" si="8"/>
        <v/>
      </c>
      <c r="BF51" s="3" t="str">
        <f>IF($A51="","",IF((AND($A51="ADD",OR(BE51="",BE51="Vested assets"))),"12",(_xlfn.XLOOKUP(BE51,ud_work_origin[lookupValue],ud_work_origin[lookupKey],""))))</f>
        <v/>
      </c>
      <c r="BG51" s="8"/>
      <c r="BH51" s="2" t="str">
        <f t="shared" si="9"/>
        <v/>
      </c>
      <c r="BI51" s="3" t="str">
        <f t="shared" si="10"/>
        <v/>
      </c>
      <c r="BJ51" s="3" t="str">
        <f>IF($A51="","",IF((AND($A51="ADD",OR(BI51="",BI51="Excellent"))),"1",(_xlfn.XLOOKUP(BI51,condition[lookupValue],condition[lookupKey],""))))</f>
        <v/>
      </c>
      <c r="BK51" s="7" t="str">
        <f t="shared" si="11"/>
        <v/>
      </c>
      <c r="BL51" s="9"/>
    </row>
    <row r="52" spans="2:64">
      <c r="B52" s="4"/>
      <c r="E52" s="3" t="str">
        <f>IF($A52="ADD",IF(NOT(ISBLANK(D52)),_xlfn.XLOOKUP(D52,roadnames[lookupValue],roadnames[lookupKey],"ERROR"),""), "")</f>
        <v/>
      </c>
      <c r="F52" s="5"/>
      <c r="G52" s="5"/>
      <c r="H52" s="6"/>
      <c r="J52" s="3" t="str">
        <f>IF($A52="ADD",IF(NOT(ISBLANK(I52)),_xlfn.XLOOKUP(I52,side[lookupValue],side[lookupKey],"ERROR"),""), "")</f>
        <v/>
      </c>
      <c r="K52" s="4"/>
      <c r="M52" s="3" t="str">
        <f>IF($A52="ADD",IF(NOT(ISBLANK(L52)),_xlfn.XLOOKUP(L52,ud_placement[lookupValue],ud_placement[lookupKey],"ERROR"),""), "")</f>
        <v/>
      </c>
      <c r="O52" s="3" t="str">
        <f>IF($A52="ADD",IF(NOT(ISBLANK(N52)),_xlfn.XLOOKUP(N52,ud_pole_primary_function[lookupValue],ud_pole_primary_function[lookupKey],"ERROR"),""), "")</f>
        <v/>
      </c>
      <c r="P52" s="3" t="str">
        <f t="shared" si="0"/>
        <v/>
      </c>
      <c r="Q52" s="3" t="str">
        <f>IF($A52="","",IF((AND($A52="ADD",OR(P52="",P52="Basic Sign Post"))),"6",(_xlfn.XLOOKUP(P52,ud_pole_structure_type[lookupValue],ud_pole_structure_type[lookupKey],""))))</f>
        <v/>
      </c>
      <c r="R52" s="3" t="str">
        <f t="shared" si="1"/>
        <v/>
      </c>
      <c r="S52" s="3" t="str">
        <f>IF($A52="","",IF((AND($A52="ADD",OR(R52="",R52="Aluminium"))),"4",(_xlfn.XLOOKUP(R52,pole_material[lookupValue],pole_material[lookupKey],""))))</f>
        <v/>
      </c>
      <c r="U52" s="3" t="str">
        <f>IF($A52="ADD",IF(NOT(ISBLANK(T52)),_xlfn.XLOOKUP(T52,ud_coating_system[lookupValue],ud_coating_system[lookupKey],"ERROR"),""), "")</f>
        <v/>
      </c>
      <c r="W52" s="3" t="str">
        <f>IF($A52="ADD",IF(NOT(ISBLANK(V52)),_xlfn.XLOOKUP(V52,ud_pole_foundation_type[lookupValue],ud_pole_foundation_type[lookupKey],"ERROR"),""), "")</f>
        <v/>
      </c>
      <c r="Y52" s="3" t="str">
        <f>IF($A52="ADD",IF(NOT(ISBLANK(X52)),_xlfn.XLOOKUP(X52,ud_pole_base_connection[lookupValue],ud_pole_base_connection[lookupKey],"ERROR"),""), "")</f>
        <v/>
      </c>
      <c r="Z52" s="6"/>
      <c r="AA52" s="6"/>
      <c r="AB52" s="2" t="str">
        <f t="shared" si="2"/>
        <v/>
      </c>
      <c r="AD52" s="3" t="str">
        <f>IF($A52="ADD",IF(NOT(ISBLANK(AC52)),_xlfn.XLOOKUP(AC52,ud_pole_structure_make[lookupValue],ud_pole_structure_make[lookupKey],"ERROR"),""), "")</f>
        <v/>
      </c>
      <c r="AF52" s="3" t="str">
        <f>IF($A52="ADD",IF(NOT(ISBLANK(AE52)),_xlfn.XLOOKUP(1,(ud_pole_structure_model_lookup=AE52)*(ud_pole_structure_model_parentKey=AD52),ud_pole_structure_model[lookupKey],"ERROR"),""), "")</f>
        <v/>
      </c>
      <c r="AH52" s="3" t="str">
        <f>IF($A52="ADD",IF(NOT(ISBLANK(AG52)),_xlfn.XLOOKUP(AG52,sl_pole_shape[lookupValue],sl_pole_shape[lookupKey],"ERROR"),""), "")</f>
        <v/>
      </c>
      <c r="AJ52" s="3" t="str">
        <f>IF($A52="ADD",IF(NOT(ISBLANK(AI52)),_xlfn.XLOOKUP(AI52,sign_bracket[lookupValue],sign_bracket[lookupKey],"ERROR"),""), "")</f>
        <v/>
      </c>
      <c r="AL52" s="3" t="str">
        <f>IF($A52="ADD",IF(NOT(ISBLANK(AK52)),_xlfn.XLOOKUP(AK52,post_plant_type[lookupValue],post_plant_type[lookupKey],"ERROR"),""), "")</f>
        <v/>
      </c>
      <c r="AN52" s="3" t="str">
        <f>IF($A52="ADD",IF(NOT(ISBLANK(AM52)),_xlfn.XLOOKUP(AM52,post_ground_type[lookupValue],post_ground_type[lookupKey],"ERROR"),""), "")</f>
        <v/>
      </c>
      <c r="AP52" s="3" t="str">
        <f>IF($A52="ADD",IF(NOT(ISBLANK(AO52)),_xlfn.XLOOKUP(AO52,post_joint_type[lookupValue],post_joint_type[lookupKey],"ERROR"),""), "")</f>
        <v/>
      </c>
      <c r="AQ52" s="7"/>
      <c r="AR52" s="4" t="str">
        <f t="shared" ca="1" si="3"/>
        <v/>
      </c>
      <c r="AS52" s="4"/>
      <c r="AT52" s="3" t="str">
        <f t="shared" si="4"/>
        <v/>
      </c>
      <c r="AU52" s="3" t="str">
        <f>IF($A52="","",IF((AND($A52="ADD",OR(AT52="",AT52="In Use"))),"5",(_xlfn.XLOOKUP(AT52,ud_asset_status[lookupValue],ud_asset_status[lookupKey],""))))</f>
        <v/>
      </c>
      <c r="AV52" s="7"/>
      <c r="AX52" s="3" t="str">
        <f>IF($A52="ADD",IF(NOT(ISBLANK(AW52)),_xlfn.XLOOKUP(AW52,ar_replace_reason[lookupValue],ar_replace_reason[lookupKey],"ERROR"),""), "")</f>
        <v/>
      </c>
      <c r="AY52" s="3" t="str">
        <f t="shared" si="5"/>
        <v/>
      </c>
      <c r="AZ52" s="3" t="str">
        <f>IF($A52="","",IF((AND($A52="ADD",OR(AY52="",AY52="Queenstown-Lakes District Council"))),"70",(_xlfn.XLOOKUP(AY52,ud_organisation_owner[lookupValue],ud_organisation_owner[lookupKey],""))))</f>
        <v/>
      </c>
      <c r="BA52" s="3" t="str">
        <f t="shared" si="6"/>
        <v/>
      </c>
      <c r="BB52" s="3" t="str">
        <f>IF($A52="","",IF((AND($A52="ADD",OR(BA52="",BA52="Queenstown-Lakes District Council"))),"70",(_xlfn.XLOOKUP(BA52,ud_organisation_owner[lookupValue],ud_organisation_owner[lookupKey],""))))</f>
        <v/>
      </c>
      <c r="BC52" s="3" t="str">
        <f t="shared" si="7"/>
        <v/>
      </c>
      <c r="BD52" s="3" t="str">
        <f>IF($A52="","",IF((AND($A52="ADD",OR(BC52="",BC52="Local Authority"))),"17",(_xlfn.XLOOKUP(BC52,ud_sub_organisation[lookupValue],ud_sub_organisation[lookupKey],""))))</f>
        <v/>
      </c>
      <c r="BE52" s="3" t="str">
        <f t="shared" si="8"/>
        <v/>
      </c>
      <c r="BF52" s="3" t="str">
        <f>IF($A52="","",IF((AND($A52="ADD",OR(BE52="",BE52="Vested assets"))),"12",(_xlfn.XLOOKUP(BE52,ud_work_origin[lookupValue],ud_work_origin[lookupKey],""))))</f>
        <v/>
      </c>
      <c r="BG52" s="8"/>
      <c r="BH52" s="2" t="str">
        <f t="shared" si="9"/>
        <v/>
      </c>
      <c r="BI52" s="3" t="str">
        <f t="shared" si="10"/>
        <v/>
      </c>
      <c r="BJ52" s="3" t="str">
        <f>IF($A52="","",IF((AND($A52="ADD",OR(BI52="",BI52="Excellent"))),"1",(_xlfn.XLOOKUP(BI52,condition[lookupValue],condition[lookupKey],""))))</f>
        <v/>
      </c>
      <c r="BK52" s="7" t="str">
        <f t="shared" si="11"/>
        <v/>
      </c>
      <c r="BL52" s="9"/>
    </row>
    <row r="53" spans="2:64">
      <c r="B53" s="4"/>
      <c r="E53" s="3" t="str">
        <f>IF($A53="ADD",IF(NOT(ISBLANK(D53)),_xlfn.XLOOKUP(D53,roadnames[lookupValue],roadnames[lookupKey],"ERROR"),""), "")</f>
        <v/>
      </c>
      <c r="F53" s="5"/>
      <c r="G53" s="5"/>
      <c r="H53" s="6"/>
      <c r="J53" s="3" t="str">
        <f>IF($A53="ADD",IF(NOT(ISBLANK(I53)),_xlfn.XLOOKUP(I53,side[lookupValue],side[lookupKey],"ERROR"),""), "")</f>
        <v/>
      </c>
      <c r="K53" s="4"/>
      <c r="M53" s="3" t="str">
        <f>IF($A53="ADD",IF(NOT(ISBLANK(L53)),_xlfn.XLOOKUP(L53,ud_placement[lookupValue],ud_placement[lookupKey],"ERROR"),""), "")</f>
        <v/>
      </c>
      <c r="O53" s="3" t="str">
        <f>IF($A53="ADD",IF(NOT(ISBLANK(N53)),_xlfn.XLOOKUP(N53,ud_pole_primary_function[lookupValue],ud_pole_primary_function[lookupKey],"ERROR"),""), "")</f>
        <v/>
      </c>
      <c r="P53" s="3" t="str">
        <f t="shared" si="0"/>
        <v/>
      </c>
      <c r="Q53" s="3" t="str">
        <f>IF($A53="","",IF((AND($A53="ADD",OR(P53="",P53="Basic Sign Post"))),"6",(_xlfn.XLOOKUP(P53,ud_pole_structure_type[lookupValue],ud_pole_structure_type[lookupKey],""))))</f>
        <v/>
      </c>
      <c r="R53" s="3" t="str">
        <f t="shared" si="1"/>
        <v/>
      </c>
      <c r="S53" s="3" t="str">
        <f>IF($A53="","",IF((AND($A53="ADD",OR(R53="",R53="Aluminium"))),"4",(_xlfn.XLOOKUP(R53,pole_material[lookupValue],pole_material[lookupKey],""))))</f>
        <v/>
      </c>
      <c r="U53" s="3" t="str">
        <f>IF($A53="ADD",IF(NOT(ISBLANK(T53)),_xlfn.XLOOKUP(T53,ud_coating_system[lookupValue],ud_coating_system[lookupKey],"ERROR"),""), "")</f>
        <v/>
      </c>
      <c r="W53" s="3" t="str">
        <f>IF($A53="ADD",IF(NOT(ISBLANK(V53)),_xlfn.XLOOKUP(V53,ud_pole_foundation_type[lookupValue],ud_pole_foundation_type[lookupKey],"ERROR"),""), "")</f>
        <v/>
      </c>
      <c r="Y53" s="3" t="str">
        <f>IF($A53="ADD",IF(NOT(ISBLANK(X53)),_xlfn.XLOOKUP(X53,ud_pole_base_connection[lookupValue],ud_pole_base_connection[lookupKey],"ERROR"),""), "")</f>
        <v/>
      </c>
      <c r="Z53" s="6"/>
      <c r="AA53" s="6"/>
      <c r="AB53" s="2" t="str">
        <f t="shared" si="2"/>
        <v/>
      </c>
      <c r="AD53" s="3" t="str">
        <f>IF($A53="ADD",IF(NOT(ISBLANK(AC53)),_xlfn.XLOOKUP(AC53,ud_pole_structure_make[lookupValue],ud_pole_structure_make[lookupKey],"ERROR"),""), "")</f>
        <v/>
      </c>
      <c r="AF53" s="3" t="str">
        <f>IF($A53="ADD",IF(NOT(ISBLANK(AE53)),_xlfn.XLOOKUP(1,(ud_pole_structure_model_lookup=AE53)*(ud_pole_structure_model_parentKey=AD53),ud_pole_structure_model[lookupKey],"ERROR"),""), "")</f>
        <v/>
      </c>
      <c r="AH53" s="3" t="str">
        <f>IF($A53="ADD",IF(NOT(ISBLANK(AG53)),_xlfn.XLOOKUP(AG53,sl_pole_shape[lookupValue],sl_pole_shape[lookupKey],"ERROR"),""), "")</f>
        <v/>
      </c>
      <c r="AJ53" s="3" t="str">
        <f>IF($A53="ADD",IF(NOT(ISBLANK(AI53)),_xlfn.XLOOKUP(AI53,sign_bracket[lookupValue],sign_bracket[lookupKey],"ERROR"),""), "")</f>
        <v/>
      </c>
      <c r="AL53" s="3" t="str">
        <f>IF($A53="ADD",IF(NOT(ISBLANK(AK53)),_xlfn.XLOOKUP(AK53,post_plant_type[lookupValue],post_plant_type[lookupKey],"ERROR"),""), "")</f>
        <v/>
      </c>
      <c r="AN53" s="3" t="str">
        <f>IF($A53="ADD",IF(NOT(ISBLANK(AM53)),_xlfn.XLOOKUP(AM53,post_ground_type[lookupValue],post_ground_type[lookupKey],"ERROR"),""), "")</f>
        <v/>
      </c>
      <c r="AP53" s="3" t="str">
        <f>IF($A53="ADD",IF(NOT(ISBLANK(AO53)),_xlfn.XLOOKUP(AO53,post_joint_type[lookupValue],post_joint_type[lookupKey],"ERROR"),""), "")</f>
        <v/>
      </c>
      <c r="AQ53" s="7"/>
      <c r="AR53" s="4" t="str">
        <f t="shared" ca="1" si="3"/>
        <v/>
      </c>
      <c r="AS53" s="4"/>
      <c r="AT53" s="3" t="str">
        <f t="shared" si="4"/>
        <v/>
      </c>
      <c r="AU53" s="3" t="str">
        <f>IF($A53="","",IF((AND($A53="ADD",OR(AT53="",AT53="In Use"))),"5",(_xlfn.XLOOKUP(AT53,ud_asset_status[lookupValue],ud_asset_status[lookupKey],""))))</f>
        <v/>
      </c>
      <c r="AV53" s="7"/>
      <c r="AX53" s="3" t="str">
        <f>IF($A53="ADD",IF(NOT(ISBLANK(AW53)),_xlfn.XLOOKUP(AW53,ar_replace_reason[lookupValue],ar_replace_reason[lookupKey],"ERROR"),""), "")</f>
        <v/>
      </c>
      <c r="AY53" s="3" t="str">
        <f t="shared" si="5"/>
        <v/>
      </c>
      <c r="AZ53" s="3" t="str">
        <f>IF($A53="","",IF((AND($A53="ADD",OR(AY53="",AY53="Queenstown-Lakes District Council"))),"70",(_xlfn.XLOOKUP(AY53,ud_organisation_owner[lookupValue],ud_organisation_owner[lookupKey],""))))</f>
        <v/>
      </c>
      <c r="BA53" s="3" t="str">
        <f t="shared" si="6"/>
        <v/>
      </c>
      <c r="BB53" s="3" t="str">
        <f>IF($A53="","",IF((AND($A53="ADD",OR(BA53="",BA53="Queenstown-Lakes District Council"))),"70",(_xlfn.XLOOKUP(BA53,ud_organisation_owner[lookupValue],ud_organisation_owner[lookupKey],""))))</f>
        <v/>
      </c>
      <c r="BC53" s="3" t="str">
        <f t="shared" si="7"/>
        <v/>
      </c>
      <c r="BD53" s="3" t="str">
        <f>IF($A53="","",IF((AND($A53="ADD",OR(BC53="",BC53="Local Authority"))),"17",(_xlfn.XLOOKUP(BC53,ud_sub_organisation[lookupValue],ud_sub_organisation[lookupKey],""))))</f>
        <v/>
      </c>
      <c r="BE53" s="3" t="str">
        <f t="shared" si="8"/>
        <v/>
      </c>
      <c r="BF53" s="3" t="str">
        <f>IF($A53="","",IF((AND($A53="ADD",OR(BE53="",BE53="Vested assets"))),"12",(_xlfn.XLOOKUP(BE53,ud_work_origin[lookupValue],ud_work_origin[lookupKey],""))))</f>
        <v/>
      </c>
      <c r="BG53" s="8"/>
      <c r="BH53" s="2" t="str">
        <f t="shared" si="9"/>
        <v/>
      </c>
      <c r="BI53" s="3" t="str">
        <f t="shared" si="10"/>
        <v/>
      </c>
      <c r="BJ53" s="3" t="str">
        <f>IF($A53="","",IF((AND($A53="ADD",OR(BI53="",BI53="Excellent"))),"1",(_xlfn.XLOOKUP(BI53,condition[lookupValue],condition[lookupKey],""))))</f>
        <v/>
      </c>
      <c r="BK53" s="7" t="str">
        <f t="shared" si="11"/>
        <v/>
      </c>
      <c r="BL53" s="9"/>
    </row>
    <row r="54" spans="2:64">
      <c r="B54" s="4"/>
      <c r="E54" s="3" t="str">
        <f>IF($A54="ADD",IF(NOT(ISBLANK(D54)),_xlfn.XLOOKUP(D54,roadnames[lookupValue],roadnames[lookupKey],"ERROR"),""), "")</f>
        <v/>
      </c>
      <c r="F54" s="5"/>
      <c r="G54" s="5"/>
      <c r="H54" s="6"/>
      <c r="J54" s="3" t="str">
        <f>IF($A54="ADD",IF(NOT(ISBLANK(I54)),_xlfn.XLOOKUP(I54,side[lookupValue],side[lookupKey],"ERROR"),""), "")</f>
        <v/>
      </c>
      <c r="K54" s="4"/>
      <c r="M54" s="3" t="str">
        <f>IF($A54="ADD",IF(NOT(ISBLANK(L54)),_xlfn.XLOOKUP(L54,ud_placement[lookupValue],ud_placement[lookupKey],"ERROR"),""), "")</f>
        <v/>
      </c>
      <c r="O54" s="3" t="str">
        <f>IF($A54="ADD",IF(NOT(ISBLANK(N54)),_xlfn.XLOOKUP(N54,ud_pole_primary_function[lookupValue],ud_pole_primary_function[lookupKey],"ERROR"),""), "")</f>
        <v/>
      </c>
      <c r="P54" s="3" t="str">
        <f t="shared" si="0"/>
        <v/>
      </c>
      <c r="Q54" s="3" t="str">
        <f>IF($A54="","",IF((AND($A54="ADD",OR(P54="",P54="Basic Sign Post"))),"6",(_xlfn.XLOOKUP(P54,ud_pole_structure_type[lookupValue],ud_pole_structure_type[lookupKey],""))))</f>
        <v/>
      </c>
      <c r="R54" s="3" t="str">
        <f t="shared" si="1"/>
        <v/>
      </c>
      <c r="S54" s="3" t="str">
        <f>IF($A54="","",IF((AND($A54="ADD",OR(R54="",R54="Aluminium"))),"4",(_xlfn.XLOOKUP(R54,pole_material[lookupValue],pole_material[lookupKey],""))))</f>
        <v/>
      </c>
      <c r="U54" s="3" t="str">
        <f>IF($A54="ADD",IF(NOT(ISBLANK(T54)),_xlfn.XLOOKUP(T54,ud_coating_system[lookupValue],ud_coating_system[lookupKey],"ERROR"),""), "")</f>
        <v/>
      </c>
      <c r="W54" s="3" t="str">
        <f>IF($A54="ADD",IF(NOT(ISBLANK(V54)),_xlfn.XLOOKUP(V54,ud_pole_foundation_type[lookupValue],ud_pole_foundation_type[lookupKey],"ERROR"),""), "")</f>
        <v/>
      </c>
      <c r="Y54" s="3" t="str">
        <f>IF($A54="ADD",IF(NOT(ISBLANK(X54)),_xlfn.XLOOKUP(X54,ud_pole_base_connection[lookupValue],ud_pole_base_connection[lookupKey],"ERROR"),""), "")</f>
        <v/>
      </c>
      <c r="Z54" s="6"/>
      <c r="AA54" s="6"/>
      <c r="AB54" s="2" t="str">
        <f t="shared" si="2"/>
        <v/>
      </c>
      <c r="AD54" s="3" t="str">
        <f>IF($A54="ADD",IF(NOT(ISBLANK(AC54)),_xlfn.XLOOKUP(AC54,ud_pole_structure_make[lookupValue],ud_pole_structure_make[lookupKey],"ERROR"),""), "")</f>
        <v/>
      </c>
      <c r="AF54" s="3" t="str">
        <f>IF($A54="ADD",IF(NOT(ISBLANK(AE54)),_xlfn.XLOOKUP(1,(ud_pole_structure_model_lookup=AE54)*(ud_pole_structure_model_parentKey=AD54),ud_pole_structure_model[lookupKey],"ERROR"),""), "")</f>
        <v/>
      </c>
      <c r="AH54" s="3" t="str">
        <f>IF($A54="ADD",IF(NOT(ISBLANK(AG54)),_xlfn.XLOOKUP(AG54,sl_pole_shape[lookupValue],sl_pole_shape[lookupKey],"ERROR"),""), "")</f>
        <v/>
      </c>
      <c r="AJ54" s="3" t="str">
        <f>IF($A54="ADD",IF(NOT(ISBLANK(AI54)),_xlfn.XLOOKUP(AI54,sign_bracket[lookupValue],sign_bracket[lookupKey],"ERROR"),""), "")</f>
        <v/>
      </c>
      <c r="AL54" s="3" t="str">
        <f>IF($A54="ADD",IF(NOT(ISBLANK(AK54)),_xlfn.XLOOKUP(AK54,post_plant_type[lookupValue],post_plant_type[lookupKey],"ERROR"),""), "")</f>
        <v/>
      </c>
      <c r="AN54" s="3" t="str">
        <f>IF($A54="ADD",IF(NOT(ISBLANK(AM54)),_xlfn.XLOOKUP(AM54,post_ground_type[lookupValue],post_ground_type[lookupKey],"ERROR"),""), "")</f>
        <v/>
      </c>
      <c r="AP54" s="3" t="str">
        <f>IF($A54="ADD",IF(NOT(ISBLANK(AO54)),_xlfn.XLOOKUP(AO54,post_joint_type[lookupValue],post_joint_type[lookupKey],"ERROR"),""), "")</f>
        <v/>
      </c>
      <c r="AQ54" s="7"/>
      <c r="AR54" s="4" t="str">
        <f t="shared" ca="1" si="3"/>
        <v/>
      </c>
      <c r="AS54" s="4"/>
      <c r="AT54" s="3" t="str">
        <f t="shared" si="4"/>
        <v/>
      </c>
      <c r="AU54" s="3" t="str">
        <f>IF($A54="","",IF((AND($A54="ADD",OR(AT54="",AT54="In Use"))),"5",(_xlfn.XLOOKUP(AT54,ud_asset_status[lookupValue],ud_asset_status[lookupKey],""))))</f>
        <v/>
      </c>
      <c r="AV54" s="7"/>
      <c r="AX54" s="3" t="str">
        <f>IF($A54="ADD",IF(NOT(ISBLANK(AW54)),_xlfn.XLOOKUP(AW54,ar_replace_reason[lookupValue],ar_replace_reason[lookupKey],"ERROR"),""), "")</f>
        <v/>
      </c>
      <c r="AY54" s="3" t="str">
        <f t="shared" si="5"/>
        <v/>
      </c>
      <c r="AZ54" s="3" t="str">
        <f>IF($A54="","",IF((AND($A54="ADD",OR(AY54="",AY54="Queenstown-Lakes District Council"))),"70",(_xlfn.XLOOKUP(AY54,ud_organisation_owner[lookupValue],ud_organisation_owner[lookupKey],""))))</f>
        <v/>
      </c>
      <c r="BA54" s="3" t="str">
        <f t="shared" si="6"/>
        <v/>
      </c>
      <c r="BB54" s="3" t="str">
        <f>IF($A54="","",IF((AND($A54="ADD",OR(BA54="",BA54="Queenstown-Lakes District Council"))),"70",(_xlfn.XLOOKUP(BA54,ud_organisation_owner[lookupValue],ud_organisation_owner[lookupKey],""))))</f>
        <v/>
      </c>
      <c r="BC54" s="3" t="str">
        <f t="shared" si="7"/>
        <v/>
      </c>
      <c r="BD54" s="3" t="str">
        <f>IF($A54="","",IF((AND($A54="ADD",OR(BC54="",BC54="Local Authority"))),"17",(_xlfn.XLOOKUP(BC54,ud_sub_organisation[lookupValue],ud_sub_organisation[lookupKey],""))))</f>
        <v/>
      </c>
      <c r="BE54" s="3" t="str">
        <f t="shared" si="8"/>
        <v/>
      </c>
      <c r="BF54" s="3" t="str">
        <f>IF($A54="","",IF((AND($A54="ADD",OR(BE54="",BE54="Vested assets"))),"12",(_xlfn.XLOOKUP(BE54,ud_work_origin[lookupValue],ud_work_origin[lookupKey],""))))</f>
        <v/>
      </c>
      <c r="BG54" s="8"/>
      <c r="BH54" s="2" t="str">
        <f t="shared" si="9"/>
        <v/>
      </c>
      <c r="BI54" s="3" t="str">
        <f t="shared" si="10"/>
        <v/>
      </c>
      <c r="BJ54" s="3" t="str">
        <f>IF($A54="","",IF((AND($A54="ADD",OR(BI54="",BI54="Excellent"))),"1",(_xlfn.XLOOKUP(BI54,condition[lookupValue],condition[lookupKey],""))))</f>
        <v/>
      </c>
      <c r="BK54" s="7" t="str">
        <f t="shared" si="11"/>
        <v/>
      </c>
      <c r="BL54" s="9"/>
    </row>
    <row r="55" spans="2:64">
      <c r="B55" s="4"/>
      <c r="E55" s="3" t="str">
        <f>IF($A55="ADD",IF(NOT(ISBLANK(D55)),_xlfn.XLOOKUP(D55,roadnames[lookupValue],roadnames[lookupKey],"ERROR"),""), "")</f>
        <v/>
      </c>
      <c r="F55" s="5"/>
      <c r="G55" s="5"/>
      <c r="H55" s="6"/>
      <c r="J55" s="3" t="str">
        <f>IF($A55="ADD",IF(NOT(ISBLANK(I55)),_xlfn.XLOOKUP(I55,side[lookupValue],side[lookupKey],"ERROR"),""), "")</f>
        <v/>
      </c>
      <c r="K55" s="4"/>
      <c r="M55" s="3" t="str">
        <f>IF($A55="ADD",IF(NOT(ISBLANK(L55)),_xlfn.XLOOKUP(L55,ud_placement[lookupValue],ud_placement[lookupKey],"ERROR"),""), "")</f>
        <v/>
      </c>
      <c r="O55" s="3" t="str">
        <f>IF($A55="ADD",IF(NOT(ISBLANK(N55)),_xlfn.XLOOKUP(N55,ud_pole_primary_function[lookupValue],ud_pole_primary_function[lookupKey],"ERROR"),""), "")</f>
        <v/>
      </c>
      <c r="P55" s="3" t="str">
        <f t="shared" si="0"/>
        <v/>
      </c>
      <c r="Q55" s="3" t="str">
        <f>IF($A55="","",IF((AND($A55="ADD",OR(P55="",P55="Basic Sign Post"))),"6",(_xlfn.XLOOKUP(P55,ud_pole_structure_type[lookupValue],ud_pole_structure_type[lookupKey],""))))</f>
        <v/>
      </c>
      <c r="R55" s="3" t="str">
        <f t="shared" si="1"/>
        <v/>
      </c>
      <c r="S55" s="3" t="str">
        <f>IF($A55="","",IF((AND($A55="ADD",OR(R55="",R55="Aluminium"))),"4",(_xlfn.XLOOKUP(R55,pole_material[lookupValue],pole_material[lookupKey],""))))</f>
        <v/>
      </c>
      <c r="U55" s="3" t="str">
        <f>IF($A55="ADD",IF(NOT(ISBLANK(T55)),_xlfn.XLOOKUP(T55,ud_coating_system[lookupValue],ud_coating_system[lookupKey],"ERROR"),""), "")</f>
        <v/>
      </c>
      <c r="W55" s="3" t="str">
        <f>IF($A55="ADD",IF(NOT(ISBLANK(V55)),_xlfn.XLOOKUP(V55,ud_pole_foundation_type[lookupValue],ud_pole_foundation_type[lookupKey],"ERROR"),""), "")</f>
        <v/>
      </c>
      <c r="Y55" s="3" t="str">
        <f>IF($A55="ADD",IF(NOT(ISBLANK(X55)),_xlfn.XLOOKUP(X55,ud_pole_base_connection[lookupValue],ud_pole_base_connection[lookupKey],"ERROR"),""), "")</f>
        <v/>
      </c>
      <c r="Z55" s="6"/>
      <c r="AA55" s="6"/>
      <c r="AB55" s="2" t="str">
        <f t="shared" si="2"/>
        <v/>
      </c>
      <c r="AD55" s="3" t="str">
        <f>IF($A55="ADD",IF(NOT(ISBLANK(AC55)),_xlfn.XLOOKUP(AC55,ud_pole_structure_make[lookupValue],ud_pole_structure_make[lookupKey],"ERROR"),""), "")</f>
        <v/>
      </c>
      <c r="AF55" s="3" t="str">
        <f>IF($A55="ADD",IF(NOT(ISBLANK(AE55)),_xlfn.XLOOKUP(1,(ud_pole_structure_model_lookup=AE55)*(ud_pole_structure_model_parentKey=AD55),ud_pole_structure_model[lookupKey],"ERROR"),""), "")</f>
        <v/>
      </c>
      <c r="AH55" s="3" t="str">
        <f>IF($A55="ADD",IF(NOT(ISBLANK(AG55)),_xlfn.XLOOKUP(AG55,sl_pole_shape[lookupValue],sl_pole_shape[lookupKey],"ERROR"),""), "")</f>
        <v/>
      </c>
      <c r="AJ55" s="3" t="str">
        <f>IF($A55="ADD",IF(NOT(ISBLANK(AI55)),_xlfn.XLOOKUP(AI55,sign_bracket[lookupValue],sign_bracket[lookupKey],"ERROR"),""), "")</f>
        <v/>
      </c>
      <c r="AL55" s="3" t="str">
        <f>IF($A55="ADD",IF(NOT(ISBLANK(AK55)),_xlfn.XLOOKUP(AK55,post_plant_type[lookupValue],post_plant_type[lookupKey],"ERROR"),""), "")</f>
        <v/>
      </c>
      <c r="AN55" s="3" t="str">
        <f>IF($A55="ADD",IF(NOT(ISBLANK(AM55)),_xlfn.XLOOKUP(AM55,post_ground_type[lookupValue],post_ground_type[lookupKey],"ERROR"),""), "")</f>
        <v/>
      </c>
      <c r="AP55" s="3" t="str">
        <f>IF($A55="ADD",IF(NOT(ISBLANK(AO55)),_xlfn.XLOOKUP(AO55,post_joint_type[lookupValue],post_joint_type[lookupKey],"ERROR"),""), "")</f>
        <v/>
      </c>
      <c r="AQ55" s="7"/>
      <c r="AR55" s="4" t="str">
        <f t="shared" ca="1" si="3"/>
        <v/>
      </c>
      <c r="AS55" s="4"/>
      <c r="AT55" s="3" t="str">
        <f t="shared" si="4"/>
        <v/>
      </c>
      <c r="AU55" s="3" t="str">
        <f>IF($A55="","",IF((AND($A55="ADD",OR(AT55="",AT55="In Use"))),"5",(_xlfn.XLOOKUP(AT55,ud_asset_status[lookupValue],ud_asset_status[lookupKey],""))))</f>
        <v/>
      </c>
      <c r="AV55" s="7"/>
      <c r="AX55" s="3" t="str">
        <f>IF($A55="ADD",IF(NOT(ISBLANK(AW55)),_xlfn.XLOOKUP(AW55,ar_replace_reason[lookupValue],ar_replace_reason[lookupKey],"ERROR"),""), "")</f>
        <v/>
      </c>
      <c r="AY55" s="3" t="str">
        <f t="shared" si="5"/>
        <v/>
      </c>
      <c r="AZ55" s="3" t="str">
        <f>IF($A55="","",IF((AND($A55="ADD",OR(AY55="",AY55="Queenstown-Lakes District Council"))),"70",(_xlfn.XLOOKUP(AY55,ud_organisation_owner[lookupValue],ud_organisation_owner[lookupKey],""))))</f>
        <v/>
      </c>
      <c r="BA55" s="3" t="str">
        <f t="shared" si="6"/>
        <v/>
      </c>
      <c r="BB55" s="3" t="str">
        <f>IF($A55="","",IF((AND($A55="ADD",OR(BA55="",BA55="Queenstown-Lakes District Council"))),"70",(_xlfn.XLOOKUP(BA55,ud_organisation_owner[lookupValue],ud_organisation_owner[lookupKey],""))))</f>
        <v/>
      </c>
      <c r="BC55" s="3" t="str">
        <f t="shared" si="7"/>
        <v/>
      </c>
      <c r="BD55" s="3" t="str">
        <f>IF($A55="","",IF((AND($A55="ADD",OR(BC55="",BC55="Local Authority"))),"17",(_xlfn.XLOOKUP(BC55,ud_sub_organisation[lookupValue],ud_sub_organisation[lookupKey],""))))</f>
        <v/>
      </c>
      <c r="BE55" s="3" t="str">
        <f t="shared" si="8"/>
        <v/>
      </c>
      <c r="BF55" s="3" t="str">
        <f>IF($A55="","",IF((AND($A55="ADD",OR(BE55="",BE55="Vested assets"))),"12",(_xlfn.XLOOKUP(BE55,ud_work_origin[lookupValue],ud_work_origin[lookupKey],""))))</f>
        <v/>
      </c>
      <c r="BG55" s="8"/>
      <c r="BH55" s="2" t="str">
        <f t="shared" si="9"/>
        <v/>
      </c>
      <c r="BI55" s="3" t="str">
        <f t="shared" si="10"/>
        <v/>
      </c>
      <c r="BJ55" s="3" t="str">
        <f>IF($A55="","",IF((AND($A55="ADD",OR(BI55="",BI55="Excellent"))),"1",(_xlfn.XLOOKUP(BI55,condition[lookupValue],condition[lookupKey],""))))</f>
        <v/>
      </c>
      <c r="BK55" s="7" t="str">
        <f t="shared" si="11"/>
        <v/>
      </c>
      <c r="BL55" s="9"/>
    </row>
    <row r="56" spans="2:64">
      <c r="B56" s="4"/>
      <c r="E56" s="3" t="str">
        <f>IF($A56="ADD",IF(NOT(ISBLANK(D56)),_xlfn.XLOOKUP(D56,roadnames[lookupValue],roadnames[lookupKey],"ERROR"),""), "")</f>
        <v/>
      </c>
      <c r="F56" s="5"/>
      <c r="G56" s="5"/>
      <c r="H56" s="6"/>
      <c r="J56" s="3" t="str">
        <f>IF($A56="ADD",IF(NOT(ISBLANK(I56)),_xlfn.XLOOKUP(I56,side[lookupValue],side[lookupKey],"ERROR"),""), "")</f>
        <v/>
      </c>
      <c r="K56" s="4"/>
      <c r="M56" s="3" t="str">
        <f>IF($A56="ADD",IF(NOT(ISBLANK(L56)),_xlfn.XLOOKUP(L56,ud_placement[lookupValue],ud_placement[lookupKey],"ERROR"),""), "")</f>
        <v/>
      </c>
      <c r="O56" s="3" t="str">
        <f>IF($A56="ADD",IF(NOT(ISBLANK(N56)),_xlfn.XLOOKUP(N56,ud_pole_primary_function[lookupValue],ud_pole_primary_function[lookupKey],"ERROR"),""), "")</f>
        <v/>
      </c>
      <c r="P56" s="3" t="str">
        <f t="shared" si="0"/>
        <v/>
      </c>
      <c r="Q56" s="3" t="str">
        <f>IF($A56="","",IF((AND($A56="ADD",OR(P56="",P56="Basic Sign Post"))),"6",(_xlfn.XLOOKUP(P56,ud_pole_structure_type[lookupValue],ud_pole_structure_type[lookupKey],""))))</f>
        <v/>
      </c>
      <c r="R56" s="3" t="str">
        <f t="shared" si="1"/>
        <v/>
      </c>
      <c r="S56" s="3" t="str">
        <f>IF($A56="","",IF((AND($A56="ADD",OR(R56="",R56="Aluminium"))),"4",(_xlfn.XLOOKUP(R56,pole_material[lookupValue],pole_material[lookupKey],""))))</f>
        <v/>
      </c>
      <c r="U56" s="3" t="str">
        <f>IF($A56="ADD",IF(NOT(ISBLANK(T56)),_xlfn.XLOOKUP(T56,ud_coating_system[lookupValue],ud_coating_system[lookupKey],"ERROR"),""), "")</f>
        <v/>
      </c>
      <c r="W56" s="3" t="str">
        <f>IF($A56="ADD",IF(NOT(ISBLANK(V56)),_xlfn.XLOOKUP(V56,ud_pole_foundation_type[lookupValue],ud_pole_foundation_type[lookupKey],"ERROR"),""), "")</f>
        <v/>
      </c>
      <c r="Y56" s="3" t="str">
        <f>IF($A56="ADD",IF(NOT(ISBLANK(X56)),_xlfn.XLOOKUP(X56,ud_pole_base_connection[lookupValue],ud_pole_base_connection[lookupKey],"ERROR"),""), "")</f>
        <v/>
      </c>
      <c r="Z56" s="6"/>
      <c r="AA56" s="6"/>
      <c r="AB56" s="2" t="str">
        <f t="shared" si="2"/>
        <v/>
      </c>
      <c r="AD56" s="3" t="str">
        <f>IF($A56="ADD",IF(NOT(ISBLANK(AC56)),_xlfn.XLOOKUP(AC56,ud_pole_structure_make[lookupValue],ud_pole_structure_make[lookupKey],"ERROR"),""), "")</f>
        <v/>
      </c>
      <c r="AF56" s="3" t="str">
        <f>IF($A56="ADD",IF(NOT(ISBLANK(AE56)),_xlfn.XLOOKUP(1,(ud_pole_structure_model_lookup=AE56)*(ud_pole_structure_model_parentKey=AD56),ud_pole_structure_model[lookupKey],"ERROR"),""), "")</f>
        <v/>
      </c>
      <c r="AH56" s="3" t="str">
        <f>IF($A56="ADD",IF(NOT(ISBLANK(AG56)),_xlfn.XLOOKUP(AG56,sl_pole_shape[lookupValue],sl_pole_shape[lookupKey],"ERROR"),""), "")</f>
        <v/>
      </c>
      <c r="AJ56" s="3" t="str">
        <f>IF($A56="ADD",IF(NOT(ISBLANK(AI56)),_xlfn.XLOOKUP(AI56,sign_bracket[lookupValue],sign_bracket[lookupKey],"ERROR"),""), "")</f>
        <v/>
      </c>
      <c r="AL56" s="3" t="str">
        <f>IF($A56="ADD",IF(NOT(ISBLANK(AK56)),_xlfn.XLOOKUP(AK56,post_plant_type[lookupValue],post_plant_type[lookupKey],"ERROR"),""), "")</f>
        <v/>
      </c>
      <c r="AN56" s="3" t="str">
        <f>IF($A56="ADD",IF(NOT(ISBLANK(AM56)),_xlfn.XLOOKUP(AM56,post_ground_type[lookupValue],post_ground_type[lookupKey],"ERROR"),""), "")</f>
        <v/>
      </c>
      <c r="AP56" s="3" t="str">
        <f>IF($A56="ADD",IF(NOT(ISBLANK(AO56)),_xlfn.XLOOKUP(AO56,post_joint_type[lookupValue],post_joint_type[lookupKey],"ERROR"),""), "")</f>
        <v/>
      </c>
      <c r="AQ56" s="7"/>
      <c r="AR56" s="4" t="str">
        <f t="shared" ca="1" si="3"/>
        <v/>
      </c>
      <c r="AS56" s="4"/>
      <c r="AT56" s="3" t="str">
        <f t="shared" si="4"/>
        <v/>
      </c>
      <c r="AU56" s="3" t="str">
        <f>IF($A56="","",IF((AND($A56="ADD",OR(AT56="",AT56="In Use"))),"5",(_xlfn.XLOOKUP(AT56,ud_asset_status[lookupValue],ud_asset_status[lookupKey],""))))</f>
        <v/>
      </c>
      <c r="AV56" s="7"/>
      <c r="AX56" s="3" t="str">
        <f>IF($A56="ADD",IF(NOT(ISBLANK(AW56)),_xlfn.XLOOKUP(AW56,ar_replace_reason[lookupValue],ar_replace_reason[lookupKey],"ERROR"),""), "")</f>
        <v/>
      </c>
      <c r="AY56" s="3" t="str">
        <f t="shared" si="5"/>
        <v/>
      </c>
      <c r="AZ56" s="3" t="str">
        <f>IF($A56="","",IF((AND($A56="ADD",OR(AY56="",AY56="Queenstown-Lakes District Council"))),"70",(_xlfn.XLOOKUP(AY56,ud_organisation_owner[lookupValue],ud_organisation_owner[lookupKey],""))))</f>
        <v/>
      </c>
      <c r="BA56" s="3" t="str">
        <f t="shared" si="6"/>
        <v/>
      </c>
      <c r="BB56" s="3" t="str">
        <f>IF($A56="","",IF((AND($A56="ADD",OR(BA56="",BA56="Queenstown-Lakes District Council"))),"70",(_xlfn.XLOOKUP(BA56,ud_organisation_owner[lookupValue],ud_organisation_owner[lookupKey],""))))</f>
        <v/>
      </c>
      <c r="BC56" s="3" t="str">
        <f t="shared" si="7"/>
        <v/>
      </c>
      <c r="BD56" s="3" t="str">
        <f>IF($A56="","",IF((AND($A56="ADD",OR(BC56="",BC56="Local Authority"))),"17",(_xlfn.XLOOKUP(BC56,ud_sub_organisation[lookupValue],ud_sub_organisation[lookupKey],""))))</f>
        <v/>
      </c>
      <c r="BE56" s="3" t="str">
        <f t="shared" si="8"/>
        <v/>
      </c>
      <c r="BF56" s="3" t="str">
        <f>IF($A56="","",IF((AND($A56="ADD",OR(BE56="",BE56="Vested assets"))),"12",(_xlfn.XLOOKUP(BE56,ud_work_origin[lookupValue],ud_work_origin[lookupKey],""))))</f>
        <v/>
      </c>
      <c r="BG56" s="8"/>
      <c r="BH56" s="2" t="str">
        <f t="shared" si="9"/>
        <v/>
      </c>
      <c r="BI56" s="3" t="str">
        <f t="shared" si="10"/>
        <v/>
      </c>
      <c r="BJ56" s="3" t="str">
        <f>IF($A56="","",IF((AND($A56="ADD",OR(BI56="",BI56="Excellent"))),"1",(_xlfn.XLOOKUP(BI56,condition[lookupValue],condition[lookupKey],""))))</f>
        <v/>
      </c>
      <c r="BK56" s="7" t="str">
        <f t="shared" si="11"/>
        <v/>
      </c>
      <c r="BL56" s="9"/>
    </row>
    <row r="57" spans="2:64">
      <c r="B57" s="4"/>
      <c r="E57" s="3" t="str">
        <f>IF($A57="ADD",IF(NOT(ISBLANK(D57)),_xlfn.XLOOKUP(D57,roadnames[lookupValue],roadnames[lookupKey],"ERROR"),""), "")</f>
        <v/>
      </c>
      <c r="F57" s="5"/>
      <c r="G57" s="5"/>
      <c r="H57" s="6"/>
      <c r="J57" s="3" t="str">
        <f>IF($A57="ADD",IF(NOT(ISBLANK(I57)),_xlfn.XLOOKUP(I57,side[lookupValue],side[lookupKey],"ERROR"),""), "")</f>
        <v/>
      </c>
      <c r="K57" s="4"/>
      <c r="M57" s="3" t="str">
        <f>IF($A57="ADD",IF(NOT(ISBLANK(L57)),_xlfn.XLOOKUP(L57,ud_placement[lookupValue],ud_placement[lookupKey],"ERROR"),""), "")</f>
        <v/>
      </c>
      <c r="O57" s="3" t="str">
        <f>IF($A57="ADD",IF(NOT(ISBLANK(N57)),_xlfn.XLOOKUP(N57,ud_pole_primary_function[lookupValue],ud_pole_primary_function[lookupKey],"ERROR"),""), "")</f>
        <v/>
      </c>
      <c r="P57" s="3" t="str">
        <f t="shared" si="0"/>
        <v/>
      </c>
      <c r="Q57" s="3" t="str">
        <f>IF($A57="","",IF((AND($A57="ADD",OR(P57="",P57="Basic Sign Post"))),"6",(_xlfn.XLOOKUP(P57,ud_pole_structure_type[lookupValue],ud_pole_structure_type[lookupKey],""))))</f>
        <v/>
      </c>
      <c r="R57" s="3" t="str">
        <f t="shared" si="1"/>
        <v/>
      </c>
      <c r="S57" s="3" t="str">
        <f>IF($A57="","",IF((AND($A57="ADD",OR(R57="",R57="Aluminium"))),"4",(_xlfn.XLOOKUP(R57,pole_material[lookupValue],pole_material[lookupKey],""))))</f>
        <v/>
      </c>
      <c r="U57" s="3" t="str">
        <f>IF($A57="ADD",IF(NOT(ISBLANK(T57)),_xlfn.XLOOKUP(T57,ud_coating_system[lookupValue],ud_coating_system[lookupKey],"ERROR"),""), "")</f>
        <v/>
      </c>
      <c r="W57" s="3" t="str">
        <f>IF($A57="ADD",IF(NOT(ISBLANK(V57)),_xlfn.XLOOKUP(V57,ud_pole_foundation_type[lookupValue],ud_pole_foundation_type[lookupKey],"ERROR"),""), "")</f>
        <v/>
      </c>
      <c r="Y57" s="3" t="str">
        <f>IF($A57="ADD",IF(NOT(ISBLANK(X57)),_xlfn.XLOOKUP(X57,ud_pole_base_connection[lookupValue],ud_pole_base_connection[lookupKey],"ERROR"),""), "")</f>
        <v/>
      </c>
      <c r="Z57" s="6"/>
      <c r="AA57" s="6"/>
      <c r="AB57" s="2" t="str">
        <f t="shared" si="2"/>
        <v/>
      </c>
      <c r="AD57" s="3" t="str">
        <f>IF($A57="ADD",IF(NOT(ISBLANK(AC57)),_xlfn.XLOOKUP(AC57,ud_pole_structure_make[lookupValue],ud_pole_structure_make[lookupKey],"ERROR"),""), "")</f>
        <v/>
      </c>
      <c r="AF57" s="3" t="str">
        <f>IF($A57="ADD",IF(NOT(ISBLANK(AE57)),_xlfn.XLOOKUP(1,(ud_pole_structure_model_lookup=AE57)*(ud_pole_structure_model_parentKey=AD57),ud_pole_structure_model[lookupKey],"ERROR"),""), "")</f>
        <v/>
      </c>
      <c r="AH57" s="3" t="str">
        <f>IF($A57="ADD",IF(NOT(ISBLANK(AG57)),_xlfn.XLOOKUP(AG57,sl_pole_shape[lookupValue],sl_pole_shape[lookupKey],"ERROR"),""), "")</f>
        <v/>
      </c>
      <c r="AJ57" s="3" t="str">
        <f>IF($A57="ADD",IF(NOT(ISBLANK(AI57)),_xlfn.XLOOKUP(AI57,sign_bracket[lookupValue],sign_bracket[lookupKey],"ERROR"),""), "")</f>
        <v/>
      </c>
      <c r="AL57" s="3" t="str">
        <f>IF($A57="ADD",IF(NOT(ISBLANK(AK57)),_xlfn.XLOOKUP(AK57,post_plant_type[lookupValue],post_plant_type[lookupKey],"ERROR"),""), "")</f>
        <v/>
      </c>
      <c r="AN57" s="3" t="str">
        <f>IF($A57="ADD",IF(NOT(ISBLANK(AM57)),_xlfn.XLOOKUP(AM57,post_ground_type[lookupValue],post_ground_type[lookupKey],"ERROR"),""), "")</f>
        <v/>
      </c>
      <c r="AP57" s="3" t="str">
        <f>IF($A57="ADD",IF(NOT(ISBLANK(AO57)),_xlfn.XLOOKUP(AO57,post_joint_type[lookupValue],post_joint_type[lookupKey],"ERROR"),""), "")</f>
        <v/>
      </c>
      <c r="AQ57" s="7"/>
      <c r="AR57" s="4" t="str">
        <f t="shared" ca="1" si="3"/>
        <v/>
      </c>
      <c r="AS57" s="4"/>
      <c r="AT57" s="3" t="str">
        <f t="shared" si="4"/>
        <v/>
      </c>
      <c r="AU57" s="3" t="str">
        <f>IF($A57="","",IF((AND($A57="ADD",OR(AT57="",AT57="In Use"))),"5",(_xlfn.XLOOKUP(AT57,ud_asset_status[lookupValue],ud_asset_status[lookupKey],""))))</f>
        <v/>
      </c>
      <c r="AV57" s="7"/>
      <c r="AX57" s="3" t="str">
        <f>IF($A57="ADD",IF(NOT(ISBLANK(AW57)),_xlfn.XLOOKUP(AW57,ar_replace_reason[lookupValue],ar_replace_reason[lookupKey],"ERROR"),""), "")</f>
        <v/>
      </c>
      <c r="AY57" s="3" t="str">
        <f t="shared" si="5"/>
        <v/>
      </c>
      <c r="AZ57" s="3" t="str">
        <f>IF($A57="","",IF((AND($A57="ADD",OR(AY57="",AY57="Queenstown-Lakes District Council"))),"70",(_xlfn.XLOOKUP(AY57,ud_organisation_owner[lookupValue],ud_organisation_owner[lookupKey],""))))</f>
        <v/>
      </c>
      <c r="BA57" s="3" t="str">
        <f t="shared" si="6"/>
        <v/>
      </c>
      <c r="BB57" s="3" t="str">
        <f>IF($A57="","",IF((AND($A57="ADD",OR(BA57="",BA57="Queenstown-Lakes District Council"))),"70",(_xlfn.XLOOKUP(BA57,ud_organisation_owner[lookupValue],ud_organisation_owner[lookupKey],""))))</f>
        <v/>
      </c>
      <c r="BC57" s="3" t="str">
        <f t="shared" si="7"/>
        <v/>
      </c>
      <c r="BD57" s="3" t="str">
        <f>IF($A57="","",IF((AND($A57="ADD",OR(BC57="",BC57="Local Authority"))),"17",(_xlfn.XLOOKUP(BC57,ud_sub_organisation[lookupValue],ud_sub_organisation[lookupKey],""))))</f>
        <v/>
      </c>
      <c r="BE57" s="3" t="str">
        <f t="shared" si="8"/>
        <v/>
      </c>
      <c r="BF57" s="3" t="str">
        <f>IF($A57="","",IF((AND($A57="ADD",OR(BE57="",BE57="Vested assets"))),"12",(_xlfn.XLOOKUP(BE57,ud_work_origin[lookupValue],ud_work_origin[lookupKey],""))))</f>
        <v/>
      </c>
      <c r="BG57" s="8"/>
      <c r="BH57" s="2" t="str">
        <f t="shared" si="9"/>
        <v/>
      </c>
      <c r="BI57" s="3" t="str">
        <f t="shared" si="10"/>
        <v/>
      </c>
      <c r="BJ57" s="3" t="str">
        <f>IF($A57="","",IF((AND($A57="ADD",OR(BI57="",BI57="Excellent"))),"1",(_xlfn.XLOOKUP(BI57,condition[lookupValue],condition[lookupKey],""))))</f>
        <v/>
      </c>
      <c r="BK57" s="7" t="str">
        <f t="shared" si="11"/>
        <v/>
      </c>
      <c r="BL57" s="9"/>
    </row>
    <row r="58" spans="2:64">
      <c r="B58" s="4"/>
      <c r="E58" s="3" t="str">
        <f>IF($A58="ADD",IF(NOT(ISBLANK(D58)),_xlfn.XLOOKUP(D58,roadnames[lookupValue],roadnames[lookupKey],"ERROR"),""), "")</f>
        <v/>
      </c>
      <c r="F58" s="5"/>
      <c r="G58" s="5"/>
      <c r="H58" s="6"/>
      <c r="J58" s="3" t="str">
        <f>IF($A58="ADD",IF(NOT(ISBLANK(I58)),_xlfn.XLOOKUP(I58,side[lookupValue],side[lookupKey],"ERROR"),""), "")</f>
        <v/>
      </c>
      <c r="K58" s="4"/>
      <c r="M58" s="3" t="str">
        <f>IF($A58="ADD",IF(NOT(ISBLANK(L58)),_xlfn.XLOOKUP(L58,ud_placement[lookupValue],ud_placement[lookupKey],"ERROR"),""), "")</f>
        <v/>
      </c>
      <c r="O58" s="3" t="str">
        <f>IF($A58="ADD",IF(NOT(ISBLANK(N58)),_xlfn.XLOOKUP(N58,ud_pole_primary_function[lookupValue],ud_pole_primary_function[lookupKey],"ERROR"),""), "")</f>
        <v/>
      </c>
      <c r="P58" s="3" t="str">
        <f t="shared" si="0"/>
        <v/>
      </c>
      <c r="Q58" s="3" t="str">
        <f>IF($A58="","",IF((AND($A58="ADD",OR(P58="",P58="Basic Sign Post"))),"6",(_xlfn.XLOOKUP(P58,ud_pole_structure_type[lookupValue],ud_pole_structure_type[lookupKey],""))))</f>
        <v/>
      </c>
      <c r="R58" s="3" t="str">
        <f t="shared" si="1"/>
        <v/>
      </c>
      <c r="S58" s="3" t="str">
        <f>IF($A58="","",IF((AND($A58="ADD",OR(R58="",R58="Aluminium"))),"4",(_xlfn.XLOOKUP(R58,pole_material[lookupValue],pole_material[lookupKey],""))))</f>
        <v/>
      </c>
      <c r="U58" s="3" t="str">
        <f>IF($A58="ADD",IF(NOT(ISBLANK(T58)),_xlfn.XLOOKUP(T58,ud_coating_system[lookupValue],ud_coating_system[lookupKey],"ERROR"),""), "")</f>
        <v/>
      </c>
      <c r="W58" s="3" t="str">
        <f>IF($A58="ADD",IF(NOT(ISBLANK(V58)),_xlfn.XLOOKUP(V58,ud_pole_foundation_type[lookupValue],ud_pole_foundation_type[lookupKey],"ERROR"),""), "")</f>
        <v/>
      </c>
      <c r="Y58" s="3" t="str">
        <f>IF($A58="ADD",IF(NOT(ISBLANK(X58)),_xlfn.XLOOKUP(X58,ud_pole_base_connection[lookupValue],ud_pole_base_connection[lookupKey],"ERROR"),""), "")</f>
        <v/>
      </c>
      <c r="Z58" s="6"/>
      <c r="AA58" s="6"/>
      <c r="AB58" s="2" t="str">
        <f t="shared" si="2"/>
        <v/>
      </c>
      <c r="AD58" s="3" t="str">
        <f>IF($A58="ADD",IF(NOT(ISBLANK(AC58)),_xlfn.XLOOKUP(AC58,ud_pole_structure_make[lookupValue],ud_pole_structure_make[lookupKey],"ERROR"),""), "")</f>
        <v/>
      </c>
      <c r="AF58" s="3" t="str">
        <f>IF($A58="ADD",IF(NOT(ISBLANK(AE58)),_xlfn.XLOOKUP(1,(ud_pole_structure_model_lookup=AE58)*(ud_pole_structure_model_parentKey=AD58),ud_pole_structure_model[lookupKey],"ERROR"),""), "")</f>
        <v/>
      </c>
      <c r="AH58" s="3" t="str">
        <f>IF($A58="ADD",IF(NOT(ISBLANK(AG58)),_xlfn.XLOOKUP(AG58,sl_pole_shape[lookupValue],sl_pole_shape[lookupKey],"ERROR"),""), "")</f>
        <v/>
      </c>
      <c r="AJ58" s="3" t="str">
        <f>IF($A58="ADD",IF(NOT(ISBLANK(AI58)),_xlfn.XLOOKUP(AI58,sign_bracket[lookupValue],sign_bracket[lookupKey],"ERROR"),""), "")</f>
        <v/>
      </c>
      <c r="AL58" s="3" t="str">
        <f>IF($A58="ADD",IF(NOT(ISBLANK(AK58)),_xlfn.XLOOKUP(AK58,post_plant_type[lookupValue],post_plant_type[lookupKey],"ERROR"),""), "")</f>
        <v/>
      </c>
      <c r="AN58" s="3" t="str">
        <f>IF($A58="ADD",IF(NOT(ISBLANK(AM58)),_xlfn.XLOOKUP(AM58,post_ground_type[lookupValue],post_ground_type[lookupKey],"ERROR"),""), "")</f>
        <v/>
      </c>
      <c r="AP58" s="3" t="str">
        <f>IF($A58="ADD",IF(NOT(ISBLANK(AO58)),_xlfn.XLOOKUP(AO58,post_joint_type[lookupValue],post_joint_type[lookupKey],"ERROR"),""), "")</f>
        <v/>
      </c>
      <c r="AQ58" s="7"/>
      <c r="AR58" s="4" t="str">
        <f t="shared" ca="1" si="3"/>
        <v/>
      </c>
      <c r="AS58" s="4"/>
      <c r="AT58" s="3" t="str">
        <f t="shared" si="4"/>
        <v/>
      </c>
      <c r="AU58" s="3" t="str">
        <f>IF($A58="","",IF((AND($A58="ADD",OR(AT58="",AT58="In Use"))),"5",(_xlfn.XLOOKUP(AT58,ud_asset_status[lookupValue],ud_asset_status[lookupKey],""))))</f>
        <v/>
      </c>
      <c r="AV58" s="7"/>
      <c r="AX58" s="3" t="str">
        <f>IF($A58="ADD",IF(NOT(ISBLANK(AW58)),_xlfn.XLOOKUP(AW58,ar_replace_reason[lookupValue],ar_replace_reason[lookupKey],"ERROR"),""), "")</f>
        <v/>
      </c>
      <c r="AY58" s="3" t="str">
        <f t="shared" si="5"/>
        <v/>
      </c>
      <c r="AZ58" s="3" t="str">
        <f>IF($A58="","",IF((AND($A58="ADD",OR(AY58="",AY58="Queenstown-Lakes District Council"))),"70",(_xlfn.XLOOKUP(AY58,ud_organisation_owner[lookupValue],ud_organisation_owner[lookupKey],""))))</f>
        <v/>
      </c>
      <c r="BA58" s="3" t="str">
        <f t="shared" si="6"/>
        <v/>
      </c>
      <c r="BB58" s="3" t="str">
        <f>IF($A58="","",IF((AND($A58="ADD",OR(BA58="",BA58="Queenstown-Lakes District Council"))),"70",(_xlfn.XLOOKUP(BA58,ud_organisation_owner[lookupValue],ud_organisation_owner[lookupKey],""))))</f>
        <v/>
      </c>
      <c r="BC58" s="3" t="str">
        <f t="shared" si="7"/>
        <v/>
      </c>
      <c r="BD58" s="3" t="str">
        <f>IF($A58="","",IF((AND($A58="ADD",OR(BC58="",BC58="Local Authority"))),"17",(_xlfn.XLOOKUP(BC58,ud_sub_organisation[lookupValue],ud_sub_organisation[lookupKey],""))))</f>
        <v/>
      </c>
      <c r="BE58" s="3" t="str">
        <f t="shared" si="8"/>
        <v/>
      </c>
      <c r="BF58" s="3" t="str">
        <f>IF($A58="","",IF((AND($A58="ADD",OR(BE58="",BE58="Vested assets"))),"12",(_xlfn.XLOOKUP(BE58,ud_work_origin[lookupValue],ud_work_origin[lookupKey],""))))</f>
        <v/>
      </c>
      <c r="BG58" s="8"/>
      <c r="BH58" s="2" t="str">
        <f t="shared" si="9"/>
        <v/>
      </c>
      <c r="BI58" s="3" t="str">
        <f t="shared" si="10"/>
        <v/>
      </c>
      <c r="BJ58" s="3" t="str">
        <f>IF($A58="","",IF((AND($A58="ADD",OR(BI58="",BI58="Excellent"))),"1",(_xlfn.XLOOKUP(BI58,condition[lookupValue],condition[lookupKey],""))))</f>
        <v/>
      </c>
      <c r="BK58" s="7" t="str">
        <f t="shared" si="11"/>
        <v/>
      </c>
      <c r="BL58" s="9"/>
    </row>
    <row r="59" spans="2:64">
      <c r="B59" s="4"/>
      <c r="E59" s="3" t="str">
        <f>IF($A59="ADD",IF(NOT(ISBLANK(D59)),_xlfn.XLOOKUP(D59,roadnames[lookupValue],roadnames[lookupKey],"ERROR"),""), "")</f>
        <v/>
      </c>
      <c r="F59" s="5"/>
      <c r="G59" s="5"/>
      <c r="H59" s="6"/>
      <c r="J59" s="3" t="str">
        <f>IF($A59="ADD",IF(NOT(ISBLANK(I59)),_xlfn.XLOOKUP(I59,side[lookupValue],side[lookupKey],"ERROR"),""), "")</f>
        <v/>
      </c>
      <c r="K59" s="4"/>
      <c r="M59" s="3" t="str">
        <f>IF($A59="ADD",IF(NOT(ISBLANK(L59)),_xlfn.XLOOKUP(L59,ud_placement[lookupValue],ud_placement[lookupKey],"ERROR"),""), "")</f>
        <v/>
      </c>
      <c r="O59" s="3" t="str">
        <f>IF($A59="ADD",IF(NOT(ISBLANK(N59)),_xlfn.XLOOKUP(N59,ud_pole_primary_function[lookupValue],ud_pole_primary_function[lookupKey],"ERROR"),""), "")</f>
        <v/>
      </c>
      <c r="P59" s="3" t="str">
        <f t="shared" si="0"/>
        <v/>
      </c>
      <c r="Q59" s="3" t="str">
        <f>IF($A59="","",IF((AND($A59="ADD",OR(P59="",P59="Basic Sign Post"))),"6",(_xlfn.XLOOKUP(P59,ud_pole_structure_type[lookupValue],ud_pole_structure_type[lookupKey],""))))</f>
        <v/>
      </c>
      <c r="R59" s="3" t="str">
        <f t="shared" si="1"/>
        <v/>
      </c>
      <c r="S59" s="3" t="str">
        <f>IF($A59="","",IF((AND($A59="ADD",OR(R59="",R59="Aluminium"))),"4",(_xlfn.XLOOKUP(R59,pole_material[lookupValue],pole_material[lookupKey],""))))</f>
        <v/>
      </c>
      <c r="U59" s="3" t="str">
        <f>IF($A59="ADD",IF(NOT(ISBLANK(T59)),_xlfn.XLOOKUP(T59,ud_coating_system[lookupValue],ud_coating_system[lookupKey],"ERROR"),""), "")</f>
        <v/>
      </c>
      <c r="W59" s="3" t="str">
        <f>IF($A59="ADD",IF(NOT(ISBLANK(V59)),_xlfn.XLOOKUP(V59,ud_pole_foundation_type[lookupValue],ud_pole_foundation_type[lookupKey],"ERROR"),""), "")</f>
        <v/>
      </c>
      <c r="Y59" s="3" t="str">
        <f>IF($A59="ADD",IF(NOT(ISBLANK(X59)),_xlfn.XLOOKUP(X59,ud_pole_base_connection[lookupValue],ud_pole_base_connection[lookupKey],"ERROR"),""), "")</f>
        <v/>
      </c>
      <c r="Z59" s="6"/>
      <c r="AA59" s="6"/>
      <c r="AB59" s="2" t="str">
        <f t="shared" si="2"/>
        <v/>
      </c>
      <c r="AD59" s="3" t="str">
        <f>IF($A59="ADD",IF(NOT(ISBLANK(AC59)),_xlfn.XLOOKUP(AC59,ud_pole_structure_make[lookupValue],ud_pole_structure_make[lookupKey],"ERROR"),""), "")</f>
        <v/>
      </c>
      <c r="AF59" s="3" t="str">
        <f>IF($A59="ADD",IF(NOT(ISBLANK(AE59)),_xlfn.XLOOKUP(1,(ud_pole_structure_model_lookup=AE59)*(ud_pole_structure_model_parentKey=AD59),ud_pole_structure_model[lookupKey],"ERROR"),""), "")</f>
        <v/>
      </c>
      <c r="AH59" s="3" t="str">
        <f>IF($A59="ADD",IF(NOT(ISBLANK(AG59)),_xlfn.XLOOKUP(AG59,sl_pole_shape[lookupValue],sl_pole_shape[lookupKey],"ERROR"),""), "")</f>
        <v/>
      </c>
      <c r="AJ59" s="3" t="str">
        <f>IF($A59="ADD",IF(NOT(ISBLANK(AI59)),_xlfn.XLOOKUP(AI59,sign_bracket[lookupValue],sign_bracket[lookupKey],"ERROR"),""), "")</f>
        <v/>
      </c>
      <c r="AL59" s="3" t="str">
        <f>IF($A59="ADD",IF(NOT(ISBLANK(AK59)),_xlfn.XLOOKUP(AK59,post_plant_type[lookupValue],post_plant_type[lookupKey],"ERROR"),""), "")</f>
        <v/>
      </c>
      <c r="AN59" s="3" t="str">
        <f>IF($A59="ADD",IF(NOT(ISBLANK(AM59)),_xlfn.XLOOKUP(AM59,post_ground_type[lookupValue],post_ground_type[lookupKey],"ERROR"),""), "")</f>
        <v/>
      </c>
      <c r="AP59" s="3" t="str">
        <f>IF($A59="ADD",IF(NOT(ISBLANK(AO59)),_xlfn.XLOOKUP(AO59,post_joint_type[lookupValue],post_joint_type[lookupKey],"ERROR"),""), "")</f>
        <v/>
      </c>
      <c r="AQ59" s="7"/>
      <c r="AR59" s="4" t="str">
        <f t="shared" ca="1" si="3"/>
        <v/>
      </c>
      <c r="AS59" s="4"/>
      <c r="AT59" s="3" t="str">
        <f t="shared" si="4"/>
        <v/>
      </c>
      <c r="AU59" s="3" t="str">
        <f>IF($A59="","",IF((AND($A59="ADD",OR(AT59="",AT59="In Use"))),"5",(_xlfn.XLOOKUP(AT59,ud_asset_status[lookupValue],ud_asset_status[lookupKey],""))))</f>
        <v/>
      </c>
      <c r="AV59" s="7"/>
      <c r="AX59" s="3" t="str">
        <f>IF($A59="ADD",IF(NOT(ISBLANK(AW59)),_xlfn.XLOOKUP(AW59,ar_replace_reason[lookupValue],ar_replace_reason[lookupKey],"ERROR"),""), "")</f>
        <v/>
      </c>
      <c r="AY59" s="3" t="str">
        <f t="shared" si="5"/>
        <v/>
      </c>
      <c r="AZ59" s="3" t="str">
        <f>IF($A59="","",IF((AND($A59="ADD",OR(AY59="",AY59="Queenstown-Lakes District Council"))),"70",(_xlfn.XLOOKUP(AY59,ud_organisation_owner[lookupValue],ud_organisation_owner[lookupKey],""))))</f>
        <v/>
      </c>
      <c r="BA59" s="3" t="str">
        <f t="shared" si="6"/>
        <v/>
      </c>
      <c r="BB59" s="3" t="str">
        <f>IF($A59="","",IF((AND($A59="ADD",OR(BA59="",BA59="Queenstown-Lakes District Council"))),"70",(_xlfn.XLOOKUP(BA59,ud_organisation_owner[lookupValue],ud_organisation_owner[lookupKey],""))))</f>
        <v/>
      </c>
      <c r="BC59" s="3" t="str">
        <f t="shared" si="7"/>
        <v/>
      </c>
      <c r="BD59" s="3" t="str">
        <f>IF($A59="","",IF((AND($A59="ADD",OR(BC59="",BC59="Local Authority"))),"17",(_xlfn.XLOOKUP(BC59,ud_sub_organisation[lookupValue],ud_sub_organisation[lookupKey],""))))</f>
        <v/>
      </c>
      <c r="BE59" s="3" t="str">
        <f t="shared" si="8"/>
        <v/>
      </c>
      <c r="BF59" s="3" t="str">
        <f>IF($A59="","",IF((AND($A59="ADD",OR(BE59="",BE59="Vested assets"))),"12",(_xlfn.XLOOKUP(BE59,ud_work_origin[lookupValue],ud_work_origin[lookupKey],""))))</f>
        <v/>
      </c>
      <c r="BG59" s="8"/>
      <c r="BH59" s="2" t="str">
        <f t="shared" si="9"/>
        <v/>
      </c>
      <c r="BI59" s="3" t="str">
        <f t="shared" si="10"/>
        <v/>
      </c>
      <c r="BJ59" s="3" t="str">
        <f>IF($A59="","",IF((AND($A59="ADD",OR(BI59="",BI59="Excellent"))),"1",(_xlfn.XLOOKUP(BI59,condition[lookupValue],condition[lookupKey],""))))</f>
        <v/>
      </c>
      <c r="BK59" s="7" t="str">
        <f t="shared" si="11"/>
        <v/>
      </c>
      <c r="BL59" s="9"/>
    </row>
    <row r="60" spans="2:64">
      <c r="B60" s="4"/>
      <c r="E60" s="3" t="str">
        <f>IF($A60="ADD",IF(NOT(ISBLANK(D60)),_xlfn.XLOOKUP(D60,roadnames[lookupValue],roadnames[lookupKey],"ERROR"),""), "")</f>
        <v/>
      </c>
      <c r="F60" s="5"/>
      <c r="G60" s="5"/>
      <c r="H60" s="6"/>
      <c r="J60" s="3" t="str">
        <f>IF($A60="ADD",IF(NOT(ISBLANK(I60)),_xlfn.XLOOKUP(I60,side[lookupValue],side[lookupKey],"ERROR"),""), "")</f>
        <v/>
      </c>
      <c r="K60" s="4"/>
      <c r="M60" s="3" t="str">
        <f>IF($A60="ADD",IF(NOT(ISBLANK(L60)),_xlfn.XLOOKUP(L60,ud_placement[lookupValue],ud_placement[lookupKey],"ERROR"),""), "")</f>
        <v/>
      </c>
      <c r="O60" s="3" t="str">
        <f>IF($A60="ADD",IF(NOT(ISBLANK(N60)),_xlfn.XLOOKUP(N60,ud_pole_primary_function[lookupValue],ud_pole_primary_function[lookupKey],"ERROR"),""), "")</f>
        <v/>
      </c>
      <c r="P60" s="3" t="str">
        <f t="shared" si="0"/>
        <v/>
      </c>
      <c r="Q60" s="3" t="str">
        <f>IF($A60="","",IF((AND($A60="ADD",OR(P60="",P60="Basic Sign Post"))),"6",(_xlfn.XLOOKUP(P60,ud_pole_structure_type[lookupValue],ud_pole_structure_type[lookupKey],""))))</f>
        <v/>
      </c>
      <c r="R60" s="3" t="str">
        <f t="shared" si="1"/>
        <v/>
      </c>
      <c r="S60" s="3" t="str">
        <f>IF($A60="","",IF((AND($A60="ADD",OR(R60="",R60="Aluminium"))),"4",(_xlfn.XLOOKUP(R60,pole_material[lookupValue],pole_material[lookupKey],""))))</f>
        <v/>
      </c>
      <c r="U60" s="3" t="str">
        <f>IF($A60="ADD",IF(NOT(ISBLANK(T60)),_xlfn.XLOOKUP(T60,ud_coating_system[lookupValue],ud_coating_system[lookupKey],"ERROR"),""), "")</f>
        <v/>
      </c>
      <c r="W60" s="3" t="str">
        <f>IF($A60="ADD",IF(NOT(ISBLANK(V60)),_xlfn.XLOOKUP(V60,ud_pole_foundation_type[lookupValue],ud_pole_foundation_type[lookupKey],"ERROR"),""), "")</f>
        <v/>
      </c>
      <c r="Y60" s="3" t="str">
        <f>IF($A60="ADD",IF(NOT(ISBLANK(X60)),_xlfn.XLOOKUP(X60,ud_pole_base_connection[lookupValue],ud_pole_base_connection[lookupKey],"ERROR"),""), "")</f>
        <v/>
      </c>
      <c r="Z60" s="6"/>
      <c r="AA60" s="6"/>
      <c r="AB60" s="2" t="str">
        <f t="shared" si="2"/>
        <v/>
      </c>
      <c r="AD60" s="3" t="str">
        <f>IF($A60="ADD",IF(NOT(ISBLANK(AC60)),_xlfn.XLOOKUP(AC60,ud_pole_structure_make[lookupValue],ud_pole_structure_make[lookupKey],"ERROR"),""), "")</f>
        <v/>
      </c>
      <c r="AF60" s="3" t="str">
        <f>IF($A60="ADD",IF(NOT(ISBLANK(AE60)),_xlfn.XLOOKUP(1,(ud_pole_structure_model_lookup=AE60)*(ud_pole_structure_model_parentKey=AD60),ud_pole_structure_model[lookupKey],"ERROR"),""), "")</f>
        <v/>
      </c>
      <c r="AH60" s="3" t="str">
        <f>IF($A60="ADD",IF(NOT(ISBLANK(AG60)),_xlfn.XLOOKUP(AG60,sl_pole_shape[lookupValue],sl_pole_shape[lookupKey],"ERROR"),""), "")</f>
        <v/>
      </c>
      <c r="AJ60" s="3" t="str">
        <f>IF($A60="ADD",IF(NOT(ISBLANK(AI60)),_xlfn.XLOOKUP(AI60,sign_bracket[lookupValue],sign_bracket[lookupKey],"ERROR"),""), "")</f>
        <v/>
      </c>
      <c r="AL60" s="3" t="str">
        <f>IF($A60="ADD",IF(NOT(ISBLANK(AK60)),_xlfn.XLOOKUP(AK60,post_plant_type[lookupValue],post_plant_type[lookupKey],"ERROR"),""), "")</f>
        <v/>
      </c>
      <c r="AN60" s="3" t="str">
        <f>IF($A60="ADD",IF(NOT(ISBLANK(AM60)),_xlfn.XLOOKUP(AM60,post_ground_type[lookupValue],post_ground_type[lookupKey],"ERROR"),""), "")</f>
        <v/>
      </c>
      <c r="AP60" s="3" t="str">
        <f>IF($A60="ADD",IF(NOT(ISBLANK(AO60)),_xlfn.XLOOKUP(AO60,post_joint_type[lookupValue],post_joint_type[lookupKey],"ERROR"),""), "")</f>
        <v/>
      </c>
      <c r="AQ60" s="7"/>
      <c r="AR60" s="4" t="str">
        <f t="shared" ca="1" si="3"/>
        <v/>
      </c>
      <c r="AS60" s="4"/>
      <c r="AT60" s="3" t="str">
        <f t="shared" si="4"/>
        <v/>
      </c>
      <c r="AU60" s="3" t="str">
        <f>IF($A60="","",IF((AND($A60="ADD",OR(AT60="",AT60="In Use"))),"5",(_xlfn.XLOOKUP(AT60,ud_asset_status[lookupValue],ud_asset_status[lookupKey],""))))</f>
        <v/>
      </c>
      <c r="AV60" s="7"/>
      <c r="AX60" s="3" t="str">
        <f>IF($A60="ADD",IF(NOT(ISBLANK(AW60)),_xlfn.XLOOKUP(AW60,ar_replace_reason[lookupValue],ar_replace_reason[lookupKey],"ERROR"),""), "")</f>
        <v/>
      </c>
      <c r="AY60" s="3" t="str">
        <f t="shared" si="5"/>
        <v/>
      </c>
      <c r="AZ60" s="3" t="str">
        <f>IF($A60="","",IF((AND($A60="ADD",OR(AY60="",AY60="Queenstown-Lakes District Council"))),"70",(_xlfn.XLOOKUP(AY60,ud_organisation_owner[lookupValue],ud_organisation_owner[lookupKey],""))))</f>
        <v/>
      </c>
      <c r="BA60" s="3" t="str">
        <f t="shared" si="6"/>
        <v/>
      </c>
      <c r="BB60" s="3" t="str">
        <f>IF($A60="","",IF((AND($A60="ADD",OR(BA60="",BA60="Queenstown-Lakes District Council"))),"70",(_xlfn.XLOOKUP(BA60,ud_organisation_owner[lookupValue],ud_organisation_owner[lookupKey],""))))</f>
        <v/>
      </c>
      <c r="BC60" s="3" t="str">
        <f t="shared" si="7"/>
        <v/>
      </c>
      <c r="BD60" s="3" t="str">
        <f>IF($A60="","",IF((AND($A60="ADD",OR(BC60="",BC60="Local Authority"))),"17",(_xlfn.XLOOKUP(BC60,ud_sub_organisation[lookupValue],ud_sub_organisation[lookupKey],""))))</f>
        <v/>
      </c>
      <c r="BE60" s="3" t="str">
        <f t="shared" si="8"/>
        <v/>
      </c>
      <c r="BF60" s="3" t="str">
        <f>IF($A60="","",IF((AND($A60="ADD",OR(BE60="",BE60="Vested assets"))),"12",(_xlfn.XLOOKUP(BE60,ud_work_origin[lookupValue],ud_work_origin[lookupKey],""))))</f>
        <v/>
      </c>
      <c r="BG60" s="8"/>
      <c r="BH60" s="2" t="str">
        <f t="shared" si="9"/>
        <v/>
      </c>
      <c r="BI60" s="3" t="str">
        <f t="shared" si="10"/>
        <v/>
      </c>
      <c r="BJ60" s="3" t="str">
        <f>IF($A60="","",IF((AND($A60="ADD",OR(BI60="",BI60="Excellent"))),"1",(_xlfn.XLOOKUP(BI60,condition[lookupValue],condition[lookupKey],""))))</f>
        <v/>
      </c>
      <c r="BK60" s="7" t="str">
        <f t="shared" si="11"/>
        <v/>
      </c>
      <c r="BL60" s="9"/>
    </row>
    <row r="61" spans="2:64">
      <c r="B61" s="4"/>
      <c r="E61" s="3" t="str">
        <f>IF($A61="ADD",IF(NOT(ISBLANK(D61)),_xlfn.XLOOKUP(D61,roadnames[lookupValue],roadnames[lookupKey],"ERROR"),""), "")</f>
        <v/>
      </c>
      <c r="F61" s="5"/>
      <c r="G61" s="5"/>
      <c r="H61" s="6"/>
      <c r="J61" s="3" t="str">
        <f>IF($A61="ADD",IF(NOT(ISBLANK(I61)),_xlfn.XLOOKUP(I61,side[lookupValue],side[lookupKey],"ERROR"),""), "")</f>
        <v/>
      </c>
      <c r="K61" s="4"/>
      <c r="M61" s="3" t="str">
        <f>IF($A61="ADD",IF(NOT(ISBLANK(L61)),_xlfn.XLOOKUP(L61,ud_placement[lookupValue],ud_placement[lookupKey],"ERROR"),""), "")</f>
        <v/>
      </c>
      <c r="O61" s="3" t="str">
        <f>IF($A61="ADD",IF(NOT(ISBLANK(N61)),_xlfn.XLOOKUP(N61,ud_pole_primary_function[lookupValue],ud_pole_primary_function[lookupKey],"ERROR"),""), "")</f>
        <v/>
      </c>
      <c r="P61" s="3" t="str">
        <f t="shared" si="0"/>
        <v/>
      </c>
      <c r="Q61" s="3" t="str">
        <f>IF($A61="","",IF((AND($A61="ADD",OR(P61="",P61="Basic Sign Post"))),"6",(_xlfn.XLOOKUP(P61,ud_pole_structure_type[lookupValue],ud_pole_structure_type[lookupKey],""))))</f>
        <v/>
      </c>
      <c r="R61" s="3" t="str">
        <f t="shared" si="1"/>
        <v/>
      </c>
      <c r="S61" s="3" t="str">
        <f>IF($A61="","",IF((AND($A61="ADD",OR(R61="",R61="Aluminium"))),"4",(_xlfn.XLOOKUP(R61,pole_material[lookupValue],pole_material[lookupKey],""))))</f>
        <v/>
      </c>
      <c r="U61" s="3" t="str">
        <f>IF($A61="ADD",IF(NOT(ISBLANK(T61)),_xlfn.XLOOKUP(T61,ud_coating_system[lookupValue],ud_coating_system[lookupKey],"ERROR"),""), "")</f>
        <v/>
      </c>
      <c r="W61" s="3" t="str">
        <f>IF($A61="ADD",IF(NOT(ISBLANK(V61)),_xlfn.XLOOKUP(V61,ud_pole_foundation_type[lookupValue],ud_pole_foundation_type[lookupKey],"ERROR"),""), "")</f>
        <v/>
      </c>
      <c r="Y61" s="3" t="str">
        <f>IF($A61="ADD",IF(NOT(ISBLANK(X61)),_xlfn.XLOOKUP(X61,ud_pole_base_connection[lookupValue],ud_pole_base_connection[lookupKey],"ERROR"),""), "")</f>
        <v/>
      </c>
      <c r="Z61" s="6"/>
      <c r="AA61" s="6"/>
      <c r="AB61" s="2" t="str">
        <f t="shared" si="2"/>
        <v/>
      </c>
      <c r="AD61" s="3" t="str">
        <f>IF($A61="ADD",IF(NOT(ISBLANK(AC61)),_xlfn.XLOOKUP(AC61,ud_pole_structure_make[lookupValue],ud_pole_structure_make[lookupKey],"ERROR"),""), "")</f>
        <v/>
      </c>
      <c r="AF61" s="3" t="str">
        <f>IF($A61="ADD",IF(NOT(ISBLANK(AE61)),_xlfn.XLOOKUP(1,(ud_pole_structure_model_lookup=AE61)*(ud_pole_structure_model_parentKey=AD61),ud_pole_structure_model[lookupKey],"ERROR"),""), "")</f>
        <v/>
      </c>
      <c r="AH61" s="3" t="str">
        <f>IF($A61="ADD",IF(NOT(ISBLANK(AG61)),_xlfn.XLOOKUP(AG61,sl_pole_shape[lookupValue],sl_pole_shape[lookupKey],"ERROR"),""), "")</f>
        <v/>
      </c>
      <c r="AJ61" s="3" t="str">
        <f>IF($A61="ADD",IF(NOT(ISBLANK(AI61)),_xlfn.XLOOKUP(AI61,sign_bracket[lookupValue],sign_bracket[lookupKey],"ERROR"),""), "")</f>
        <v/>
      </c>
      <c r="AL61" s="3" t="str">
        <f>IF($A61="ADD",IF(NOT(ISBLANK(AK61)),_xlfn.XLOOKUP(AK61,post_plant_type[lookupValue],post_plant_type[lookupKey],"ERROR"),""), "")</f>
        <v/>
      </c>
      <c r="AN61" s="3" t="str">
        <f>IF($A61="ADD",IF(NOT(ISBLANK(AM61)),_xlfn.XLOOKUP(AM61,post_ground_type[lookupValue],post_ground_type[lookupKey],"ERROR"),""), "")</f>
        <v/>
      </c>
      <c r="AP61" s="3" t="str">
        <f>IF($A61="ADD",IF(NOT(ISBLANK(AO61)),_xlfn.XLOOKUP(AO61,post_joint_type[lookupValue],post_joint_type[lookupKey],"ERROR"),""), "")</f>
        <v/>
      </c>
      <c r="AQ61" s="7"/>
      <c r="AR61" s="4" t="str">
        <f t="shared" ca="1" si="3"/>
        <v/>
      </c>
      <c r="AS61" s="4"/>
      <c r="AT61" s="3" t="str">
        <f t="shared" si="4"/>
        <v/>
      </c>
      <c r="AU61" s="3" t="str">
        <f>IF($A61="","",IF((AND($A61="ADD",OR(AT61="",AT61="In Use"))),"5",(_xlfn.XLOOKUP(AT61,ud_asset_status[lookupValue],ud_asset_status[lookupKey],""))))</f>
        <v/>
      </c>
      <c r="AV61" s="7"/>
      <c r="AX61" s="3" t="str">
        <f>IF($A61="ADD",IF(NOT(ISBLANK(AW61)),_xlfn.XLOOKUP(AW61,ar_replace_reason[lookupValue],ar_replace_reason[lookupKey],"ERROR"),""), "")</f>
        <v/>
      </c>
      <c r="AY61" s="3" t="str">
        <f t="shared" si="5"/>
        <v/>
      </c>
      <c r="AZ61" s="3" t="str">
        <f>IF($A61="","",IF((AND($A61="ADD",OR(AY61="",AY61="Queenstown-Lakes District Council"))),"70",(_xlfn.XLOOKUP(AY61,ud_organisation_owner[lookupValue],ud_organisation_owner[lookupKey],""))))</f>
        <v/>
      </c>
      <c r="BA61" s="3" t="str">
        <f t="shared" si="6"/>
        <v/>
      </c>
      <c r="BB61" s="3" t="str">
        <f>IF($A61="","",IF((AND($A61="ADD",OR(BA61="",BA61="Queenstown-Lakes District Council"))),"70",(_xlfn.XLOOKUP(BA61,ud_organisation_owner[lookupValue],ud_organisation_owner[lookupKey],""))))</f>
        <v/>
      </c>
      <c r="BC61" s="3" t="str">
        <f t="shared" si="7"/>
        <v/>
      </c>
      <c r="BD61" s="3" t="str">
        <f>IF($A61="","",IF((AND($A61="ADD",OR(BC61="",BC61="Local Authority"))),"17",(_xlfn.XLOOKUP(BC61,ud_sub_organisation[lookupValue],ud_sub_organisation[lookupKey],""))))</f>
        <v/>
      </c>
      <c r="BE61" s="3" t="str">
        <f t="shared" si="8"/>
        <v/>
      </c>
      <c r="BF61" s="3" t="str">
        <f>IF($A61="","",IF((AND($A61="ADD",OR(BE61="",BE61="Vested assets"))),"12",(_xlfn.XLOOKUP(BE61,ud_work_origin[lookupValue],ud_work_origin[lookupKey],""))))</f>
        <v/>
      </c>
      <c r="BG61" s="8"/>
      <c r="BH61" s="2" t="str">
        <f t="shared" si="9"/>
        <v/>
      </c>
      <c r="BI61" s="3" t="str">
        <f t="shared" si="10"/>
        <v/>
      </c>
      <c r="BJ61" s="3" t="str">
        <f>IF($A61="","",IF((AND($A61="ADD",OR(BI61="",BI61="Excellent"))),"1",(_xlfn.XLOOKUP(BI61,condition[lookupValue],condition[lookupKey],""))))</f>
        <v/>
      </c>
      <c r="BK61" s="7" t="str">
        <f t="shared" si="11"/>
        <v/>
      </c>
      <c r="BL61" s="9"/>
    </row>
    <row r="62" spans="2:64">
      <c r="B62" s="4"/>
      <c r="E62" s="3" t="str">
        <f>IF($A62="ADD",IF(NOT(ISBLANK(D62)),_xlfn.XLOOKUP(D62,roadnames[lookupValue],roadnames[lookupKey],"ERROR"),""), "")</f>
        <v/>
      </c>
      <c r="F62" s="5"/>
      <c r="G62" s="5"/>
      <c r="H62" s="6"/>
      <c r="J62" s="3" t="str">
        <f>IF($A62="ADD",IF(NOT(ISBLANK(I62)),_xlfn.XLOOKUP(I62,side[lookupValue],side[lookupKey],"ERROR"),""), "")</f>
        <v/>
      </c>
      <c r="K62" s="4"/>
      <c r="M62" s="3" t="str">
        <f>IF($A62="ADD",IF(NOT(ISBLANK(L62)),_xlfn.XLOOKUP(L62,ud_placement[lookupValue],ud_placement[lookupKey],"ERROR"),""), "")</f>
        <v/>
      </c>
      <c r="O62" s="3" t="str">
        <f>IF($A62="ADD",IF(NOT(ISBLANK(N62)),_xlfn.XLOOKUP(N62,ud_pole_primary_function[lookupValue],ud_pole_primary_function[lookupKey],"ERROR"),""), "")</f>
        <v/>
      </c>
      <c r="P62" s="3" t="str">
        <f t="shared" si="0"/>
        <v/>
      </c>
      <c r="Q62" s="3" t="str">
        <f>IF($A62="","",IF((AND($A62="ADD",OR(P62="",P62="Basic Sign Post"))),"6",(_xlfn.XLOOKUP(P62,ud_pole_structure_type[lookupValue],ud_pole_structure_type[lookupKey],""))))</f>
        <v/>
      </c>
      <c r="R62" s="3" t="str">
        <f t="shared" si="1"/>
        <v/>
      </c>
      <c r="S62" s="3" t="str">
        <f>IF($A62="","",IF((AND($A62="ADD",OR(R62="",R62="Aluminium"))),"4",(_xlfn.XLOOKUP(R62,pole_material[lookupValue],pole_material[lookupKey],""))))</f>
        <v/>
      </c>
      <c r="U62" s="3" t="str">
        <f>IF($A62="ADD",IF(NOT(ISBLANK(T62)),_xlfn.XLOOKUP(T62,ud_coating_system[lookupValue],ud_coating_system[lookupKey],"ERROR"),""), "")</f>
        <v/>
      </c>
      <c r="W62" s="3" t="str">
        <f>IF($A62="ADD",IF(NOT(ISBLANK(V62)),_xlfn.XLOOKUP(V62,ud_pole_foundation_type[lookupValue],ud_pole_foundation_type[lookupKey],"ERROR"),""), "")</f>
        <v/>
      </c>
      <c r="Y62" s="3" t="str">
        <f>IF($A62="ADD",IF(NOT(ISBLANK(X62)),_xlfn.XLOOKUP(X62,ud_pole_base_connection[lookupValue],ud_pole_base_connection[lookupKey],"ERROR"),""), "")</f>
        <v/>
      </c>
      <c r="Z62" s="6"/>
      <c r="AA62" s="6"/>
      <c r="AB62" s="2" t="str">
        <f t="shared" si="2"/>
        <v/>
      </c>
      <c r="AD62" s="3" t="str">
        <f>IF($A62="ADD",IF(NOT(ISBLANK(AC62)),_xlfn.XLOOKUP(AC62,ud_pole_structure_make[lookupValue],ud_pole_structure_make[lookupKey],"ERROR"),""), "")</f>
        <v/>
      </c>
      <c r="AF62" s="3" t="str">
        <f>IF($A62="ADD",IF(NOT(ISBLANK(AE62)),_xlfn.XLOOKUP(1,(ud_pole_structure_model_lookup=AE62)*(ud_pole_structure_model_parentKey=AD62),ud_pole_structure_model[lookupKey],"ERROR"),""), "")</f>
        <v/>
      </c>
      <c r="AH62" s="3" t="str">
        <f>IF($A62="ADD",IF(NOT(ISBLANK(AG62)),_xlfn.XLOOKUP(AG62,sl_pole_shape[lookupValue],sl_pole_shape[lookupKey],"ERROR"),""), "")</f>
        <v/>
      </c>
      <c r="AJ62" s="3" t="str">
        <f>IF($A62="ADD",IF(NOT(ISBLANK(AI62)),_xlfn.XLOOKUP(AI62,sign_bracket[lookupValue],sign_bracket[lookupKey],"ERROR"),""), "")</f>
        <v/>
      </c>
      <c r="AL62" s="3" t="str">
        <f>IF($A62="ADD",IF(NOT(ISBLANK(AK62)),_xlfn.XLOOKUP(AK62,post_plant_type[lookupValue],post_plant_type[lookupKey],"ERROR"),""), "")</f>
        <v/>
      </c>
      <c r="AN62" s="3" t="str">
        <f>IF($A62="ADD",IF(NOT(ISBLANK(AM62)),_xlfn.XLOOKUP(AM62,post_ground_type[lookupValue],post_ground_type[lookupKey],"ERROR"),""), "")</f>
        <v/>
      </c>
      <c r="AP62" s="3" t="str">
        <f>IF($A62="ADD",IF(NOT(ISBLANK(AO62)),_xlfn.XLOOKUP(AO62,post_joint_type[lookupValue],post_joint_type[lookupKey],"ERROR"),""), "")</f>
        <v/>
      </c>
      <c r="AQ62" s="7"/>
      <c r="AR62" s="4" t="str">
        <f t="shared" ca="1" si="3"/>
        <v/>
      </c>
      <c r="AS62" s="4"/>
      <c r="AT62" s="3" t="str">
        <f t="shared" si="4"/>
        <v/>
      </c>
      <c r="AU62" s="3" t="str">
        <f>IF($A62="","",IF((AND($A62="ADD",OR(AT62="",AT62="In Use"))),"5",(_xlfn.XLOOKUP(AT62,ud_asset_status[lookupValue],ud_asset_status[lookupKey],""))))</f>
        <v/>
      </c>
      <c r="AV62" s="7"/>
      <c r="AX62" s="3" t="str">
        <f>IF($A62="ADD",IF(NOT(ISBLANK(AW62)),_xlfn.XLOOKUP(AW62,ar_replace_reason[lookupValue],ar_replace_reason[lookupKey],"ERROR"),""), "")</f>
        <v/>
      </c>
      <c r="AY62" s="3" t="str">
        <f t="shared" si="5"/>
        <v/>
      </c>
      <c r="AZ62" s="3" t="str">
        <f>IF($A62="","",IF((AND($A62="ADD",OR(AY62="",AY62="Queenstown-Lakes District Council"))),"70",(_xlfn.XLOOKUP(AY62,ud_organisation_owner[lookupValue],ud_organisation_owner[lookupKey],""))))</f>
        <v/>
      </c>
      <c r="BA62" s="3" t="str">
        <f t="shared" si="6"/>
        <v/>
      </c>
      <c r="BB62" s="3" t="str">
        <f>IF($A62="","",IF((AND($A62="ADD",OR(BA62="",BA62="Queenstown-Lakes District Council"))),"70",(_xlfn.XLOOKUP(BA62,ud_organisation_owner[lookupValue],ud_organisation_owner[lookupKey],""))))</f>
        <v/>
      </c>
      <c r="BC62" s="3" t="str">
        <f t="shared" si="7"/>
        <v/>
      </c>
      <c r="BD62" s="3" t="str">
        <f>IF($A62="","",IF((AND($A62="ADD",OR(BC62="",BC62="Local Authority"))),"17",(_xlfn.XLOOKUP(BC62,ud_sub_organisation[lookupValue],ud_sub_organisation[lookupKey],""))))</f>
        <v/>
      </c>
      <c r="BE62" s="3" t="str">
        <f t="shared" si="8"/>
        <v/>
      </c>
      <c r="BF62" s="3" t="str">
        <f>IF($A62="","",IF((AND($A62="ADD",OR(BE62="",BE62="Vested assets"))),"12",(_xlfn.XLOOKUP(BE62,ud_work_origin[lookupValue],ud_work_origin[lookupKey],""))))</f>
        <v/>
      </c>
      <c r="BG62" s="8"/>
      <c r="BH62" s="2" t="str">
        <f t="shared" si="9"/>
        <v/>
      </c>
      <c r="BI62" s="3" t="str">
        <f t="shared" si="10"/>
        <v/>
      </c>
      <c r="BJ62" s="3" t="str">
        <f>IF($A62="","",IF((AND($A62="ADD",OR(BI62="",BI62="Excellent"))),"1",(_xlfn.XLOOKUP(BI62,condition[lookupValue],condition[lookupKey],""))))</f>
        <v/>
      </c>
      <c r="BK62" s="7" t="str">
        <f t="shared" si="11"/>
        <v/>
      </c>
      <c r="BL62" s="9"/>
    </row>
    <row r="63" spans="2:64">
      <c r="B63" s="4"/>
      <c r="E63" s="3" t="str">
        <f>IF($A63="ADD",IF(NOT(ISBLANK(D63)),_xlfn.XLOOKUP(D63,roadnames[lookupValue],roadnames[lookupKey],"ERROR"),""), "")</f>
        <v/>
      </c>
      <c r="F63" s="5"/>
      <c r="G63" s="5"/>
      <c r="H63" s="6"/>
      <c r="J63" s="3" t="str">
        <f>IF($A63="ADD",IF(NOT(ISBLANK(I63)),_xlfn.XLOOKUP(I63,side[lookupValue],side[lookupKey],"ERROR"),""), "")</f>
        <v/>
      </c>
      <c r="K63" s="4"/>
      <c r="M63" s="3" t="str">
        <f>IF($A63="ADD",IF(NOT(ISBLANK(L63)),_xlfn.XLOOKUP(L63,ud_placement[lookupValue],ud_placement[lookupKey],"ERROR"),""), "")</f>
        <v/>
      </c>
      <c r="O63" s="3" t="str">
        <f>IF($A63="ADD",IF(NOT(ISBLANK(N63)),_xlfn.XLOOKUP(N63,ud_pole_primary_function[lookupValue],ud_pole_primary_function[lookupKey],"ERROR"),""), "")</f>
        <v/>
      </c>
      <c r="P63" s="3" t="str">
        <f t="shared" si="0"/>
        <v/>
      </c>
      <c r="Q63" s="3" t="str">
        <f>IF($A63="","",IF((AND($A63="ADD",OR(P63="",P63="Basic Sign Post"))),"6",(_xlfn.XLOOKUP(P63,ud_pole_structure_type[lookupValue],ud_pole_structure_type[lookupKey],""))))</f>
        <v/>
      </c>
      <c r="R63" s="3" t="str">
        <f t="shared" si="1"/>
        <v/>
      </c>
      <c r="S63" s="3" t="str">
        <f>IF($A63="","",IF((AND($A63="ADD",OR(R63="",R63="Aluminium"))),"4",(_xlfn.XLOOKUP(R63,pole_material[lookupValue],pole_material[lookupKey],""))))</f>
        <v/>
      </c>
      <c r="U63" s="3" t="str">
        <f>IF($A63="ADD",IF(NOT(ISBLANK(T63)),_xlfn.XLOOKUP(T63,ud_coating_system[lookupValue],ud_coating_system[lookupKey],"ERROR"),""), "")</f>
        <v/>
      </c>
      <c r="W63" s="3" t="str">
        <f>IF($A63="ADD",IF(NOT(ISBLANK(V63)),_xlfn.XLOOKUP(V63,ud_pole_foundation_type[lookupValue],ud_pole_foundation_type[lookupKey],"ERROR"),""), "")</f>
        <v/>
      </c>
      <c r="Y63" s="3" t="str">
        <f>IF($A63="ADD",IF(NOT(ISBLANK(X63)),_xlfn.XLOOKUP(X63,ud_pole_base_connection[lookupValue],ud_pole_base_connection[lookupKey],"ERROR"),""), "")</f>
        <v/>
      </c>
      <c r="Z63" s="6"/>
      <c r="AA63" s="6"/>
      <c r="AB63" s="2" t="str">
        <f t="shared" si="2"/>
        <v/>
      </c>
      <c r="AD63" s="3" t="str">
        <f>IF($A63="ADD",IF(NOT(ISBLANK(AC63)),_xlfn.XLOOKUP(AC63,ud_pole_structure_make[lookupValue],ud_pole_structure_make[lookupKey],"ERROR"),""), "")</f>
        <v/>
      </c>
      <c r="AF63" s="3" t="str">
        <f>IF($A63="ADD",IF(NOT(ISBLANK(AE63)),_xlfn.XLOOKUP(1,(ud_pole_structure_model_lookup=AE63)*(ud_pole_structure_model_parentKey=AD63),ud_pole_structure_model[lookupKey],"ERROR"),""), "")</f>
        <v/>
      </c>
      <c r="AH63" s="3" t="str">
        <f>IF($A63="ADD",IF(NOT(ISBLANK(AG63)),_xlfn.XLOOKUP(AG63,sl_pole_shape[lookupValue],sl_pole_shape[lookupKey],"ERROR"),""), "")</f>
        <v/>
      </c>
      <c r="AJ63" s="3" t="str">
        <f>IF($A63="ADD",IF(NOT(ISBLANK(AI63)),_xlfn.XLOOKUP(AI63,sign_bracket[lookupValue],sign_bracket[lookupKey],"ERROR"),""), "")</f>
        <v/>
      </c>
      <c r="AL63" s="3" t="str">
        <f>IF($A63="ADD",IF(NOT(ISBLANK(AK63)),_xlfn.XLOOKUP(AK63,post_plant_type[lookupValue],post_plant_type[lookupKey],"ERROR"),""), "")</f>
        <v/>
      </c>
      <c r="AN63" s="3" t="str">
        <f>IF($A63="ADD",IF(NOT(ISBLANK(AM63)),_xlfn.XLOOKUP(AM63,post_ground_type[lookupValue],post_ground_type[lookupKey],"ERROR"),""), "")</f>
        <v/>
      </c>
      <c r="AP63" s="3" t="str">
        <f>IF($A63="ADD",IF(NOT(ISBLANK(AO63)),_xlfn.XLOOKUP(AO63,post_joint_type[lookupValue],post_joint_type[lookupKey],"ERROR"),""), "")</f>
        <v/>
      </c>
      <c r="AQ63" s="7"/>
      <c r="AR63" s="4" t="str">
        <f t="shared" ca="1" si="3"/>
        <v/>
      </c>
      <c r="AS63" s="4"/>
      <c r="AT63" s="3" t="str">
        <f t="shared" si="4"/>
        <v/>
      </c>
      <c r="AU63" s="3" t="str">
        <f>IF($A63="","",IF((AND($A63="ADD",OR(AT63="",AT63="In Use"))),"5",(_xlfn.XLOOKUP(AT63,ud_asset_status[lookupValue],ud_asset_status[lookupKey],""))))</f>
        <v/>
      </c>
      <c r="AV63" s="7"/>
      <c r="AX63" s="3" t="str">
        <f>IF($A63="ADD",IF(NOT(ISBLANK(AW63)),_xlfn.XLOOKUP(AW63,ar_replace_reason[lookupValue],ar_replace_reason[lookupKey],"ERROR"),""), "")</f>
        <v/>
      </c>
      <c r="AY63" s="3" t="str">
        <f t="shared" si="5"/>
        <v/>
      </c>
      <c r="AZ63" s="3" t="str">
        <f>IF($A63="","",IF((AND($A63="ADD",OR(AY63="",AY63="Queenstown-Lakes District Council"))),"70",(_xlfn.XLOOKUP(AY63,ud_organisation_owner[lookupValue],ud_organisation_owner[lookupKey],""))))</f>
        <v/>
      </c>
      <c r="BA63" s="3" t="str">
        <f t="shared" si="6"/>
        <v/>
      </c>
      <c r="BB63" s="3" t="str">
        <f>IF($A63="","",IF((AND($A63="ADD",OR(BA63="",BA63="Queenstown-Lakes District Council"))),"70",(_xlfn.XLOOKUP(BA63,ud_organisation_owner[lookupValue],ud_organisation_owner[lookupKey],""))))</f>
        <v/>
      </c>
      <c r="BC63" s="3" t="str">
        <f t="shared" si="7"/>
        <v/>
      </c>
      <c r="BD63" s="3" t="str">
        <f>IF($A63="","",IF((AND($A63="ADD",OR(BC63="",BC63="Local Authority"))),"17",(_xlfn.XLOOKUP(BC63,ud_sub_organisation[lookupValue],ud_sub_organisation[lookupKey],""))))</f>
        <v/>
      </c>
      <c r="BE63" s="3" t="str">
        <f t="shared" si="8"/>
        <v/>
      </c>
      <c r="BF63" s="3" t="str">
        <f>IF($A63="","",IF((AND($A63="ADD",OR(BE63="",BE63="Vested assets"))),"12",(_xlfn.XLOOKUP(BE63,ud_work_origin[lookupValue],ud_work_origin[lookupKey],""))))</f>
        <v/>
      </c>
      <c r="BG63" s="8"/>
      <c r="BH63" s="2" t="str">
        <f t="shared" si="9"/>
        <v/>
      </c>
      <c r="BI63" s="3" t="str">
        <f t="shared" si="10"/>
        <v/>
      </c>
      <c r="BJ63" s="3" t="str">
        <f>IF($A63="","",IF((AND($A63="ADD",OR(BI63="",BI63="Excellent"))),"1",(_xlfn.XLOOKUP(BI63,condition[lookupValue],condition[lookupKey],""))))</f>
        <v/>
      </c>
      <c r="BK63" s="7" t="str">
        <f t="shared" si="11"/>
        <v/>
      </c>
      <c r="BL63" s="9"/>
    </row>
    <row r="64" spans="2:64">
      <c r="B64" s="4"/>
      <c r="E64" s="3" t="str">
        <f>IF($A64="ADD",IF(NOT(ISBLANK(D64)),_xlfn.XLOOKUP(D64,roadnames[lookupValue],roadnames[lookupKey],"ERROR"),""), "")</f>
        <v/>
      </c>
      <c r="F64" s="5"/>
      <c r="G64" s="5"/>
      <c r="H64" s="6"/>
      <c r="J64" s="3" t="str">
        <f>IF($A64="ADD",IF(NOT(ISBLANK(I64)),_xlfn.XLOOKUP(I64,side[lookupValue],side[lookupKey],"ERROR"),""), "")</f>
        <v/>
      </c>
      <c r="K64" s="4"/>
      <c r="M64" s="3" t="str">
        <f>IF($A64="ADD",IF(NOT(ISBLANK(L64)),_xlfn.XLOOKUP(L64,ud_placement[lookupValue],ud_placement[lookupKey],"ERROR"),""), "")</f>
        <v/>
      </c>
      <c r="O64" s="3" t="str">
        <f>IF($A64="ADD",IF(NOT(ISBLANK(N64)),_xlfn.XLOOKUP(N64,ud_pole_primary_function[lookupValue],ud_pole_primary_function[lookupKey],"ERROR"),""), "")</f>
        <v/>
      </c>
      <c r="P64" s="3" t="str">
        <f t="shared" si="0"/>
        <v/>
      </c>
      <c r="Q64" s="3" t="str">
        <f>IF($A64="","",IF((AND($A64="ADD",OR(P64="",P64="Basic Sign Post"))),"6",(_xlfn.XLOOKUP(P64,ud_pole_structure_type[lookupValue],ud_pole_structure_type[lookupKey],""))))</f>
        <v/>
      </c>
      <c r="R64" s="3" t="str">
        <f t="shared" si="1"/>
        <v/>
      </c>
      <c r="S64" s="3" t="str">
        <f>IF($A64="","",IF((AND($A64="ADD",OR(R64="",R64="Aluminium"))),"4",(_xlfn.XLOOKUP(R64,pole_material[lookupValue],pole_material[lookupKey],""))))</f>
        <v/>
      </c>
      <c r="U64" s="3" t="str">
        <f>IF($A64="ADD",IF(NOT(ISBLANK(T64)),_xlfn.XLOOKUP(T64,ud_coating_system[lookupValue],ud_coating_system[lookupKey],"ERROR"),""), "")</f>
        <v/>
      </c>
      <c r="W64" s="3" t="str">
        <f>IF($A64="ADD",IF(NOT(ISBLANK(V64)),_xlfn.XLOOKUP(V64,ud_pole_foundation_type[lookupValue],ud_pole_foundation_type[lookupKey],"ERROR"),""), "")</f>
        <v/>
      </c>
      <c r="Y64" s="3" t="str">
        <f>IF($A64="ADD",IF(NOT(ISBLANK(X64)),_xlfn.XLOOKUP(X64,ud_pole_base_connection[lookupValue],ud_pole_base_connection[lookupKey],"ERROR"),""), "")</f>
        <v/>
      </c>
      <c r="Z64" s="6"/>
      <c r="AA64" s="6"/>
      <c r="AB64" s="2" t="str">
        <f t="shared" si="2"/>
        <v/>
      </c>
      <c r="AD64" s="3" t="str">
        <f>IF($A64="ADD",IF(NOT(ISBLANK(AC64)),_xlfn.XLOOKUP(AC64,ud_pole_structure_make[lookupValue],ud_pole_structure_make[lookupKey],"ERROR"),""), "")</f>
        <v/>
      </c>
      <c r="AF64" s="3" t="str">
        <f>IF($A64="ADD",IF(NOT(ISBLANK(AE64)),_xlfn.XLOOKUP(1,(ud_pole_structure_model_lookup=AE64)*(ud_pole_structure_model_parentKey=AD64),ud_pole_structure_model[lookupKey],"ERROR"),""), "")</f>
        <v/>
      </c>
      <c r="AH64" s="3" t="str">
        <f>IF($A64="ADD",IF(NOT(ISBLANK(AG64)),_xlfn.XLOOKUP(AG64,sl_pole_shape[lookupValue],sl_pole_shape[lookupKey],"ERROR"),""), "")</f>
        <v/>
      </c>
      <c r="AJ64" s="3" t="str">
        <f>IF($A64="ADD",IF(NOT(ISBLANK(AI64)),_xlfn.XLOOKUP(AI64,sign_bracket[lookupValue],sign_bracket[lookupKey],"ERROR"),""), "")</f>
        <v/>
      </c>
      <c r="AL64" s="3" t="str">
        <f>IF($A64="ADD",IF(NOT(ISBLANK(AK64)),_xlfn.XLOOKUP(AK64,post_plant_type[lookupValue],post_plant_type[lookupKey],"ERROR"),""), "")</f>
        <v/>
      </c>
      <c r="AN64" s="3" t="str">
        <f>IF($A64="ADD",IF(NOT(ISBLANK(AM64)),_xlfn.XLOOKUP(AM64,post_ground_type[lookupValue],post_ground_type[lookupKey],"ERROR"),""), "")</f>
        <v/>
      </c>
      <c r="AP64" s="3" t="str">
        <f>IF($A64="ADD",IF(NOT(ISBLANK(AO64)),_xlfn.XLOOKUP(AO64,post_joint_type[lookupValue],post_joint_type[lookupKey],"ERROR"),""), "")</f>
        <v/>
      </c>
      <c r="AQ64" s="7"/>
      <c r="AR64" s="4" t="str">
        <f t="shared" ca="1" si="3"/>
        <v/>
      </c>
      <c r="AS64" s="4"/>
      <c r="AT64" s="3" t="str">
        <f t="shared" si="4"/>
        <v/>
      </c>
      <c r="AU64" s="3" t="str">
        <f>IF($A64="","",IF((AND($A64="ADD",OR(AT64="",AT64="In Use"))),"5",(_xlfn.XLOOKUP(AT64,ud_asset_status[lookupValue],ud_asset_status[lookupKey],""))))</f>
        <v/>
      </c>
      <c r="AV64" s="7"/>
      <c r="AX64" s="3" t="str">
        <f>IF($A64="ADD",IF(NOT(ISBLANK(AW64)),_xlfn.XLOOKUP(AW64,ar_replace_reason[lookupValue],ar_replace_reason[lookupKey],"ERROR"),""), "")</f>
        <v/>
      </c>
      <c r="AY64" s="3" t="str">
        <f t="shared" si="5"/>
        <v/>
      </c>
      <c r="AZ64" s="3" t="str">
        <f>IF($A64="","",IF((AND($A64="ADD",OR(AY64="",AY64="Queenstown-Lakes District Council"))),"70",(_xlfn.XLOOKUP(AY64,ud_organisation_owner[lookupValue],ud_organisation_owner[lookupKey],""))))</f>
        <v/>
      </c>
      <c r="BA64" s="3" t="str">
        <f t="shared" si="6"/>
        <v/>
      </c>
      <c r="BB64" s="3" t="str">
        <f>IF($A64="","",IF((AND($A64="ADD",OR(BA64="",BA64="Queenstown-Lakes District Council"))),"70",(_xlfn.XLOOKUP(BA64,ud_organisation_owner[lookupValue],ud_organisation_owner[lookupKey],""))))</f>
        <v/>
      </c>
      <c r="BC64" s="3" t="str">
        <f t="shared" si="7"/>
        <v/>
      </c>
      <c r="BD64" s="3" t="str">
        <f>IF($A64="","",IF((AND($A64="ADD",OR(BC64="",BC64="Local Authority"))),"17",(_xlfn.XLOOKUP(BC64,ud_sub_organisation[lookupValue],ud_sub_organisation[lookupKey],""))))</f>
        <v/>
      </c>
      <c r="BE64" s="3" t="str">
        <f t="shared" si="8"/>
        <v/>
      </c>
      <c r="BF64" s="3" t="str">
        <f>IF($A64="","",IF((AND($A64="ADD",OR(BE64="",BE64="Vested assets"))),"12",(_xlfn.XLOOKUP(BE64,ud_work_origin[lookupValue],ud_work_origin[lookupKey],""))))</f>
        <v/>
      </c>
      <c r="BG64" s="8"/>
      <c r="BH64" s="2" t="str">
        <f t="shared" si="9"/>
        <v/>
      </c>
      <c r="BI64" s="3" t="str">
        <f t="shared" si="10"/>
        <v/>
      </c>
      <c r="BJ64" s="3" t="str">
        <f>IF($A64="","",IF((AND($A64="ADD",OR(BI64="",BI64="Excellent"))),"1",(_xlfn.XLOOKUP(BI64,condition[lookupValue],condition[lookupKey],""))))</f>
        <v/>
      </c>
      <c r="BK64" s="7" t="str">
        <f t="shared" si="11"/>
        <v/>
      </c>
      <c r="BL64" s="9"/>
    </row>
    <row r="65" spans="2:64">
      <c r="B65" s="4"/>
      <c r="E65" s="3" t="str">
        <f>IF($A65="ADD",IF(NOT(ISBLANK(D65)),_xlfn.XLOOKUP(D65,roadnames[lookupValue],roadnames[lookupKey],"ERROR"),""), "")</f>
        <v/>
      </c>
      <c r="F65" s="5"/>
      <c r="G65" s="5"/>
      <c r="H65" s="6"/>
      <c r="J65" s="3" t="str">
        <f>IF($A65="ADD",IF(NOT(ISBLANK(I65)),_xlfn.XLOOKUP(I65,side[lookupValue],side[lookupKey],"ERROR"),""), "")</f>
        <v/>
      </c>
      <c r="K65" s="4"/>
      <c r="M65" s="3" t="str">
        <f>IF($A65="ADD",IF(NOT(ISBLANK(L65)),_xlfn.XLOOKUP(L65,ud_placement[lookupValue],ud_placement[lookupKey],"ERROR"),""), "")</f>
        <v/>
      </c>
      <c r="O65" s="3" t="str">
        <f>IF($A65="ADD",IF(NOT(ISBLANK(N65)),_xlfn.XLOOKUP(N65,ud_pole_primary_function[lookupValue],ud_pole_primary_function[lookupKey],"ERROR"),""), "")</f>
        <v/>
      </c>
      <c r="P65" s="3" t="str">
        <f t="shared" si="0"/>
        <v/>
      </c>
      <c r="Q65" s="3" t="str">
        <f>IF($A65="","",IF((AND($A65="ADD",OR(P65="",P65="Basic Sign Post"))),"6",(_xlfn.XLOOKUP(P65,ud_pole_structure_type[lookupValue],ud_pole_structure_type[lookupKey],""))))</f>
        <v/>
      </c>
      <c r="R65" s="3" t="str">
        <f t="shared" si="1"/>
        <v/>
      </c>
      <c r="S65" s="3" t="str">
        <f>IF($A65="","",IF((AND($A65="ADD",OR(R65="",R65="Aluminium"))),"4",(_xlfn.XLOOKUP(R65,pole_material[lookupValue],pole_material[lookupKey],""))))</f>
        <v/>
      </c>
      <c r="U65" s="3" t="str">
        <f>IF($A65="ADD",IF(NOT(ISBLANK(T65)),_xlfn.XLOOKUP(T65,ud_coating_system[lookupValue],ud_coating_system[lookupKey],"ERROR"),""), "")</f>
        <v/>
      </c>
      <c r="W65" s="3" t="str">
        <f>IF($A65="ADD",IF(NOT(ISBLANK(V65)),_xlfn.XLOOKUP(V65,ud_pole_foundation_type[lookupValue],ud_pole_foundation_type[lookupKey],"ERROR"),""), "")</f>
        <v/>
      </c>
      <c r="Y65" s="3" t="str">
        <f>IF($A65="ADD",IF(NOT(ISBLANK(X65)),_xlfn.XLOOKUP(X65,ud_pole_base_connection[lookupValue],ud_pole_base_connection[lookupKey],"ERROR"),""), "")</f>
        <v/>
      </c>
      <c r="Z65" s="6"/>
      <c r="AA65" s="6"/>
      <c r="AB65" s="2" t="str">
        <f t="shared" si="2"/>
        <v/>
      </c>
      <c r="AD65" s="3" t="str">
        <f>IF($A65="ADD",IF(NOT(ISBLANK(AC65)),_xlfn.XLOOKUP(AC65,ud_pole_structure_make[lookupValue],ud_pole_structure_make[lookupKey],"ERROR"),""), "")</f>
        <v/>
      </c>
      <c r="AF65" s="3" t="str">
        <f>IF($A65="ADD",IF(NOT(ISBLANK(AE65)),_xlfn.XLOOKUP(1,(ud_pole_structure_model_lookup=AE65)*(ud_pole_structure_model_parentKey=AD65),ud_pole_structure_model[lookupKey],"ERROR"),""), "")</f>
        <v/>
      </c>
      <c r="AH65" s="3" t="str">
        <f>IF($A65="ADD",IF(NOT(ISBLANK(AG65)),_xlfn.XLOOKUP(AG65,sl_pole_shape[lookupValue],sl_pole_shape[lookupKey],"ERROR"),""), "")</f>
        <v/>
      </c>
      <c r="AJ65" s="3" t="str">
        <f>IF($A65="ADD",IF(NOT(ISBLANK(AI65)),_xlfn.XLOOKUP(AI65,sign_bracket[lookupValue],sign_bracket[lookupKey],"ERROR"),""), "")</f>
        <v/>
      </c>
      <c r="AL65" s="3" t="str">
        <f>IF($A65="ADD",IF(NOT(ISBLANK(AK65)),_xlfn.XLOOKUP(AK65,post_plant_type[lookupValue],post_plant_type[lookupKey],"ERROR"),""), "")</f>
        <v/>
      </c>
      <c r="AN65" s="3" t="str">
        <f>IF($A65="ADD",IF(NOT(ISBLANK(AM65)),_xlfn.XLOOKUP(AM65,post_ground_type[lookupValue],post_ground_type[lookupKey],"ERROR"),""), "")</f>
        <v/>
      </c>
      <c r="AP65" s="3" t="str">
        <f>IF($A65="ADD",IF(NOT(ISBLANK(AO65)),_xlfn.XLOOKUP(AO65,post_joint_type[lookupValue],post_joint_type[lookupKey],"ERROR"),""), "")</f>
        <v/>
      </c>
      <c r="AQ65" s="7"/>
      <c r="AR65" s="4" t="str">
        <f t="shared" ca="1" si="3"/>
        <v/>
      </c>
      <c r="AS65" s="4"/>
      <c r="AT65" s="3" t="str">
        <f t="shared" si="4"/>
        <v/>
      </c>
      <c r="AU65" s="3" t="str">
        <f>IF($A65="","",IF((AND($A65="ADD",OR(AT65="",AT65="In Use"))),"5",(_xlfn.XLOOKUP(AT65,ud_asset_status[lookupValue],ud_asset_status[lookupKey],""))))</f>
        <v/>
      </c>
      <c r="AV65" s="7"/>
      <c r="AX65" s="3" t="str">
        <f>IF($A65="ADD",IF(NOT(ISBLANK(AW65)),_xlfn.XLOOKUP(AW65,ar_replace_reason[lookupValue],ar_replace_reason[lookupKey],"ERROR"),""), "")</f>
        <v/>
      </c>
      <c r="AY65" s="3" t="str">
        <f t="shared" si="5"/>
        <v/>
      </c>
      <c r="AZ65" s="3" t="str">
        <f>IF($A65="","",IF((AND($A65="ADD",OR(AY65="",AY65="Queenstown-Lakes District Council"))),"70",(_xlfn.XLOOKUP(AY65,ud_organisation_owner[lookupValue],ud_organisation_owner[lookupKey],""))))</f>
        <v/>
      </c>
      <c r="BA65" s="3" t="str">
        <f t="shared" si="6"/>
        <v/>
      </c>
      <c r="BB65" s="3" t="str">
        <f>IF($A65="","",IF((AND($A65="ADD",OR(BA65="",BA65="Queenstown-Lakes District Council"))),"70",(_xlfn.XLOOKUP(BA65,ud_organisation_owner[lookupValue],ud_organisation_owner[lookupKey],""))))</f>
        <v/>
      </c>
      <c r="BC65" s="3" t="str">
        <f t="shared" si="7"/>
        <v/>
      </c>
      <c r="BD65" s="3" t="str">
        <f>IF($A65="","",IF((AND($A65="ADD",OR(BC65="",BC65="Local Authority"))),"17",(_xlfn.XLOOKUP(BC65,ud_sub_organisation[lookupValue],ud_sub_organisation[lookupKey],""))))</f>
        <v/>
      </c>
      <c r="BE65" s="3" t="str">
        <f t="shared" si="8"/>
        <v/>
      </c>
      <c r="BF65" s="3" t="str">
        <f>IF($A65="","",IF((AND($A65="ADD",OR(BE65="",BE65="Vested assets"))),"12",(_xlfn.XLOOKUP(BE65,ud_work_origin[lookupValue],ud_work_origin[lookupKey],""))))</f>
        <v/>
      </c>
      <c r="BG65" s="8"/>
      <c r="BH65" s="2" t="str">
        <f t="shared" si="9"/>
        <v/>
      </c>
      <c r="BI65" s="3" t="str">
        <f t="shared" si="10"/>
        <v/>
      </c>
      <c r="BJ65" s="3" t="str">
        <f>IF($A65="","",IF((AND($A65="ADD",OR(BI65="",BI65="Excellent"))),"1",(_xlfn.XLOOKUP(BI65,condition[lookupValue],condition[lookupKey],""))))</f>
        <v/>
      </c>
      <c r="BK65" s="7" t="str">
        <f t="shared" si="11"/>
        <v/>
      </c>
      <c r="BL65" s="9"/>
    </row>
    <row r="66" spans="2:64">
      <c r="B66" s="4"/>
      <c r="E66" s="3" t="str">
        <f>IF($A66="ADD",IF(NOT(ISBLANK(D66)),_xlfn.XLOOKUP(D66,roadnames[lookupValue],roadnames[lookupKey],"ERROR"),""), "")</f>
        <v/>
      </c>
      <c r="F66" s="5"/>
      <c r="G66" s="5"/>
      <c r="H66" s="6"/>
      <c r="J66" s="3" t="str">
        <f>IF($A66="ADD",IF(NOT(ISBLANK(I66)),_xlfn.XLOOKUP(I66,side[lookupValue],side[lookupKey],"ERROR"),""), "")</f>
        <v/>
      </c>
      <c r="K66" s="4"/>
      <c r="M66" s="3" t="str">
        <f>IF($A66="ADD",IF(NOT(ISBLANK(L66)),_xlfn.XLOOKUP(L66,ud_placement[lookupValue],ud_placement[lookupKey],"ERROR"),""), "")</f>
        <v/>
      </c>
      <c r="O66" s="3" t="str">
        <f>IF($A66="ADD",IF(NOT(ISBLANK(N66)),_xlfn.XLOOKUP(N66,ud_pole_primary_function[lookupValue],ud_pole_primary_function[lookupKey],"ERROR"),""), "")</f>
        <v/>
      </c>
      <c r="P66" s="3" t="str">
        <f t="shared" si="0"/>
        <v/>
      </c>
      <c r="Q66" s="3" t="str">
        <f>IF($A66="","",IF((AND($A66="ADD",OR(P66="",P66="Basic Sign Post"))),"6",(_xlfn.XLOOKUP(P66,ud_pole_structure_type[lookupValue],ud_pole_structure_type[lookupKey],""))))</f>
        <v/>
      </c>
      <c r="R66" s="3" t="str">
        <f t="shared" si="1"/>
        <v/>
      </c>
      <c r="S66" s="3" t="str">
        <f>IF($A66="","",IF((AND($A66="ADD",OR(R66="",R66="Aluminium"))),"4",(_xlfn.XLOOKUP(R66,pole_material[lookupValue],pole_material[lookupKey],""))))</f>
        <v/>
      </c>
      <c r="U66" s="3" t="str">
        <f>IF($A66="ADD",IF(NOT(ISBLANK(T66)),_xlfn.XLOOKUP(T66,ud_coating_system[lookupValue],ud_coating_system[lookupKey],"ERROR"),""), "")</f>
        <v/>
      </c>
      <c r="W66" s="3" t="str">
        <f>IF($A66="ADD",IF(NOT(ISBLANK(V66)),_xlfn.XLOOKUP(V66,ud_pole_foundation_type[lookupValue],ud_pole_foundation_type[lookupKey],"ERROR"),""), "")</f>
        <v/>
      </c>
      <c r="Y66" s="3" t="str">
        <f>IF($A66="ADD",IF(NOT(ISBLANK(X66)),_xlfn.XLOOKUP(X66,ud_pole_base_connection[lookupValue],ud_pole_base_connection[lookupKey],"ERROR"),""), "")</f>
        <v/>
      </c>
      <c r="Z66" s="6"/>
      <c r="AA66" s="6"/>
      <c r="AB66" s="2" t="str">
        <f t="shared" si="2"/>
        <v/>
      </c>
      <c r="AD66" s="3" t="str">
        <f>IF($A66="ADD",IF(NOT(ISBLANK(AC66)),_xlfn.XLOOKUP(AC66,ud_pole_structure_make[lookupValue],ud_pole_structure_make[lookupKey],"ERROR"),""), "")</f>
        <v/>
      </c>
      <c r="AF66" s="3" t="str">
        <f>IF($A66="ADD",IF(NOT(ISBLANK(AE66)),_xlfn.XLOOKUP(1,(ud_pole_structure_model_lookup=AE66)*(ud_pole_structure_model_parentKey=AD66),ud_pole_structure_model[lookupKey],"ERROR"),""), "")</f>
        <v/>
      </c>
      <c r="AH66" s="3" t="str">
        <f>IF($A66="ADD",IF(NOT(ISBLANK(AG66)),_xlfn.XLOOKUP(AG66,sl_pole_shape[lookupValue],sl_pole_shape[lookupKey],"ERROR"),""), "")</f>
        <v/>
      </c>
      <c r="AJ66" s="3" t="str">
        <f>IF($A66="ADD",IF(NOT(ISBLANK(AI66)),_xlfn.XLOOKUP(AI66,sign_bracket[lookupValue],sign_bracket[lookupKey],"ERROR"),""), "")</f>
        <v/>
      </c>
      <c r="AL66" s="3" t="str">
        <f>IF($A66="ADD",IF(NOT(ISBLANK(AK66)),_xlfn.XLOOKUP(AK66,post_plant_type[lookupValue],post_plant_type[lookupKey],"ERROR"),""), "")</f>
        <v/>
      </c>
      <c r="AN66" s="3" t="str">
        <f>IF($A66="ADD",IF(NOT(ISBLANK(AM66)),_xlfn.XLOOKUP(AM66,post_ground_type[lookupValue],post_ground_type[lookupKey],"ERROR"),""), "")</f>
        <v/>
      </c>
      <c r="AP66" s="3" t="str">
        <f>IF($A66="ADD",IF(NOT(ISBLANK(AO66)),_xlfn.XLOOKUP(AO66,post_joint_type[lookupValue],post_joint_type[lookupKey],"ERROR"),""), "")</f>
        <v/>
      </c>
      <c r="AQ66" s="7"/>
      <c r="AR66" s="4" t="str">
        <f t="shared" ca="1" si="3"/>
        <v/>
      </c>
      <c r="AS66" s="4"/>
      <c r="AT66" s="3" t="str">
        <f t="shared" si="4"/>
        <v/>
      </c>
      <c r="AU66" s="3" t="str">
        <f>IF($A66="","",IF((AND($A66="ADD",OR(AT66="",AT66="In Use"))),"5",(_xlfn.XLOOKUP(AT66,ud_asset_status[lookupValue],ud_asset_status[lookupKey],""))))</f>
        <v/>
      </c>
      <c r="AV66" s="7"/>
      <c r="AX66" s="3" t="str">
        <f>IF($A66="ADD",IF(NOT(ISBLANK(AW66)),_xlfn.XLOOKUP(AW66,ar_replace_reason[lookupValue],ar_replace_reason[lookupKey],"ERROR"),""), "")</f>
        <v/>
      </c>
      <c r="AY66" s="3" t="str">
        <f t="shared" si="5"/>
        <v/>
      </c>
      <c r="AZ66" s="3" t="str">
        <f>IF($A66="","",IF((AND($A66="ADD",OR(AY66="",AY66="Queenstown-Lakes District Council"))),"70",(_xlfn.XLOOKUP(AY66,ud_organisation_owner[lookupValue],ud_organisation_owner[lookupKey],""))))</f>
        <v/>
      </c>
      <c r="BA66" s="3" t="str">
        <f t="shared" si="6"/>
        <v/>
      </c>
      <c r="BB66" s="3" t="str">
        <f>IF($A66="","",IF((AND($A66="ADD",OR(BA66="",BA66="Queenstown-Lakes District Council"))),"70",(_xlfn.XLOOKUP(BA66,ud_organisation_owner[lookupValue],ud_organisation_owner[lookupKey],""))))</f>
        <v/>
      </c>
      <c r="BC66" s="3" t="str">
        <f t="shared" si="7"/>
        <v/>
      </c>
      <c r="BD66" s="3" t="str">
        <f>IF($A66="","",IF((AND($A66="ADD",OR(BC66="",BC66="Local Authority"))),"17",(_xlfn.XLOOKUP(BC66,ud_sub_organisation[lookupValue],ud_sub_organisation[lookupKey],""))))</f>
        <v/>
      </c>
      <c r="BE66" s="3" t="str">
        <f t="shared" si="8"/>
        <v/>
      </c>
      <c r="BF66" s="3" t="str">
        <f>IF($A66="","",IF((AND($A66="ADD",OR(BE66="",BE66="Vested assets"))),"12",(_xlfn.XLOOKUP(BE66,ud_work_origin[lookupValue],ud_work_origin[lookupKey],""))))</f>
        <v/>
      </c>
      <c r="BG66" s="8"/>
      <c r="BH66" s="2" t="str">
        <f t="shared" si="9"/>
        <v/>
      </c>
      <c r="BI66" s="3" t="str">
        <f t="shared" si="10"/>
        <v/>
      </c>
      <c r="BJ66" s="3" t="str">
        <f>IF($A66="","",IF((AND($A66="ADD",OR(BI66="",BI66="Excellent"))),"1",(_xlfn.XLOOKUP(BI66,condition[lookupValue],condition[lookupKey],""))))</f>
        <v/>
      </c>
      <c r="BK66" s="7" t="str">
        <f t="shared" si="11"/>
        <v/>
      </c>
      <c r="BL66" s="9"/>
    </row>
    <row r="67" spans="2:64">
      <c r="B67" s="4"/>
      <c r="E67" s="3" t="str">
        <f>IF($A67="ADD",IF(NOT(ISBLANK(D67)),_xlfn.XLOOKUP(D67,roadnames[lookupValue],roadnames[lookupKey],"ERROR"),""), "")</f>
        <v/>
      </c>
      <c r="F67" s="5"/>
      <c r="G67" s="5"/>
      <c r="H67" s="6"/>
      <c r="J67" s="3" t="str">
        <f>IF($A67="ADD",IF(NOT(ISBLANK(I67)),_xlfn.XLOOKUP(I67,side[lookupValue],side[lookupKey],"ERROR"),""), "")</f>
        <v/>
      </c>
      <c r="K67" s="4"/>
      <c r="M67" s="3" t="str">
        <f>IF($A67="ADD",IF(NOT(ISBLANK(L67)),_xlfn.XLOOKUP(L67,ud_placement[lookupValue],ud_placement[lookupKey],"ERROR"),""), "")</f>
        <v/>
      </c>
      <c r="O67" s="3" t="str">
        <f>IF($A67="ADD",IF(NOT(ISBLANK(N67)),_xlfn.XLOOKUP(N67,ud_pole_primary_function[lookupValue],ud_pole_primary_function[lookupKey],"ERROR"),""), "")</f>
        <v/>
      </c>
      <c r="P67" s="3" t="str">
        <f t="shared" si="0"/>
        <v/>
      </c>
      <c r="Q67" s="3" t="str">
        <f>IF($A67="","",IF((AND($A67="ADD",OR(P67="",P67="Basic Sign Post"))),"6",(_xlfn.XLOOKUP(P67,ud_pole_structure_type[lookupValue],ud_pole_structure_type[lookupKey],""))))</f>
        <v/>
      </c>
      <c r="R67" s="3" t="str">
        <f t="shared" si="1"/>
        <v/>
      </c>
      <c r="S67" s="3" t="str">
        <f>IF($A67="","",IF((AND($A67="ADD",OR(R67="",R67="Aluminium"))),"4",(_xlfn.XLOOKUP(R67,pole_material[lookupValue],pole_material[lookupKey],""))))</f>
        <v/>
      </c>
      <c r="U67" s="3" t="str">
        <f>IF($A67="ADD",IF(NOT(ISBLANK(T67)),_xlfn.XLOOKUP(T67,ud_coating_system[lookupValue],ud_coating_system[lookupKey],"ERROR"),""), "")</f>
        <v/>
      </c>
      <c r="W67" s="3" t="str">
        <f>IF($A67="ADD",IF(NOT(ISBLANK(V67)),_xlfn.XLOOKUP(V67,ud_pole_foundation_type[lookupValue],ud_pole_foundation_type[lookupKey],"ERROR"),""), "")</f>
        <v/>
      </c>
      <c r="Y67" s="3" t="str">
        <f>IF($A67="ADD",IF(NOT(ISBLANK(X67)),_xlfn.XLOOKUP(X67,ud_pole_base_connection[lookupValue],ud_pole_base_connection[lookupKey],"ERROR"),""), "")</f>
        <v/>
      </c>
      <c r="Z67" s="6"/>
      <c r="AA67" s="6"/>
      <c r="AB67" s="2" t="str">
        <f t="shared" si="2"/>
        <v/>
      </c>
      <c r="AD67" s="3" t="str">
        <f>IF($A67="ADD",IF(NOT(ISBLANK(AC67)),_xlfn.XLOOKUP(AC67,ud_pole_structure_make[lookupValue],ud_pole_structure_make[lookupKey],"ERROR"),""), "")</f>
        <v/>
      </c>
      <c r="AF67" s="3" t="str">
        <f>IF($A67="ADD",IF(NOT(ISBLANK(AE67)),_xlfn.XLOOKUP(1,(ud_pole_structure_model_lookup=AE67)*(ud_pole_structure_model_parentKey=AD67),ud_pole_structure_model[lookupKey],"ERROR"),""), "")</f>
        <v/>
      </c>
      <c r="AH67" s="3" t="str">
        <f>IF($A67="ADD",IF(NOT(ISBLANK(AG67)),_xlfn.XLOOKUP(AG67,sl_pole_shape[lookupValue],sl_pole_shape[lookupKey],"ERROR"),""), "")</f>
        <v/>
      </c>
      <c r="AJ67" s="3" t="str">
        <f>IF($A67="ADD",IF(NOT(ISBLANK(AI67)),_xlfn.XLOOKUP(AI67,sign_bracket[lookupValue],sign_bracket[lookupKey],"ERROR"),""), "")</f>
        <v/>
      </c>
      <c r="AL67" s="3" t="str">
        <f>IF($A67="ADD",IF(NOT(ISBLANK(AK67)),_xlfn.XLOOKUP(AK67,post_plant_type[lookupValue],post_plant_type[lookupKey],"ERROR"),""), "")</f>
        <v/>
      </c>
      <c r="AN67" s="3" t="str">
        <f>IF($A67="ADD",IF(NOT(ISBLANK(AM67)),_xlfn.XLOOKUP(AM67,post_ground_type[lookupValue],post_ground_type[lookupKey],"ERROR"),""), "")</f>
        <v/>
      </c>
      <c r="AP67" s="3" t="str">
        <f>IF($A67="ADD",IF(NOT(ISBLANK(AO67)),_xlfn.XLOOKUP(AO67,post_joint_type[lookupValue],post_joint_type[lookupKey],"ERROR"),""), "")</f>
        <v/>
      </c>
      <c r="AQ67" s="7"/>
      <c r="AR67" s="4" t="str">
        <f t="shared" ca="1" si="3"/>
        <v/>
      </c>
      <c r="AS67" s="4"/>
      <c r="AT67" s="3" t="str">
        <f t="shared" si="4"/>
        <v/>
      </c>
      <c r="AU67" s="3" t="str">
        <f>IF($A67="","",IF((AND($A67="ADD",OR(AT67="",AT67="In Use"))),"5",(_xlfn.XLOOKUP(AT67,ud_asset_status[lookupValue],ud_asset_status[lookupKey],""))))</f>
        <v/>
      </c>
      <c r="AV67" s="7"/>
      <c r="AX67" s="3" t="str">
        <f>IF($A67="ADD",IF(NOT(ISBLANK(AW67)),_xlfn.XLOOKUP(AW67,ar_replace_reason[lookupValue],ar_replace_reason[lookupKey],"ERROR"),""), "")</f>
        <v/>
      </c>
      <c r="AY67" s="3" t="str">
        <f t="shared" si="5"/>
        <v/>
      </c>
      <c r="AZ67" s="3" t="str">
        <f>IF($A67="","",IF((AND($A67="ADD",OR(AY67="",AY67="Queenstown-Lakes District Council"))),"70",(_xlfn.XLOOKUP(AY67,ud_organisation_owner[lookupValue],ud_organisation_owner[lookupKey],""))))</f>
        <v/>
      </c>
      <c r="BA67" s="3" t="str">
        <f t="shared" si="6"/>
        <v/>
      </c>
      <c r="BB67" s="3" t="str">
        <f>IF($A67="","",IF((AND($A67="ADD",OR(BA67="",BA67="Queenstown-Lakes District Council"))),"70",(_xlfn.XLOOKUP(BA67,ud_organisation_owner[lookupValue],ud_organisation_owner[lookupKey],""))))</f>
        <v/>
      </c>
      <c r="BC67" s="3" t="str">
        <f t="shared" si="7"/>
        <v/>
      </c>
      <c r="BD67" s="3" t="str">
        <f>IF($A67="","",IF((AND($A67="ADD",OR(BC67="",BC67="Local Authority"))),"17",(_xlfn.XLOOKUP(BC67,ud_sub_organisation[lookupValue],ud_sub_organisation[lookupKey],""))))</f>
        <v/>
      </c>
      <c r="BE67" s="3" t="str">
        <f t="shared" si="8"/>
        <v/>
      </c>
      <c r="BF67" s="3" t="str">
        <f>IF($A67="","",IF((AND($A67="ADD",OR(BE67="",BE67="Vested assets"))),"12",(_xlfn.XLOOKUP(BE67,ud_work_origin[lookupValue],ud_work_origin[lookupKey],""))))</f>
        <v/>
      </c>
      <c r="BG67" s="8"/>
      <c r="BH67" s="2" t="str">
        <f t="shared" si="9"/>
        <v/>
      </c>
      <c r="BI67" s="3" t="str">
        <f t="shared" si="10"/>
        <v/>
      </c>
      <c r="BJ67" s="3" t="str">
        <f>IF($A67="","",IF((AND($A67="ADD",OR(BI67="",BI67="Excellent"))),"1",(_xlfn.XLOOKUP(BI67,condition[lookupValue],condition[lookupKey],""))))</f>
        <v/>
      </c>
      <c r="BK67" s="7" t="str">
        <f t="shared" si="11"/>
        <v/>
      </c>
      <c r="BL67" s="9"/>
    </row>
    <row r="68" spans="2:64">
      <c r="B68" s="4"/>
      <c r="E68" s="3" t="str">
        <f>IF($A68="ADD",IF(NOT(ISBLANK(D68)),_xlfn.XLOOKUP(D68,roadnames[lookupValue],roadnames[lookupKey],"ERROR"),""), "")</f>
        <v/>
      </c>
      <c r="F68" s="5"/>
      <c r="G68" s="5"/>
      <c r="H68" s="6"/>
      <c r="J68" s="3" t="str">
        <f>IF($A68="ADD",IF(NOT(ISBLANK(I68)),_xlfn.XLOOKUP(I68,side[lookupValue],side[lookupKey],"ERROR"),""), "")</f>
        <v/>
      </c>
      <c r="K68" s="4"/>
      <c r="M68" s="3" t="str">
        <f>IF($A68="ADD",IF(NOT(ISBLANK(L68)),_xlfn.XLOOKUP(L68,ud_placement[lookupValue],ud_placement[lookupKey],"ERROR"),""), "")</f>
        <v/>
      </c>
      <c r="O68" s="3" t="str">
        <f>IF($A68="ADD",IF(NOT(ISBLANK(N68)),_xlfn.XLOOKUP(N68,ud_pole_primary_function[lookupValue],ud_pole_primary_function[lookupKey],"ERROR"),""), "")</f>
        <v/>
      </c>
      <c r="P68" s="3" t="str">
        <f t="shared" si="0"/>
        <v/>
      </c>
      <c r="Q68" s="3" t="str">
        <f>IF($A68="","",IF((AND($A68="ADD",OR(P68="",P68="Basic Sign Post"))),"6",(_xlfn.XLOOKUP(P68,ud_pole_structure_type[lookupValue],ud_pole_structure_type[lookupKey],""))))</f>
        <v/>
      </c>
      <c r="R68" s="3" t="str">
        <f t="shared" si="1"/>
        <v/>
      </c>
      <c r="S68" s="3" t="str">
        <f>IF($A68="","",IF((AND($A68="ADD",OR(R68="",R68="Aluminium"))),"4",(_xlfn.XLOOKUP(R68,pole_material[lookupValue],pole_material[lookupKey],""))))</f>
        <v/>
      </c>
      <c r="U68" s="3" t="str">
        <f>IF($A68="ADD",IF(NOT(ISBLANK(T68)),_xlfn.XLOOKUP(T68,ud_coating_system[lookupValue],ud_coating_system[lookupKey],"ERROR"),""), "")</f>
        <v/>
      </c>
      <c r="W68" s="3" t="str">
        <f>IF($A68="ADD",IF(NOT(ISBLANK(V68)),_xlfn.XLOOKUP(V68,ud_pole_foundation_type[lookupValue],ud_pole_foundation_type[lookupKey],"ERROR"),""), "")</f>
        <v/>
      </c>
      <c r="Y68" s="3" t="str">
        <f>IF($A68="ADD",IF(NOT(ISBLANK(X68)),_xlfn.XLOOKUP(X68,ud_pole_base_connection[lookupValue],ud_pole_base_connection[lookupKey],"ERROR"),""), "")</f>
        <v/>
      </c>
      <c r="Z68" s="6"/>
      <c r="AA68" s="6"/>
      <c r="AB68" s="2" t="str">
        <f t="shared" si="2"/>
        <v/>
      </c>
      <c r="AD68" s="3" t="str">
        <f>IF($A68="ADD",IF(NOT(ISBLANK(AC68)),_xlfn.XLOOKUP(AC68,ud_pole_structure_make[lookupValue],ud_pole_structure_make[lookupKey],"ERROR"),""), "")</f>
        <v/>
      </c>
      <c r="AF68" s="3" t="str">
        <f>IF($A68="ADD",IF(NOT(ISBLANK(AE68)),_xlfn.XLOOKUP(1,(ud_pole_structure_model_lookup=AE68)*(ud_pole_structure_model_parentKey=AD68),ud_pole_structure_model[lookupKey],"ERROR"),""), "")</f>
        <v/>
      </c>
      <c r="AH68" s="3" t="str">
        <f>IF($A68="ADD",IF(NOT(ISBLANK(AG68)),_xlfn.XLOOKUP(AG68,sl_pole_shape[lookupValue],sl_pole_shape[lookupKey],"ERROR"),""), "")</f>
        <v/>
      </c>
      <c r="AJ68" s="3" t="str">
        <f>IF($A68="ADD",IF(NOT(ISBLANK(AI68)),_xlfn.XLOOKUP(AI68,sign_bracket[lookupValue],sign_bracket[lookupKey],"ERROR"),""), "")</f>
        <v/>
      </c>
      <c r="AL68" s="3" t="str">
        <f>IF($A68="ADD",IF(NOT(ISBLANK(AK68)),_xlfn.XLOOKUP(AK68,post_plant_type[lookupValue],post_plant_type[lookupKey],"ERROR"),""), "")</f>
        <v/>
      </c>
      <c r="AN68" s="3" t="str">
        <f>IF($A68="ADD",IF(NOT(ISBLANK(AM68)),_xlfn.XLOOKUP(AM68,post_ground_type[lookupValue],post_ground_type[lookupKey],"ERROR"),""), "")</f>
        <v/>
      </c>
      <c r="AP68" s="3" t="str">
        <f>IF($A68="ADD",IF(NOT(ISBLANK(AO68)),_xlfn.XLOOKUP(AO68,post_joint_type[lookupValue],post_joint_type[lookupKey],"ERROR"),""), "")</f>
        <v/>
      </c>
      <c r="AQ68" s="7"/>
      <c r="AR68" s="4" t="str">
        <f t="shared" ca="1" si="3"/>
        <v/>
      </c>
      <c r="AS68" s="4"/>
      <c r="AT68" s="3" t="str">
        <f t="shared" si="4"/>
        <v/>
      </c>
      <c r="AU68" s="3" t="str">
        <f>IF($A68="","",IF((AND($A68="ADD",OR(AT68="",AT68="In Use"))),"5",(_xlfn.XLOOKUP(AT68,ud_asset_status[lookupValue],ud_asset_status[lookupKey],""))))</f>
        <v/>
      </c>
      <c r="AV68" s="7"/>
      <c r="AX68" s="3" t="str">
        <f>IF($A68="ADD",IF(NOT(ISBLANK(AW68)),_xlfn.XLOOKUP(AW68,ar_replace_reason[lookupValue],ar_replace_reason[lookupKey],"ERROR"),""), "")</f>
        <v/>
      </c>
      <c r="AY68" s="3" t="str">
        <f t="shared" si="5"/>
        <v/>
      </c>
      <c r="AZ68" s="3" t="str">
        <f>IF($A68="","",IF((AND($A68="ADD",OR(AY68="",AY68="Queenstown-Lakes District Council"))),"70",(_xlfn.XLOOKUP(AY68,ud_organisation_owner[lookupValue],ud_organisation_owner[lookupKey],""))))</f>
        <v/>
      </c>
      <c r="BA68" s="3" t="str">
        <f t="shared" si="6"/>
        <v/>
      </c>
      <c r="BB68" s="3" t="str">
        <f>IF($A68="","",IF((AND($A68="ADD",OR(BA68="",BA68="Queenstown-Lakes District Council"))),"70",(_xlfn.XLOOKUP(BA68,ud_organisation_owner[lookupValue],ud_organisation_owner[lookupKey],""))))</f>
        <v/>
      </c>
      <c r="BC68" s="3" t="str">
        <f t="shared" si="7"/>
        <v/>
      </c>
      <c r="BD68" s="3" t="str">
        <f>IF($A68="","",IF((AND($A68="ADD",OR(BC68="",BC68="Local Authority"))),"17",(_xlfn.XLOOKUP(BC68,ud_sub_organisation[lookupValue],ud_sub_organisation[lookupKey],""))))</f>
        <v/>
      </c>
      <c r="BE68" s="3" t="str">
        <f t="shared" si="8"/>
        <v/>
      </c>
      <c r="BF68" s="3" t="str">
        <f>IF($A68="","",IF((AND($A68="ADD",OR(BE68="",BE68="Vested assets"))),"12",(_xlfn.XLOOKUP(BE68,ud_work_origin[lookupValue],ud_work_origin[lookupKey],""))))</f>
        <v/>
      </c>
      <c r="BG68" s="8"/>
      <c r="BH68" s="2" t="str">
        <f t="shared" si="9"/>
        <v/>
      </c>
      <c r="BI68" s="3" t="str">
        <f t="shared" si="10"/>
        <v/>
      </c>
      <c r="BJ68" s="3" t="str">
        <f>IF($A68="","",IF((AND($A68="ADD",OR(BI68="",BI68="Excellent"))),"1",(_xlfn.XLOOKUP(BI68,condition[lookupValue],condition[lookupKey],""))))</f>
        <v/>
      </c>
      <c r="BK68" s="7" t="str">
        <f t="shared" si="11"/>
        <v/>
      </c>
      <c r="BL68" s="9"/>
    </row>
    <row r="69" spans="2:64">
      <c r="B69" s="4"/>
      <c r="E69" s="3" t="str">
        <f>IF($A69="ADD",IF(NOT(ISBLANK(D69)),_xlfn.XLOOKUP(D69,roadnames[lookupValue],roadnames[lookupKey],"ERROR"),""), "")</f>
        <v/>
      </c>
      <c r="F69" s="5"/>
      <c r="G69" s="5"/>
      <c r="H69" s="6"/>
      <c r="J69" s="3" t="str">
        <f>IF($A69="ADD",IF(NOT(ISBLANK(I69)),_xlfn.XLOOKUP(I69,side[lookupValue],side[lookupKey],"ERROR"),""), "")</f>
        <v/>
      </c>
      <c r="K69" s="4"/>
      <c r="M69" s="3" t="str">
        <f>IF($A69="ADD",IF(NOT(ISBLANK(L69)),_xlfn.XLOOKUP(L69,ud_placement[lookupValue],ud_placement[lookupKey],"ERROR"),""), "")</f>
        <v/>
      </c>
      <c r="O69" s="3" t="str">
        <f>IF($A69="ADD",IF(NOT(ISBLANK(N69)),_xlfn.XLOOKUP(N69,ud_pole_primary_function[lookupValue],ud_pole_primary_function[lookupKey],"ERROR"),""), "")</f>
        <v/>
      </c>
      <c r="P69" s="3" t="str">
        <f t="shared" si="0"/>
        <v/>
      </c>
      <c r="Q69" s="3" t="str">
        <f>IF($A69="","",IF((AND($A69="ADD",OR(P69="",P69="Basic Sign Post"))),"6",(_xlfn.XLOOKUP(P69,ud_pole_structure_type[lookupValue],ud_pole_structure_type[lookupKey],""))))</f>
        <v/>
      </c>
      <c r="R69" s="3" t="str">
        <f t="shared" si="1"/>
        <v/>
      </c>
      <c r="S69" s="3" t="str">
        <f>IF($A69="","",IF((AND($A69="ADD",OR(R69="",R69="Aluminium"))),"4",(_xlfn.XLOOKUP(R69,pole_material[lookupValue],pole_material[lookupKey],""))))</f>
        <v/>
      </c>
      <c r="U69" s="3" t="str">
        <f>IF($A69="ADD",IF(NOT(ISBLANK(T69)),_xlfn.XLOOKUP(T69,ud_coating_system[lookupValue],ud_coating_system[lookupKey],"ERROR"),""), "")</f>
        <v/>
      </c>
      <c r="W69" s="3" t="str">
        <f>IF($A69="ADD",IF(NOT(ISBLANK(V69)),_xlfn.XLOOKUP(V69,ud_pole_foundation_type[lookupValue],ud_pole_foundation_type[lookupKey],"ERROR"),""), "")</f>
        <v/>
      </c>
      <c r="Y69" s="3" t="str">
        <f>IF($A69="ADD",IF(NOT(ISBLANK(X69)),_xlfn.XLOOKUP(X69,ud_pole_base_connection[lookupValue],ud_pole_base_connection[lookupKey],"ERROR"),""), "")</f>
        <v/>
      </c>
      <c r="Z69" s="6"/>
      <c r="AA69" s="6"/>
      <c r="AB69" s="2" t="str">
        <f t="shared" si="2"/>
        <v/>
      </c>
      <c r="AD69" s="3" t="str">
        <f>IF($A69="ADD",IF(NOT(ISBLANK(AC69)),_xlfn.XLOOKUP(AC69,ud_pole_structure_make[lookupValue],ud_pole_structure_make[lookupKey],"ERROR"),""), "")</f>
        <v/>
      </c>
      <c r="AF69" s="3" t="str">
        <f>IF($A69="ADD",IF(NOT(ISBLANK(AE69)),_xlfn.XLOOKUP(1,(ud_pole_structure_model_lookup=AE69)*(ud_pole_structure_model_parentKey=AD69),ud_pole_structure_model[lookupKey],"ERROR"),""), "")</f>
        <v/>
      </c>
      <c r="AH69" s="3" t="str">
        <f>IF($A69="ADD",IF(NOT(ISBLANK(AG69)),_xlfn.XLOOKUP(AG69,sl_pole_shape[lookupValue],sl_pole_shape[lookupKey],"ERROR"),""), "")</f>
        <v/>
      </c>
      <c r="AJ69" s="3" t="str">
        <f>IF($A69="ADD",IF(NOT(ISBLANK(AI69)),_xlfn.XLOOKUP(AI69,sign_bracket[lookupValue],sign_bracket[lookupKey],"ERROR"),""), "")</f>
        <v/>
      </c>
      <c r="AL69" s="3" t="str">
        <f>IF($A69="ADD",IF(NOT(ISBLANK(AK69)),_xlfn.XLOOKUP(AK69,post_plant_type[lookupValue],post_plant_type[lookupKey],"ERROR"),""), "")</f>
        <v/>
      </c>
      <c r="AN69" s="3" t="str">
        <f>IF($A69="ADD",IF(NOT(ISBLANK(AM69)),_xlfn.XLOOKUP(AM69,post_ground_type[lookupValue],post_ground_type[lookupKey],"ERROR"),""), "")</f>
        <v/>
      </c>
      <c r="AP69" s="3" t="str">
        <f>IF($A69="ADD",IF(NOT(ISBLANK(AO69)),_xlfn.XLOOKUP(AO69,post_joint_type[lookupValue],post_joint_type[lookupKey],"ERROR"),""), "")</f>
        <v/>
      </c>
      <c r="AQ69" s="7"/>
      <c r="AR69" s="4" t="str">
        <f t="shared" ca="1" si="3"/>
        <v/>
      </c>
      <c r="AS69" s="4"/>
      <c r="AT69" s="3" t="str">
        <f t="shared" si="4"/>
        <v/>
      </c>
      <c r="AU69" s="3" t="str">
        <f>IF($A69="","",IF((AND($A69="ADD",OR(AT69="",AT69="In Use"))),"5",(_xlfn.XLOOKUP(AT69,ud_asset_status[lookupValue],ud_asset_status[lookupKey],""))))</f>
        <v/>
      </c>
      <c r="AV69" s="7"/>
      <c r="AX69" s="3" t="str">
        <f>IF($A69="ADD",IF(NOT(ISBLANK(AW69)),_xlfn.XLOOKUP(AW69,ar_replace_reason[lookupValue],ar_replace_reason[lookupKey],"ERROR"),""), "")</f>
        <v/>
      </c>
      <c r="AY69" s="3" t="str">
        <f t="shared" si="5"/>
        <v/>
      </c>
      <c r="AZ69" s="3" t="str">
        <f>IF($A69="","",IF((AND($A69="ADD",OR(AY69="",AY69="Queenstown-Lakes District Council"))),"70",(_xlfn.XLOOKUP(AY69,ud_organisation_owner[lookupValue],ud_organisation_owner[lookupKey],""))))</f>
        <v/>
      </c>
      <c r="BA69" s="3" t="str">
        <f t="shared" si="6"/>
        <v/>
      </c>
      <c r="BB69" s="3" t="str">
        <f>IF($A69="","",IF((AND($A69="ADD",OR(BA69="",BA69="Queenstown-Lakes District Council"))),"70",(_xlfn.XLOOKUP(BA69,ud_organisation_owner[lookupValue],ud_organisation_owner[lookupKey],""))))</f>
        <v/>
      </c>
      <c r="BC69" s="3" t="str">
        <f t="shared" si="7"/>
        <v/>
      </c>
      <c r="BD69" s="3" t="str">
        <f>IF($A69="","",IF((AND($A69="ADD",OR(BC69="",BC69="Local Authority"))),"17",(_xlfn.XLOOKUP(BC69,ud_sub_organisation[lookupValue],ud_sub_organisation[lookupKey],""))))</f>
        <v/>
      </c>
      <c r="BE69" s="3" t="str">
        <f t="shared" si="8"/>
        <v/>
      </c>
      <c r="BF69" s="3" t="str">
        <f>IF($A69="","",IF((AND($A69="ADD",OR(BE69="",BE69="Vested assets"))),"12",(_xlfn.XLOOKUP(BE69,ud_work_origin[lookupValue],ud_work_origin[lookupKey],""))))</f>
        <v/>
      </c>
      <c r="BG69" s="8"/>
      <c r="BH69" s="2" t="str">
        <f t="shared" si="9"/>
        <v/>
      </c>
      <c r="BI69" s="3" t="str">
        <f t="shared" si="10"/>
        <v/>
      </c>
      <c r="BJ69" s="3" t="str">
        <f>IF($A69="","",IF((AND($A69="ADD",OR(BI69="",BI69="Excellent"))),"1",(_xlfn.XLOOKUP(BI69,condition[lookupValue],condition[lookupKey],""))))</f>
        <v/>
      </c>
      <c r="BK69" s="7" t="str">
        <f t="shared" si="11"/>
        <v/>
      </c>
      <c r="BL69" s="9"/>
    </row>
    <row r="70" spans="2:64">
      <c r="B70" s="4"/>
      <c r="E70" s="3" t="str">
        <f>IF($A70="ADD",IF(NOT(ISBLANK(D70)),_xlfn.XLOOKUP(D70,roadnames[lookupValue],roadnames[lookupKey],"ERROR"),""), "")</f>
        <v/>
      </c>
      <c r="F70" s="5"/>
      <c r="G70" s="5"/>
      <c r="H70" s="6"/>
      <c r="J70" s="3" t="str">
        <f>IF($A70="ADD",IF(NOT(ISBLANK(I70)),_xlfn.XLOOKUP(I70,side[lookupValue],side[lookupKey],"ERROR"),""), "")</f>
        <v/>
      </c>
      <c r="K70" s="4"/>
      <c r="M70" s="3" t="str">
        <f>IF($A70="ADD",IF(NOT(ISBLANK(L70)),_xlfn.XLOOKUP(L70,ud_placement[lookupValue],ud_placement[lookupKey],"ERROR"),""), "")</f>
        <v/>
      </c>
      <c r="O70" s="3" t="str">
        <f>IF($A70="ADD",IF(NOT(ISBLANK(N70)),_xlfn.XLOOKUP(N70,ud_pole_primary_function[lookupValue],ud_pole_primary_function[lookupKey],"ERROR"),""), "")</f>
        <v/>
      </c>
      <c r="P70" s="3" t="str">
        <f t="shared" si="0"/>
        <v/>
      </c>
      <c r="Q70" s="3" t="str">
        <f>IF($A70="","",IF((AND($A70="ADD",OR(P70="",P70="Basic Sign Post"))),"6",(_xlfn.XLOOKUP(P70,ud_pole_structure_type[lookupValue],ud_pole_structure_type[lookupKey],""))))</f>
        <v/>
      </c>
      <c r="R70" s="3" t="str">
        <f t="shared" si="1"/>
        <v/>
      </c>
      <c r="S70" s="3" t="str">
        <f>IF($A70="","",IF((AND($A70="ADD",OR(R70="",R70="Aluminium"))),"4",(_xlfn.XLOOKUP(R70,pole_material[lookupValue],pole_material[lookupKey],""))))</f>
        <v/>
      </c>
      <c r="U70" s="3" t="str">
        <f>IF($A70="ADD",IF(NOT(ISBLANK(T70)),_xlfn.XLOOKUP(T70,ud_coating_system[lookupValue],ud_coating_system[lookupKey],"ERROR"),""), "")</f>
        <v/>
      </c>
      <c r="W70" s="3" t="str">
        <f>IF($A70="ADD",IF(NOT(ISBLANK(V70)),_xlfn.XLOOKUP(V70,ud_pole_foundation_type[lookupValue],ud_pole_foundation_type[lookupKey],"ERROR"),""), "")</f>
        <v/>
      </c>
      <c r="Y70" s="3" t="str">
        <f>IF($A70="ADD",IF(NOT(ISBLANK(X70)),_xlfn.XLOOKUP(X70,ud_pole_base_connection[lookupValue],ud_pole_base_connection[lookupKey],"ERROR"),""), "")</f>
        <v/>
      </c>
      <c r="Z70" s="6"/>
      <c r="AA70" s="6"/>
      <c r="AB70" s="2" t="str">
        <f t="shared" si="2"/>
        <v/>
      </c>
      <c r="AD70" s="3" t="str">
        <f>IF($A70="ADD",IF(NOT(ISBLANK(AC70)),_xlfn.XLOOKUP(AC70,ud_pole_structure_make[lookupValue],ud_pole_structure_make[lookupKey],"ERROR"),""), "")</f>
        <v/>
      </c>
      <c r="AF70" s="3" t="str">
        <f>IF($A70="ADD",IF(NOT(ISBLANK(AE70)),_xlfn.XLOOKUP(1,(ud_pole_structure_model_lookup=AE70)*(ud_pole_structure_model_parentKey=AD70),ud_pole_structure_model[lookupKey],"ERROR"),""), "")</f>
        <v/>
      </c>
      <c r="AH70" s="3" t="str">
        <f>IF($A70="ADD",IF(NOT(ISBLANK(AG70)),_xlfn.XLOOKUP(AG70,sl_pole_shape[lookupValue],sl_pole_shape[lookupKey],"ERROR"),""), "")</f>
        <v/>
      </c>
      <c r="AJ70" s="3" t="str">
        <f>IF($A70="ADD",IF(NOT(ISBLANK(AI70)),_xlfn.XLOOKUP(AI70,sign_bracket[lookupValue],sign_bracket[lookupKey],"ERROR"),""), "")</f>
        <v/>
      </c>
      <c r="AL70" s="3" t="str">
        <f>IF($A70="ADD",IF(NOT(ISBLANK(AK70)),_xlfn.XLOOKUP(AK70,post_plant_type[lookupValue],post_plant_type[lookupKey],"ERROR"),""), "")</f>
        <v/>
      </c>
      <c r="AN70" s="3" t="str">
        <f>IF($A70="ADD",IF(NOT(ISBLANK(AM70)),_xlfn.XLOOKUP(AM70,post_ground_type[lookupValue],post_ground_type[lookupKey],"ERROR"),""), "")</f>
        <v/>
      </c>
      <c r="AP70" s="3" t="str">
        <f>IF($A70="ADD",IF(NOT(ISBLANK(AO70)),_xlfn.XLOOKUP(AO70,post_joint_type[lookupValue],post_joint_type[lookupKey],"ERROR"),""), "")</f>
        <v/>
      </c>
      <c r="AQ70" s="7"/>
      <c r="AR70" s="4" t="str">
        <f t="shared" ca="1" si="3"/>
        <v/>
      </c>
      <c r="AS70" s="4"/>
      <c r="AT70" s="3" t="str">
        <f t="shared" si="4"/>
        <v/>
      </c>
      <c r="AU70" s="3" t="str">
        <f>IF($A70="","",IF((AND($A70="ADD",OR(AT70="",AT70="In Use"))),"5",(_xlfn.XLOOKUP(AT70,ud_asset_status[lookupValue],ud_asset_status[lookupKey],""))))</f>
        <v/>
      </c>
      <c r="AV70" s="7"/>
      <c r="AX70" s="3" t="str">
        <f>IF($A70="ADD",IF(NOT(ISBLANK(AW70)),_xlfn.XLOOKUP(AW70,ar_replace_reason[lookupValue],ar_replace_reason[lookupKey],"ERROR"),""), "")</f>
        <v/>
      </c>
      <c r="AY70" s="3" t="str">
        <f t="shared" si="5"/>
        <v/>
      </c>
      <c r="AZ70" s="3" t="str">
        <f>IF($A70="","",IF((AND($A70="ADD",OR(AY70="",AY70="Queenstown-Lakes District Council"))),"70",(_xlfn.XLOOKUP(AY70,ud_organisation_owner[lookupValue],ud_organisation_owner[lookupKey],""))))</f>
        <v/>
      </c>
      <c r="BA70" s="3" t="str">
        <f t="shared" si="6"/>
        <v/>
      </c>
      <c r="BB70" s="3" t="str">
        <f>IF($A70="","",IF((AND($A70="ADD",OR(BA70="",BA70="Queenstown-Lakes District Council"))),"70",(_xlfn.XLOOKUP(BA70,ud_organisation_owner[lookupValue],ud_organisation_owner[lookupKey],""))))</f>
        <v/>
      </c>
      <c r="BC70" s="3" t="str">
        <f t="shared" si="7"/>
        <v/>
      </c>
      <c r="BD70" s="3" t="str">
        <f>IF($A70="","",IF((AND($A70="ADD",OR(BC70="",BC70="Local Authority"))),"17",(_xlfn.XLOOKUP(BC70,ud_sub_organisation[lookupValue],ud_sub_organisation[lookupKey],""))))</f>
        <v/>
      </c>
      <c r="BE70" s="3" t="str">
        <f t="shared" si="8"/>
        <v/>
      </c>
      <c r="BF70" s="3" t="str">
        <f>IF($A70="","",IF((AND($A70="ADD",OR(BE70="",BE70="Vested assets"))),"12",(_xlfn.XLOOKUP(BE70,ud_work_origin[lookupValue],ud_work_origin[lookupKey],""))))</f>
        <v/>
      </c>
      <c r="BG70" s="8"/>
      <c r="BH70" s="2" t="str">
        <f t="shared" si="9"/>
        <v/>
      </c>
      <c r="BI70" s="3" t="str">
        <f t="shared" si="10"/>
        <v/>
      </c>
      <c r="BJ70" s="3" t="str">
        <f>IF($A70="","",IF((AND($A70="ADD",OR(BI70="",BI70="Excellent"))),"1",(_xlfn.XLOOKUP(BI70,condition[lookupValue],condition[lookupKey],""))))</f>
        <v/>
      </c>
      <c r="BK70" s="7" t="str">
        <f t="shared" si="11"/>
        <v/>
      </c>
      <c r="BL70" s="9"/>
    </row>
    <row r="71" spans="2:64">
      <c r="B71" s="4"/>
      <c r="E71" s="3" t="str">
        <f>IF($A71="ADD",IF(NOT(ISBLANK(D71)),_xlfn.XLOOKUP(D71,roadnames[lookupValue],roadnames[lookupKey],"ERROR"),""), "")</f>
        <v/>
      </c>
      <c r="F71" s="5"/>
      <c r="G71" s="5"/>
      <c r="H71" s="6"/>
      <c r="J71" s="3" t="str">
        <f>IF($A71="ADD",IF(NOT(ISBLANK(I71)),_xlfn.XLOOKUP(I71,side[lookupValue],side[lookupKey],"ERROR"),""), "")</f>
        <v/>
      </c>
      <c r="K71" s="4"/>
      <c r="M71" s="3" t="str">
        <f>IF($A71="ADD",IF(NOT(ISBLANK(L71)),_xlfn.XLOOKUP(L71,ud_placement[lookupValue],ud_placement[lookupKey],"ERROR"),""), "")</f>
        <v/>
      </c>
      <c r="O71" s="3" t="str">
        <f>IF($A71="ADD",IF(NOT(ISBLANK(N71)),_xlfn.XLOOKUP(N71,ud_pole_primary_function[lookupValue],ud_pole_primary_function[lookupKey],"ERROR"),""), "")</f>
        <v/>
      </c>
      <c r="P71" s="3" t="str">
        <f t="shared" si="0"/>
        <v/>
      </c>
      <c r="Q71" s="3" t="str">
        <f>IF($A71="","",IF((AND($A71="ADD",OR(P71="",P71="Basic Sign Post"))),"6",(_xlfn.XLOOKUP(P71,ud_pole_structure_type[lookupValue],ud_pole_structure_type[lookupKey],""))))</f>
        <v/>
      </c>
      <c r="R71" s="3" t="str">
        <f t="shared" si="1"/>
        <v/>
      </c>
      <c r="S71" s="3" t="str">
        <f>IF($A71="","",IF((AND($A71="ADD",OR(R71="",R71="Aluminium"))),"4",(_xlfn.XLOOKUP(R71,pole_material[lookupValue],pole_material[lookupKey],""))))</f>
        <v/>
      </c>
      <c r="U71" s="3" t="str">
        <f>IF($A71="ADD",IF(NOT(ISBLANK(T71)),_xlfn.XLOOKUP(T71,ud_coating_system[lookupValue],ud_coating_system[lookupKey],"ERROR"),""), "")</f>
        <v/>
      </c>
      <c r="W71" s="3" t="str">
        <f>IF($A71="ADD",IF(NOT(ISBLANK(V71)),_xlfn.XLOOKUP(V71,ud_pole_foundation_type[lookupValue],ud_pole_foundation_type[lookupKey],"ERROR"),""), "")</f>
        <v/>
      </c>
      <c r="Y71" s="3" t="str">
        <f>IF($A71="ADD",IF(NOT(ISBLANK(X71)),_xlfn.XLOOKUP(X71,ud_pole_base_connection[lookupValue],ud_pole_base_connection[lookupKey],"ERROR"),""), "")</f>
        <v/>
      </c>
      <c r="Z71" s="6"/>
      <c r="AA71" s="6"/>
      <c r="AB71" s="2" t="str">
        <f t="shared" si="2"/>
        <v/>
      </c>
      <c r="AD71" s="3" t="str">
        <f>IF($A71="ADD",IF(NOT(ISBLANK(AC71)),_xlfn.XLOOKUP(AC71,ud_pole_structure_make[lookupValue],ud_pole_structure_make[lookupKey],"ERROR"),""), "")</f>
        <v/>
      </c>
      <c r="AF71" s="3" t="str">
        <f>IF($A71="ADD",IF(NOT(ISBLANK(AE71)),_xlfn.XLOOKUP(1,(ud_pole_structure_model_lookup=AE71)*(ud_pole_structure_model_parentKey=AD71),ud_pole_structure_model[lookupKey],"ERROR"),""), "")</f>
        <v/>
      </c>
      <c r="AH71" s="3" t="str">
        <f>IF($A71="ADD",IF(NOT(ISBLANK(AG71)),_xlfn.XLOOKUP(AG71,sl_pole_shape[lookupValue],sl_pole_shape[lookupKey],"ERROR"),""), "")</f>
        <v/>
      </c>
      <c r="AJ71" s="3" t="str">
        <f>IF($A71="ADD",IF(NOT(ISBLANK(AI71)),_xlfn.XLOOKUP(AI71,sign_bracket[lookupValue],sign_bracket[lookupKey],"ERROR"),""), "")</f>
        <v/>
      </c>
      <c r="AL71" s="3" t="str">
        <f>IF($A71="ADD",IF(NOT(ISBLANK(AK71)),_xlfn.XLOOKUP(AK71,post_plant_type[lookupValue],post_plant_type[lookupKey],"ERROR"),""), "")</f>
        <v/>
      </c>
      <c r="AN71" s="3" t="str">
        <f>IF($A71="ADD",IF(NOT(ISBLANK(AM71)),_xlfn.XLOOKUP(AM71,post_ground_type[lookupValue],post_ground_type[lookupKey],"ERROR"),""), "")</f>
        <v/>
      </c>
      <c r="AP71" s="3" t="str">
        <f>IF($A71="ADD",IF(NOT(ISBLANK(AO71)),_xlfn.XLOOKUP(AO71,post_joint_type[lookupValue],post_joint_type[lookupKey],"ERROR"),""), "")</f>
        <v/>
      </c>
      <c r="AQ71" s="7"/>
      <c r="AR71" s="4" t="str">
        <f t="shared" ca="1" si="3"/>
        <v/>
      </c>
      <c r="AS71" s="4"/>
      <c r="AT71" s="3" t="str">
        <f t="shared" si="4"/>
        <v/>
      </c>
      <c r="AU71" s="3" t="str">
        <f>IF($A71="","",IF((AND($A71="ADD",OR(AT71="",AT71="In Use"))),"5",(_xlfn.XLOOKUP(AT71,ud_asset_status[lookupValue],ud_asset_status[lookupKey],""))))</f>
        <v/>
      </c>
      <c r="AV71" s="7"/>
      <c r="AX71" s="3" t="str">
        <f>IF($A71="ADD",IF(NOT(ISBLANK(AW71)),_xlfn.XLOOKUP(AW71,ar_replace_reason[lookupValue],ar_replace_reason[lookupKey],"ERROR"),""), "")</f>
        <v/>
      </c>
      <c r="AY71" s="3" t="str">
        <f t="shared" si="5"/>
        <v/>
      </c>
      <c r="AZ71" s="3" t="str">
        <f>IF($A71="","",IF((AND($A71="ADD",OR(AY71="",AY71="Queenstown-Lakes District Council"))),"70",(_xlfn.XLOOKUP(AY71,ud_organisation_owner[lookupValue],ud_organisation_owner[lookupKey],""))))</f>
        <v/>
      </c>
      <c r="BA71" s="3" t="str">
        <f t="shared" si="6"/>
        <v/>
      </c>
      <c r="BB71" s="3" t="str">
        <f>IF($A71="","",IF((AND($A71="ADD",OR(BA71="",BA71="Queenstown-Lakes District Council"))),"70",(_xlfn.XLOOKUP(BA71,ud_organisation_owner[lookupValue],ud_organisation_owner[lookupKey],""))))</f>
        <v/>
      </c>
      <c r="BC71" s="3" t="str">
        <f t="shared" si="7"/>
        <v/>
      </c>
      <c r="BD71" s="3" t="str">
        <f>IF($A71="","",IF((AND($A71="ADD",OR(BC71="",BC71="Local Authority"))),"17",(_xlfn.XLOOKUP(BC71,ud_sub_organisation[lookupValue],ud_sub_organisation[lookupKey],""))))</f>
        <v/>
      </c>
      <c r="BE71" s="3" t="str">
        <f t="shared" si="8"/>
        <v/>
      </c>
      <c r="BF71" s="3" t="str">
        <f>IF($A71="","",IF((AND($A71="ADD",OR(BE71="",BE71="Vested assets"))),"12",(_xlfn.XLOOKUP(BE71,ud_work_origin[lookupValue],ud_work_origin[lookupKey],""))))</f>
        <v/>
      </c>
      <c r="BG71" s="8"/>
      <c r="BH71" s="2" t="str">
        <f t="shared" si="9"/>
        <v/>
      </c>
      <c r="BI71" s="3" t="str">
        <f t="shared" si="10"/>
        <v/>
      </c>
      <c r="BJ71" s="3" t="str">
        <f>IF($A71="","",IF((AND($A71="ADD",OR(BI71="",BI71="Excellent"))),"1",(_xlfn.XLOOKUP(BI71,condition[lookupValue],condition[lookupKey],""))))</f>
        <v/>
      </c>
      <c r="BK71" s="7" t="str">
        <f t="shared" si="11"/>
        <v/>
      </c>
      <c r="BL71" s="9"/>
    </row>
    <row r="72" spans="2:64">
      <c r="B72" s="4"/>
      <c r="E72" s="3" t="str">
        <f>IF($A72="ADD",IF(NOT(ISBLANK(D72)),_xlfn.XLOOKUP(D72,roadnames[lookupValue],roadnames[lookupKey],"ERROR"),""), "")</f>
        <v/>
      </c>
      <c r="F72" s="5"/>
      <c r="G72" s="5"/>
      <c r="H72" s="6"/>
      <c r="J72" s="3" t="str">
        <f>IF($A72="ADD",IF(NOT(ISBLANK(I72)),_xlfn.XLOOKUP(I72,side[lookupValue],side[lookupKey],"ERROR"),""), "")</f>
        <v/>
      </c>
      <c r="K72" s="4"/>
      <c r="M72" s="3" t="str">
        <f>IF($A72="ADD",IF(NOT(ISBLANK(L72)),_xlfn.XLOOKUP(L72,ud_placement[lookupValue],ud_placement[lookupKey],"ERROR"),""), "")</f>
        <v/>
      </c>
      <c r="O72" s="3" t="str">
        <f>IF($A72="ADD",IF(NOT(ISBLANK(N72)),_xlfn.XLOOKUP(N72,ud_pole_primary_function[lookupValue],ud_pole_primary_function[lookupKey],"ERROR"),""), "")</f>
        <v/>
      </c>
      <c r="P72" s="3" t="str">
        <f t="shared" si="0"/>
        <v/>
      </c>
      <c r="Q72" s="3" t="str">
        <f>IF($A72="","",IF((AND($A72="ADD",OR(P72="",P72="Basic Sign Post"))),"6",(_xlfn.XLOOKUP(P72,ud_pole_structure_type[lookupValue],ud_pole_structure_type[lookupKey],""))))</f>
        <v/>
      </c>
      <c r="R72" s="3" t="str">
        <f t="shared" si="1"/>
        <v/>
      </c>
      <c r="S72" s="3" t="str">
        <f>IF($A72="","",IF((AND($A72="ADD",OR(R72="",R72="Aluminium"))),"4",(_xlfn.XLOOKUP(R72,pole_material[lookupValue],pole_material[lookupKey],""))))</f>
        <v/>
      </c>
      <c r="U72" s="3" t="str">
        <f>IF($A72="ADD",IF(NOT(ISBLANK(T72)),_xlfn.XLOOKUP(T72,ud_coating_system[lookupValue],ud_coating_system[lookupKey],"ERROR"),""), "")</f>
        <v/>
      </c>
      <c r="W72" s="3" t="str">
        <f>IF($A72="ADD",IF(NOT(ISBLANK(V72)),_xlfn.XLOOKUP(V72,ud_pole_foundation_type[lookupValue],ud_pole_foundation_type[lookupKey],"ERROR"),""), "")</f>
        <v/>
      </c>
      <c r="Y72" s="3" t="str">
        <f>IF($A72="ADD",IF(NOT(ISBLANK(X72)),_xlfn.XLOOKUP(X72,ud_pole_base_connection[lookupValue],ud_pole_base_connection[lookupKey],"ERROR"),""), "")</f>
        <v/>
      </c>
      <c r="Z72" s="6"/>
      <c r="AA72" s="6"/>
      <c r="AB72" s="2" t="str">
        <f t="shared" si="2"/>
        <v/>
      </c>
      <c r="AD72" s="3" t="str">
        <f>IF($A72="ADD",IF(NOT(ISBLANK(AC72)),_xlfn.XLOOKUP(AC72,ud_pole_structure_make[lookupValue],ud_pole_structure_make[lookupKey],"ERROR"),""), "")</f>
        <v/>
      </c>
      <c r="AF72" s="3" t="str">
        <f>IF($A72="ADD",IF(NOT(ISBLANK(AE72)),_xlfn.XLOOKUP(1,(ud_pole_structure_model_lookup=AE72)*(ud_pole_structure_model_parentKey=AD72),ud_pole_structure_model[lookupKey],"ERROR"),""), "")</f>
        <v/>
      </c>
      <c r="AH72" s="3" t="str">
        <f>IF($A72="ADD",IF(NOT(ISBLANK(AG72)),_xlfn.XLOOKUP(AG72,sl_pole_shape[lookupValue],sl_pole_shape[lookupKey],"ERROR"),""), "")</f>
        <v/>
      </c>
      <c r="AJ72" s="3" t="str">
        <f>IF($A72="ADD",IF(NOT(ISBLANK(AI72)),_xlfn.XLOOKUP(AI72,sign_bracket[lookupValue],sign_bracket[lookupKey],"ERROR"),""), "")</f>
        <v/>
      </c>
      <c r="AL72" s="3" t="str">
        <f>IF($A72="ADD",IF(NOT(ISBLANK(AK72)),_xlfn.XLOOKUP(AK72,post_plant_type[lookupValue],post_plant_type[lookupKey],"ERROR"),""), "")</f>
        <v/>
      </c>
      <c r="AN72" s="3" t="str">
        <f>IF($A72="ADD",IF(NOT(ISBLANK(AM72)),_xlfn.XLOOKUP(AM72,post_ground_type[lookupValue],post_ground_type[lookupKey],"ERROR"),""), "")</f>
        <v/>
      </c>
      <c r="AP72" s="3" t="str">
        <f>IF($A72="ADD",IF(NOT(ISBLANK(AO72)),_xlfn.XLOOKUP(AO72,post_joint_type[lookupValue],post_joint_type[lookupKey],"ERROR"),""), "")</f>
        <v/>
      </c>
      <c r="AQ72" s="7"/>
      <c r="AR72" s="4" t="str">
        <f t="shared" ca="1" si="3"/>
        <v/>
      </c>
      <c r="AS72" s="4"/>
      <c r="AT72" s="3" t="str">
        <f t="shared" si="4"/>
        <v/>
      </c>
      <c r="AU72" s="3" t="str">
        <f>IF($A72="","",IF((AND($A72="ADD",OR(AT72="",AT72="In Use"))),"5",(_xlfn.XLOOKUP(AT72,ud_asset_status[lookupValue],ud_asset_status[lookupKey],""))))</f>
        <v/>
      </c>
      <c r="AV72" s="7"/>
      <c r="AX72" s="3" t="str">
        <f>IF($A72="ADD",IF(NOT(ISBLANK(AW72)),_xlfn.XLOOKUP(AW72,ar_replace_reason[lookupValue],ar_replace_reason[lookupKey],"ERROR"),""), "")</f>
        <v/>
      </c>
      <c r="AY72" s="3" t="str">
        <f t="shared" si="5"/>
        <v/>
      </c>
      <c r="AZ72" s="3" t="str">
        <f>IF($A72="","",IF((AND($A72="ADD",OR(AY72="",AY72="Queenstown-Lakes District Council"))),"70",(_xlfn.XLOOKUP(AY72,ud_organisation_owner[lookupValue],ud_organisation_owner[lookupKey],""))))</f>
        <v/>
      </c>
      <c r="BA72" s="3" t="str">
        <f t="shared" si="6"/>
        <v/>
      </c>
      <c r="BB72" s="3" t="str">
        <f>IF($A72="","",IF((AND($A72="ADD",OR(BA72="",BA72="Queenstown-Lakes District Council"))),"70",(_xlfn.XLOOKUP(BA72,ud_organisation_owner[lookupValue],ud_organisation_owner[lookupKey],""))))</f>
        <v/>
      </c>
      <c r="BC72" s="3" t="str">
        <f t="shared" si="7"/>
        <v/>
      </c>
      <c r="BD72" s="3" t="str">
        <f>IF($A72="","",IF((AND($A72="ADD",OR(BC72="",BC72="Local Authority"))),"17",(_xlfn.XLOOKUP(BC72,ud_sub_organisation[lookupValue],ud_sub_organisation[lookupKey],""))))</f>
        <v/>
      </c>
      <c r="BE72" s="3" t="str">
        <f t="shared" si="8"/>
        <v/>
      </c>
      <c r="BF72" s="3" t="str">
        <f>IF($A72="","",IF((AND($A72="ADD",OR(BE72="",BE72="Vested assets"))),"12",(_xlfn.XLOOKUP(BE72,ud_work_origin[lookupValue],ud_work_origin[lookupKey],""))))</f>
        <v/>
      </c>
      <c r="BG72" s="8"/>
      <c r="BH72" s="2" t="str">
        <f t="shared" si="9"/>
        <v/>
      </c>
      <c r="BI72" s="3" t="str">
        <f t="shared" si="10"/>
        <v/>
      </c>
      <c r="BJ72" s="3" t="str">
        <f>IF($A72="","",IF((AND($A72="ADD",OR(BI72="",BI72="Excellent"))),"1",(_xlfn.XLOOKUP(BI72,condition[lookupValue],condition[lookupKey],""))))</f>
        <v/>
      </c>
      <c r="BK72" s="7" t="str">
        <f t="shared" si="11"/>
        <v/>
      </c>
      <c r="BL72" s="9"/>
    </row>
    <row r="73" spans="2:64">
      <c r="B73" s="4"/>
      <c r="E73" s="3" t="str">
        <f>IF($A73="ADD",IF(NOT(ISBLANK(D73)),_xlfn.XLOOKUP(D73,roadnames[lookupValue],roadnames[lookupKey],"ERROR"),""), "")</f>
        <v/>
      </c>
      <c r="F73" s="5"/>
      <c r="G73" s="5"/>
      <c r="H73" s="6"/>
      <c r="J73" s="3" t="str">
        <f>IF($A73="ADD",IF(NOT(ISBLANK(I73)),_xlfn.XLOOKUP(I73,side[lookupValue],side[lookupKey],"ERROR"),""), "")</f>
        <v/>
      </c>
      <c r="K73" s="4"/>
      <c r="M73" s="3" t="str">
        <f>IF($A73="ADD",IF(NOT(ISBLANK(L73)),_xlfn.XLOOKUP(L73,ud_placement[lookupValue],ud_placement[lookupKey],"ERROR"),""), "")</f>
        <v/>
      </c>
      <c r="O73" s="3" t="str">
        <f>IF($A73="ADD",IF(NOT(ISBLANK(N73)),_xlfn.XLOOKUP(N73,ud_pole_primary_function[lookupValue],ud_pole_primary_function[lookupKey],"ERROR"),""), "")</f>
        <v/>
      </c>
      <c r="P73" s="3" t="str">
        <f t="shared" si="0"/>
        <v/>
      </c>
      <c r="Q73" s="3" t="str">
        <f>IF($A73="","",IF((AND($A73="ADD",OR(P73="",P73="Basic Sign Post"))),"6",(_xlfn.XLOOKUP(P73,ud_pole_structure_type[lookupValue],ud_pole_structure_type[lookupKey],""))))</f>
        <v/>
      </c>
      <c r="R73" s="3" t="str">
        <f t="shared" si="1"/>
        <v/>
      </c>
      <c r="S73" s="3" t="str">
        <f>IF($A73="","",IF((AND($A73="ADD",OR(R73="",R73="Aluminium"))),"4",(_xlfn.XLOOKUP(R73,pole_material[lookupValue],pole_material[lookupKey],""))))</f>
        <v/>
      </c>
      <c r="U73" s="3" t="str">
        <f>IF($A73="ADD",IF(NOT(ISBLANK(T73)),_xlfn.XLOOKUP(T73,ud_coating_system[lookupValue],ud_coating_system[lookupKey],"ERROR"),""), "")</f>
        <v/>
      </c>
      <c r="W73" s="3" t="str">
        <f>IF($A73="ADD",IF(NOT(ISBLANK(V73)),_xlfn.XLOOKUP(V73,ud_pole_foundation_type[lookupValue],ud_pole_foundation_type[lookupKey],"ERROR"),""), "")</f>
        <v/>
      </c>
      <c r="Y73" s="3" t="str">
        <f>IF($A73="ADD",IF(NOT(ISBLANK(X73)),_xlfn.XLOOKUP(X73,ud_pole_base_connection[lookupValue],ud_pole_base_connection[lookupKey],"ERROR"),""), "")</f>
        <v/>
      </c>
      <c r="Z73" s="6"/>
      <c r="AA73" s="6"/>
      <c r="AB73" s="2" t="str">
        <f t="shared" si="2"/>
        <v/>
      </c>
      <c r="AD73" s="3" t="str">
        <f>IF($A73="ADD",IF(NOT(ISBLANK(AC73)),_xlfn.XLOOKUP(AC73,ud_pole_structure_make[lookupValue],ud_pole_structure_make[lookupKey],"ERROR"),""), "")</f>
        <v/>
      </c>
      <c r="AF73" s="3" t="str">
        <f>IF($A73="ADD",IF(NOT(ISBLANK(AE73)),_xlfn.XLOOKUP(1,(ud_pole_structure_model_lookup=AE73)*(ud_pole_structure_model_parentKey=AD73),ud_pole_structure_model[lookupKey],"ERROR"),""), "")</f>
        <v/>
      </c>
      <c r="AH73" s="3" t="str">
        <f>IF($A73="ADD",IF(NOT(ISBLANK(AG73)),_xlfn.XLOOKUP(AG73,sl_pole_shape[lookupValue],sl_pole_shape[lookupKey],"ERROR"),""), "")</f>
        <v/>
      </c>
      <c r="AJ73" s="3" t="str">
        <f>IF($A73="ADD",IF(NOT(ISBLANK(AI73)),_xlfn.XLOOKUP(AI73,sign_bracket[lookupValue],sign_bracket[lookupKey],"ERROR"),""), "")</f>
        <v/>
      </c>
      <c r="AL73" s="3" t="str">
        <f>IF($A73="ADD",IF(NOT(ISBLANK(AK73)),_xlfn.XLOOKUP(AK73,post_plant_type[lookupValue],post_plant_type[lookupKey],"ERROR"),""), "")</f>
        <v/>
      </c>
      <c r="AN73" s="3" t="str">
        <f>IF($A73="ADD",IF(NOT(ISBLANK(AM73)),_xlfn.XLOOKUP(AM73,post_ground_type[lookupValue],post_ground_type[lookupKey],"ERROR"),""), "")</f>
        <v/>
      </c>
      <c r="AP73" s="3" t="str">
        <f>IF($A73="ADD",IF(NOT(ISBLANK(AO73)),_xlfn.XLOOKUP(AO73,post_joint_type[lookupValue],post_joint_type[lookupKey],"ERROR"),""), "")</f>
        <v/>
      </c>
      <c r="AQ73" s="7"/>
      <c r="AR73" s="4" t="str">
        <f t="shared" ca="1" si="3"/>
        <v/>
      </c>
      <c r="AS73" s="4"/>
      <c r="AT73" s="3" t="str">
        <f t="shared" si="4"/>
        <v/>
      </c>
      <c r="AU73" s="3" t="str">
        <f>IF($A73="","",IF((AND($A73="ADD",OR(AT73="",AT73="In Use"))),"5",(_xlfn.XLOOKUP(AT73,ud_asset_status[lookupValue],ud_asset_status[lookupKey],""))))</f>
        <v/>
      </c>
      <c r="AV73" s="7"/>
      <c r="AX73" s="3" t="str">
        <f>IF($A73="ADD",IF(NOT(ISBLANK(AW73)),_xlfn.XLOOKUP(AW73,ar_replace_reason[lookupValue],ar_replace_reason[lookupKey],"ERROR"),""), "")</f>
        <v/>
      </c>
      <c r="AY73" s="3" t="str">
        <f t="shared" si="5"/>
        <v/>
      </c>
      <c r="AZ73" s="3" t="str">
        <f>IF($A73="","",IF((AND($A73="ADD",OR(AY73="",AY73="Queenstown-Lakes District Council"))),"70",(_xlfn.XLOOKUP(AY73,ud_organisation_owner[lookupValue],ud_organisation_owner[lookupKey],""))))</f>
        <v/>
      </c>
      <c r="BA73" s="3" t="str">
        <f t="shared" si="6"/>
        <v/>
      </c>
      <c r="BB73" s="3" t="str">
        <f>IF($A73="","",IF((AND($A73="ADD",OR(BA73="",BA73="Queenstown-Lakes District Council"))),"70",(_xlfn.XLOOKUP(BA73,ud_organisation_owner[lookupValue],ud_organisation_owner[lookupKey],""))))</f>
        <v/>
      </c>
      <c r="BC73" s="3" t="str">
        <f t="shared" si="7"/>
        <v/>
      </c>
      <c r="BD73" s="3" t="str">
        <f>IF($A73="","",IF((AND($A73="ADD",OR(BC73="",BC73="Local Authority"))),"17",(_xlfn.XLOOKUP(BC73,ud_sub_organisation[lookupValue],ud_sub_organisation[lookupKey],""))))</f>
        <v/>
      </c>
      <c r="BE73" s="3" t="str">
        <f t="shared" si="8"/>
        <v/>
      </c>
      <c r="BF73" s="3" t="str">
        <f>IF($A73="","",IF((AND($A73="ADD",OR(BE73="",BE73="Vested assets"))),"12",(_xlfn.XLOOKUP(BE73,ud_work_origin[lookupValue],ud_work_origin[lookupKey],""))))</f>
        <v/>
      </c>
      <c r="BG73" s="8"/>
      <c r="BH73" s="2" t="str">
        <f t="shared" si="9"/>
        <v/>
      </c>
      <c r="BI73" s="3" t="str">
        <f t="shared" si="10"/>
        <v/>
      </c>
      <c r="BJ73" s="3" t="str">
        <f>IF($A73="","",IF((AND($A73="ADD",OR(BI73="",BI73="Excellent"))),"1",(_xlfn.XLOOKUP(BI73,condition[lookupValue],condition[lookupKey],""))))</f>
        <v/>
      </c>
      <c r="BK73" s="7" t="str">
        <f t="shared" si="11"/>
        <v/>
      </c>
      <c r="BL73" s="9"/>
    </row>
    <row r="74" spans="2:64">
      <c r="B74" s="4"/>
      <c r="E74" s="3" t="str">
        <f>IF($A74="ADD",IF(NOT(ISBLANK(D74)),_xlfn.XLOOKUP(D74,roadnames[lookupValue],roadnames[lookupKey],"ERROR"),""), "")</f>
        <v/>
      </c>
      <c r="F74" s="5"/>
      <c r="G74" s="5"/>
      <c r="H74" s="6"/>
      <c r="J74" s="3" t="str">
        <f>IF($A74="ADD",IF(NOT(ISBLANK(I74)),_xlfn.XLOOKUP(I74,side[lookupValue],side[lookupKey],"ERROR"),""), "")</f>
        <v/>
      </c>
      <c r="K74" s="4"/>
      <c r="M74" s="3" t="str">
        <f>IF($A74="ADD",IF(NOT(ISBLANK(L74)),_xlfn.XLOOKUP(L74,ud_placement[lookupValue],ud_placement[lookupKey],"ERROR"),""), "")</f>
        <v/>
      </c>
      <c r="O74" s="3" t="str">
        <f>IF($A74="ADD",IF(NOT(ISBLANK(N74)),_xlfn.XLOOKUP(N74,ud_pole_primary_function[lookupValue],ud_pole_primary_function[lookupKey],"ERROR"),""), "")</f>
        <v/>
      </c>
      <c r="P74" s="3" t="str">
        <f t="shared" si="0"/>
        <v/>
      </c>
      <c r="Q74" s="3" t="str">
        <f>IF($A74="","",IF((AND($A74="ADD",OR(P74="",P74="Basic Sign Post"))),"6",(_xlfn.XLOOKUP(P74,ud_pole_structure_type[lookupValue],ud_pole_structure_type[lookupKey],""))))</f>
        <v/>
      </c>
      <c r="R74" s="3" t="str">
        <f t="shared" si="1"/>
        <v/>
      </c>
      <c r="S74" s="3" t="str">
        <f>IF($A74="","",IF((AND($A74="ADD",OR(R74="",R74="Aluminium"))),"4",(_xlfn.XLOOKUP(R74,pole_material[lookupValue],pole_material[lookupKey],""))))</f>
        <v/>
      </c>
      <c r="U74" s="3" t="str">
        <f>IF($A74="ADD",IF(NOT(ISBLANK(T74)),_xlfn.XLOOKUP(T74,ud_coating_system[lookupValue],ud_coating_system[lookupKey],"ERROR"),""), "")</f>
        <v/>
      </c>
      <c r="W74" s="3" t="str">
        <f>IF($A74="ADD",IF(NOT(ISBLANK(V74)),_xlfn.XLOOKUP(V74,ud_pole_foundation_type[lookupValue],ud_pole_foundation_type[lookupKey],"ERROR"),""), "")</f>
        <v/>
      </c>
      <c r="Y74" s="3" t="str">
        <f>IF($A74="ADD",IF(NOT(ISBLANK(X74)),_xlfn.XLOOKUP(X74,ud_pole_base_connection[lookupValue],ud_pole_base_connection[lookupKey],"ERROR"),""), "")</f>
        <v/>
      </c>
      <c r="Z74" s="6"/>
      <c r="AA74" s="6"/>
      <c r="AB74" s="2" t="str">
        <f t="shared" si="2"/>
        <v/>
      </c>
      <c r="AD74" s="3" t="str">
        <f>IF($A74="ADD",IF(NOT(ISBLANK(AC74)),_xlfn.XLOOKUP(AC74,ud_pole_structure_make[lookupValue],ud_pole_structure_make[lookupKey],"ERROR"),""), "")</f>
        <v/>
      </c>
      <c r="AF74" s="3" t="str">
        <f>IF($A74="ADD",IF(NOT(ISBLANK(AE74)),_xlfn.XLOOKUP(1,(ud_pole_structure_model_lookup=AE74)*(ud_pole_structure_model_parentKey=AD74),ud_pole_structure_model[lookupKey],"ERROR"),""), "")</f>
        <v/>
      </c>
      <c r="AH74" s="3" t="str">
        <f>IF($A74="ADD",IF(NOT(ISBLANK(AG74)),_xlfn.XLOOKUP(AG74,sl_pole_shape[lookupValue],sl_pole_shape[lookupKey],"ERROR"),""), "")</f>
        <v/>
      </c>
      <c r="AJ74" s="3" t="str">
        <f>IF($A74="ADD",IF(NOT(ISBLANK(AI74)),_xlfn.XLOOKUP(AI74,sign_bracket[lookupValue],sign_bracket[lookupKey],"ERROR"),""), "")</f>
        <v/>
      </c>
      <c r="AL74" s="3" t="str">
        <f>IF($A74="ADD",IF(NOT(ISBLANK(AK74)),_xlfn.XLOOKUP(AK74,post_plant_type[lookupValue],post_plant_type[lookupKey],"ERROR"),""), "")</f>
        <v/>
      </c>
      <c r="AN74" s="3" t="str">
        <f>IF($A74="ADD",IF(NOT(ISBLANK(AM74)),_xlfn.XLOOKUP(AM74,post_ground_type[lookupValue],post_ground_type[lookupKey],"ERROR"),""), "")</f>
        <v/>
      </c>
      <c r="AP74" s="3" t="str">
        <f>IF($A74="ADD",IF(NOT(ISBLANK(AO74)),_xlfn.XLOOKUP(AO74,post_joint_type[lookupValue],post_joint_type[lookupKey],"ERROR"),""), "")</f>
        <v/>
      </c>
      <c r="AQ74" s="7"/>
      <c r="AR74" s="4" t="str">
        <f t="shared" ca="1" si="3"/>
        <v/>
      </c>
      <c r="AS74" s="4"/>
      <c r="AT74" s="3" t="str">
        <f t="shared" si="4"/>
        <v/>
      </c>
      <c r="AU74" s="3" t="str">
        <f>IF($A74="","",IF((AND($A74="ADD",OR(AT74="",AT74="In Use"))),"5",(_xlfn.XLOOKUP(AT74,ud_asset_status[lookupValue],ud_asset_status[lookupKey],""))))</f>
        <v/>
      </c>
      <c r="AV74" s="7"/>
      <c r="AX74" s="3" t="str">
        <f>IF($A74="ADD",IF(NOT(ISBLANK(AW74)),_xlfn.XLOOKUP(AW74,ar_replace_reason[lookupValue],ar_replace_reason[lookupKey],"ERROR"),""), "")</f>
        <v/>
      </c>
      <c r="AY74" s="3" t="str">
        <f t="shared" si="5"/>
        <v/>
      </c>
      <c r="AZ74" s="3" t="str">
        <f>IF($A74="","",IF((AND($A74="ADD",OR(AY74="",AY74="Queenstown-Lakes District Council"))),"70",(_xlfn.XLOOKUP(AY74,ud_organisation_owner[lookupValue],ud_organisation_owner[lookupKey],""))))</f>
        <v/>
      </c>
      <c r="BA74" s="3" t="str">
        <f t="shared" si="6"/>
        <v/>
      </c>
      <c r="BB74" s="3" t="str">
        <f>IF($A74="","",IF((AND($A74="ADD",OR(BA74="",BA74="Queenstown-Lakes District Council"))),"70",(_xlfn.XLOOKUP(BA74,ud_organisation_owner[lookupValue],ud_organisation_owner[lookupKey],""))))</f>
        <v/>
      </c>
      <c r="BC74" s="3" t="str">
        <f t="shared" si="7"/>
        <v/>
      </c>
      <c r="BD74" s="3" t="str">
        <f>IF($A74="","",IF((AND($A74="ADD",OR(BC74="",BC74="Local Authority"))),"17",(_xlfn.XLOOKUP(BC74,ud_sub_organisation[lookupValue],ud_sub_organisation[lookupKey],""))))</f>
        <v/>
      </c>
      <c r="BE74" s="3" t="str">
        <f t="shared" si="8"/>
        <v/>
      </c>
      <c r="BF74" s="3" t="str">
        <f>IF($A74="","",IF((AND($A74="ADD",OR(BE74="",BE74="Vested assets"))),"12",(_xlfn.XLOOKUP(BE74,ud_work_origin[lookupValue],ud_work_origin[lookupKey],""))))</f>
        <v/>
      </c>
      <c r="BG74" s="8"/>
      <c r="BH74" s="2" t="str">
        <f t="shared" si="9"/>
        <v/>
      </c>
      <c r="BI74" s="3" t="str">
        <f t="shared" si="10"/>
        <v/>
      </c>
      <c r="BJ74" s="3" t="str">
        <f>IF($A74="","",IF((AND($A74="ADD",OR(BI74="",BI74="Excellent"))),"1",(_xlfn.XLOOKUP(BI74,condition[lookupValue],condition[lookupKey],""))))</f>
        <v/>
      </c>
      <c r="BK74" s="7" t="str">
        <f t="shared" si="11"/>
        <v/>
      </c>
      <c r="BL74" s="9"/>
    </row>
    <row r="75" spans="2:64">
      <c r="B75" s="4"/>
      <c r="E75" s="3" t="str">
        <f>IF($A75="ADD",IF(NOT(ISBLANK(D75)),_xlfn.XLOOKUP(D75,roadnames[lookupValue],roadnames[lookupKey],"ERROR"),""), "")</f>
        <v/>
      </c>
      <c r="F75" s="5"/>
      <c r="G75" s="5"/>
      <c r="H75" s="6"/>
      <c r="J75" s="3" t="str">
        <f>IF($A75="ADD",IF(NOT(ISBLANK(I75)),_xlfn.XLOOKUP(I75,side[lookupValue],side[lookupKey],"ERROR"),""), "")</f>
        <v/>
      </c>
      <c r="K75" s="4"/>
      <c r="M75" s="3" t="str">
        <f>IF($A75="ADD",IF(NOT(ISBLANK(L75)),_xlfn.XLOOKUP(L75,ud_placement[lookupValue],ud_placement[lookupKey],"ERROR"),""), "")</f>
        <v/>
      </c>
      <c r="O75" s="3" t="str">
        <f>IF($A75="ADD",IF(NOT(ISBLANK(N75)),_xlfn.XLOOKUP(N75,ud_pole_primary_function[lookupValue],ud_pole_primary_function[lookupKey],"ERROR"),""), "")</f>
        <v/>
      </c>
      <c r="P75" s="3" t="str">
        <f t="shared" ref="P75:P100" si="12">IF($A75="ADD","Basic Sign Post","")</f>
        <v/>
      </c>
      <c r="Q75" s="3" t="str">
        <f>IF($A75="","",IF((AND($A75="ADD",OR(P75="",P75="Basic Sign Post"))),"6",(_xlfn.XLOOKUP(P75,ud_pole_structure_type[lookupValue],ud_pole_structure_type[lookupKey],""))))</f>
        <v/>
      </c>
      <c r="R75" s="3" t="str">
        <f t="shared" ref="R75:R100" si="13">IF($A75="ADD","Aluminium","")</f>
        <v/>
      </c>
      <c r="S75" s="3" t="str">
        <f>IF($A75="","",IF((AND($A75="ADD",OR(R75="",R75="Aluminium"))),"4",(_xlfn.XLOOKUP(R75,pole_material[lookupValue],pole_material[lookupKey],""))))</f>
        <v/>
      </c>
      <c r="U75" s="3" t="str">
        <f>IF($A75="ADD",IF(NOT(ISBLANK(T75)),_xlfn.XLOOKUP(T75,ud_coating_system[lookupValue],ud_coating_system[lookupKey],"ERROR"),""), "")</f>
        <v/>
      </c>
      <c r="W75" s="3" t="str">
        <f>IF($A75="ADD",IF(NOT(ISBLANK(V75)),_xlfn.XLOOKUP(V75,ud_pole_foundation_type[lookupValue],ud_pole_foundation_type[lookupKey],"ERROR"),""), "")</f>
        <v/>
      </c>
      <c r="Y75" s="3" t="str">
        <f>IF($A75="ADD",IF(NOT(ISBLANK(X75)),_xlfn.XLOOKUP(X75,ud_pole_base_connection[lookupValue],ud_pole_base_connection[lookupKey],"ERROR"),""), "")</f>
        <v/>
      </c>
      <c r="Z75" s="6"/>
      <c r="AA75" s="6"/>
      <c r="AB75" s="2" t="str">
        <f t="shared" ref="AB75:AB100" si="14">IF($A75="ADD","FALSE","")</f>
        <v/>
      </c>
      <c r="AD75" s="3" t="str">
        <f>IF($A75="ADD",IF(NOT(ISBLANK(AC75)),_xlfn.XLOOKUP(AC75,ud_pole_structure_make[lookupValue],ud_pole_structure_make[lookupKey],"ERROR"),""), "")</f>
        <v/>
      </c>
      <c r="AF75" s="3" t="str">
        <f>IF($A75="ADD",IF(NOT(ISBLANK(AE75)),_xlfn.XLOOKUP(1,(ud_pole_structure_model_lookup=AE75)*(ud_pole_structure_model_parentKey=AD75),ud_pole_structure_model[lookupKey],"ERROR"),""), "")</f>
        <v/>
      </c>
      <c r="AH75" s="3" t="str">
        <f>IF($A75="ADD",IF(NOT(ISBLANK(AG75)),_xlfn.XLOOKUP(AG75,sl_pole_shape[lookupValue],sl_pole_shape[lookupKey],"ERROR"),""), "")</f>
        <v/>
      </c>
      <c r="AJ75" s="3" t="str">
        <f>IF($A75="ADD",IF(NOT(ISBLANK(AI75)),_xlfn.XLOOKUP(AI75,sign_bracket[lookupValue],sign_bracket[lookupKey],"ERROR"),""), "")</f>
        <v/>
      </c>
      <c r="AL75" s="3" t="str">
        <f>IF($A75="ADD",IF(NOT(ISBLANK(AK75)),_xlfn.XLOOKUP(AK75,post_plant_type[lookupValue],post_plant_type[lookupKey],"ERROR"),""), "")</f>
        <v/>
      </c>
      <c r="AN75" s="3" t="str">
        <f>IF($A75="ADD",IF(NOT(ISBLANK(AM75)),_xlfn.XLOOKUP(AM75,post_ground_type[lookupValue],post_ground_type[lookupKey],"ERROR"),""), "")</f>
        <v/>
      </c>
      <c r="AP75" s="3" t="str">
        <f>IF($A75="ADD",IF(NOT(ISBLANK(AO75)),_xlfn.XLOOKUP(AO75,post_joint_type[lookupValue],post_joint_type[lookupKey],"ERROR"),""), "")</f>
        <v/>
      </c>
      <c r="AQ75" s="7"/>
      <c r="AR75" s="4" t="str">
        <f t="shared" ref="AR75:AR100" ca="1" si="15">IF(AQ75&lt;&gt;"", DATEDIF(AQ75, TODAY(),"Y"),"")</f>
        <v/>
      </c>
      <c r="AS75" s="4"/>
      <c r="AT75" s="3" t="str">
        <f t="shared" ref="AT75:AT100" si="16">IF($A75="ADD","In Use","")</f>
        <v/>
      </c>
      <c r="AU75" s="3" t="str">
        <f>IF($A75="","",IF((AND($A75="ADD",OR(AT75="",AT75="In Use"))),"5",(_xlfn.XLOOKUP(AT75,ud_asset_status[lookupValue],ud_asset_status[lookupKey],""))))</f>
        <v/>
      </c>
      <c r="AV75" s="7"/>
      <c r="AX75" s="3" t="str">
        <f>IF($A75="ADD",IF(NOT(ISBLANK(AW75)),_xlfn.XLOOKUP(AW75,ar_replace_reason[lookupValue],ar_replace_reason[lookupKey],"ERROR"),""), "")</f>
        <v/>
      </c>
      <c r="AY75" s="3" t="str">
        <f t="shared" ref="AY75:AY100" si="17">IF($A75="ADD","Queenstown-Lakes District Council","")</f>
        <v/>
      </c>
      <c r="AZ75" s="3" t="str">
        <f>IF($A75="","",IF((AND($A75="ADD",OR(AY75="",AY75="Queenstown-Lakes District Council"))),"70",(_xlfn.XLOOKUP(AY75,ud_organisation_owner[lookupValue],ud_organisation_owner[lookupKey],""))))</f>
        <v/>
      </c>
      <c r="BA75" s="3" t="str">
        <f t="shared" ref="BA75:BA100" si="18">IF($A75="ADD","Queenstown-Lakes District Council","")</f>
        <v/>
      </c>
      <c r="BB75" s="3" t="str">
        <f>IF($A75="","",IF((AND($A75="ADD",OR(BA75="",BA75="Queenstown-Lakes District Council"))),"70",(_xlfn.XLOOKUP(BA75,ud_organisation_owner[lookupValue],ud_organisation_owner[lookupKey],""))))</f>
        <v/>
      </c>
      <c r="BC75" s="3" t="str">
        <f t="shared" ref="BC75:BC100" si="19">IF($A75="ADD","Local Authority","")</f>
        <v/>
      </c>
      <c r="BD75" s="3" t="str">
        <f>IF($A75="","",IF((AND($A75="ADD",OR(BC75="",BC75="Local Authority"))),"17",(_xlfn.XLOOKUP(BC75,ud_sub_organisation[lookupValue],ud_sub_organisation[lookupKey],""))))</f>
        <v/>
      </c>
      <c r="BE75" s="3" t="str">
        <f t="shared" ref="BE75:BE100" si="20">IF($A75="ADD","Vested assets","")</f>
        <v/>
      </c>
      <c r="BF75" s="3" t="str">
        <f>IF($A75="","",IF((AND($A75="ADD",OR(BE75="",BE75="Vested assets"))),"12",(_xlfn.XLOOKUP(BE75,ud_work_origin[lookupValue],ud_work_origin[lookupKey],""))))</f>
        <v/>
      </c>
      <c r="BG75" s="8"/>
      <c r="BH75" s="2" t="str">
        <f t="shared" ref="BH75:BH100" si="21">IF($A75="ADD","TRUE","")</f>
        <v/>
      </c>
      <c r="BI75" s="3" t="str">
        <f t="shared" ref="BI75:BI100" si="22">IF($A75="ADD","Excellent","")</f>
        <v/>
      </c>
      <c r="BJ75" s="3" t="str">
        <f>IF($A75="","",IF((AND($A75="ADD",OR(BI75="",BI75="Excellent"))),"1",(_xlfn.XLOOKUP(BI75,condition[lookupValue],condition[lookupKey],""))))</f>
        <v/>
      </c>
      <c r="BK75" s="7" t="str">
        <f t="shared" ref="BK75:BK100" si="23">IF(AQ75&lt;&gt;"",AQ75,"")</f>
        <v/>
      </c>
      <c r="BL75" s="9"/>
    </row>
    <row r="76" spans="2:64">
      <c r="B76" s="4"/>
      <c r="E76" s="3" t="str">
        <f>IF($A76="ADD",IF(NOT(ISBLANK(D76)),_xlfn.XLOOKUP(D76,roadnames[lookupValue],roadnames[lookupKey],"ERROR"),""), "")</f>
        <v/>
      </c>
      <c r="F76" s="5"/>
      <c r="G76" s="5"/>
      <c r="H76" s="6"/>
      <c r="J76" s="3" t="str">
        <f>IF($A76="ADD",IF(NOT(ISBLANK(I76)),_xlfn.XLOOKUP(I76,side[lookupValue],side[lookupKey],"ERROR"),""), "")</f>
        <v/>
      </c>
      <c r="K76" s="4"/>
      <c r="M76" s="3" t="str">
        <f>IF($A76="ADD",IF(NOT(ISBLANK(L76)),_xlfn.XLOOKUP(L76,ud_placement[lookupValue],ud_placement[lookupKey],"ERROR"),""), "")</f>
        <v/>
      </c>
      <c r="O76" s="3" t="str">
        <f>IF($A76="ADD",IF(NOT(ISBLANK(N76)),_xlfn.XLOOKUP(N76,ud_pole_primary_function[lookupValue],ud_pole_primary_function[lookupKey],"ERROR"),""), "")</f>
        <v/>
      </c>
      <c r="P76" s="3" t="str">
        <f t="shared" si="12"/>
        <v/>
      </c>
      <c r="Q76" s="3" t="str">
        <f>IF($A76="","",IF((AND($A76="ADD",OR(P76="",P76="Basic Sign Post"))),"6",(_xlfn.XLOOKUP(P76,ud_pole_structure_type[lookupValue],ud_pole_structure_type[lookupKey],""))))</f>
        <v/>
      </c>
      <c r="R76" s="3" t="str">
        <f t="shared" si="13"/>
        <v/>
      </c>
      <c r="S76" s="3" t="str">
        <f>IF($A76="","",IF((AND($A76="ADD",OR(R76="",R76="Aluminium"))),"4",(_xlfn.XLOOKUP(R76,pole_material[lookupValue],pole_material[lookupKey],""))))</f>
        <v/>
      </c>
      <c r="U76" s="3" t="str">
        <f>IF($A76="ADD",IF(NOT(ISBLANK(T76)),_xlfn.XLOOKUP(T76,ud_coating_system[lookupValue],ud_coating_system[lookupKey],"ERROR"),""), "")</f>
        <v/>
      </c>
      <c r="W76" s="3" t="str">
        <f>IF($A76="ADD",IF(NOT(ISBLANK(V76)),_xlfn.XLOOKUP(V76,ud_pole_foundation_type[lookupValue],ud_pole_foundation_type[lookupKey],"ERROR"),""), "")</f>
        <v/>
      </c>
      <c r="Y76" s="3" t="str">
        <f>IF($A76="ADD",IF(NOT(ISBLANK(X76)),_xlfn.XLOOKUP(X76,ud_pole_base_connection[lookupValue],ud_pole_base_connection[lookupKey],"ERROR"),""), "")</f>
        <v/>
      </c>
      <c r="Z76" s="6"/>
      <c r="AA76" s="6"/>
      <c r="AB76" s="2" t="str">
        <f t="shared" si="14"/>
        <v/>
      </c>
      <c r="AD76" s="3" t="str">
        <f>IF($A76="ADD",IF(NOT(ISBLANK(AC76)),_xlfn.XLOOKUP(AC76,ud_pole_structure_make[lookupValue],ud_pole_structure_make[lookupKey],"ERROR"),""), "")</f>
        <v/>
      </c>
      <c r="AF76" s="3" t="str">
        <f>IF($A76="ADD",IF(NOT(ISBLANK(AE76)),_xlfn.XLOOKUP(1,(ud_pole_structure_model_lookup=AE76)*(ud_pole_structure_model_parentKey=AD76),ud_pole_structure_model[lookupKey],"ERROR"),""), "")</f>
        <v/>
      </c>
      <c r="AH76" s="3" t="str">
        <f>IF($A76="ADD",IF(NOT(ISBLANK(AG76)),_xlfn.XLOOKUP(AG76,sl_pole_shape[lookupValue],sl_pole_shape[lookupKey],"ERROR"),""), "")</f>
        <v/>
      </c>
      <c r="AJ76" s="3" t="str">
        <f>IF($A76="ADD",IF(NOT(ISBLANK(AI76)),_xlfn.XLOOKUP(AI76,sign_bracket[lookupValue],sign_bracket[lookupKey],"ERROR"),""), "")</f>
        <v/>
      </c>
      <c r="AL76" s="3" t="str">
        <f>IF($A76="ADD",IF(NOT(ISBLANK(AK76)),_xlfn.XLOOKUP(AK76,post_plant_type[lookupValue],post_plant_type[lookupKey],"ERROR"),""), "")</f>
        <v/>
      </c>
      <c r="AN76" s="3" t="str">
        <f>IF($A76="ADD",IF(NOT(ISBLANK(AM76)),_xlfn.XLOOKUP(AM76,post_ground_type[lookupValue],post_ground_type[lookupKey],"ERROR"),""), "")</f>
        <v/>
      </c>
      <c r="AP76" s="3" t="str">
        <f>IF($A76="ADD",IF(NOT(ISBLANK(AO76)),_xlfn.XLOOKUP(AO76,post_joint_type[lookupValue],post_joint_type[lookupKey],"ERROR"),""), "")</f>
        <v/>
      </c>
      <c r="AQ76" s="7"/>
      <c r="AR76" s="4" t="str">
        <f t="shared" ca="1" si="15"/>
        <v/>
      </c>
      <c r="AS76" s="4"/>
      <c r="AT76" s="3" t="str">
        <f t="shared" si="16"/>
        <v/>
      </c>
      <c r="AU76" s="3" t="str">
        <f>IF($A76="","",IF((AND($A76="ADD",OR(AT76="",AT76="In Use"))),"5",(_xlfn.XLOOKUP(AT76,ud_asset_status[lookupValue],ud_asset_status[lookupKey],""))))</f>
        <v/>
      </c>
      <c r="AV76" s="7"/>
      <c r="AX76" s="3" t="str">
        <f>IF($A76="ADD",IF(NOT(ISBLANK(AW76)),_xlfn.XLOOKUP(AW76,ar_replace_reason[lookupValue],ar_replace_reason[lookupKey],"ERROR"),""), "")</f>
        <v/>
      </c>
      <c r="AY76" s="3" t="str">
        <f t="shared" si="17"/>
        <v/>
      </c>
      <c r="AZ76" s="3" t="str">
        <f>IF($A76="","",IF((AND($A76="ADD",OR(AY76="",AY76="Queenstown-Lakes District Council"))),"70",(_xlfn.XLOOKUP(AY76,ud_organisation_owner[lookupValue],ud_organisation_owner[lookupKey],""))))</f>
        <v/>
      </c>
      <c r="BA76" s="3" t="str">
        <f t="shared" si="18"/>
        <v/>
      </c>
      <c r="BB76" s="3" t="str">
        <f>IF($A76="","",IF((AND($A76="ADD",OR(BA76="",BA76="Queenstown-Lakes District Council"))),"70",(_xlfn.XLOOKUP(BA76,ud_organisation_owner[lookupValue],ud_organisation_owner[lookupKey],""))))</f>
        <v/>
      </c>
      <c r="BC76" s="3" t="str">
        <f t="shared" si="19"/>
        <v/>
      </c>
      <c r="BD76" s="3" t="str">
        <f>IF($A76="","",IF((AND($A76="ADD",OR(BC76="",BC76="Local Authority"))),"17",(_xlfn.XLOOKUP(BC76,ud_sub_organisation[lookupValue],ud_sub_organisation[lookupKey],""))))</f>
        <v/>
      </c>
      <c r="BE76" s="3" t="str">
        <f t="shared" si="20"/>
        <v/>
      </c>
      <c r="BF76" s="3" t="str">
        <f>IF($A76="","",IF((AND($A76="ADD",OR(BE76="",BE76="Vested assets"))),"12",(_xlfn.XLOOKUP(BE76,ud_work_origin[lookupValue],ud_work_origin[lookupKey],""))))</f>
        <v/>
      </c>
      <c r="BG76" s="8"/>
      <c r="BH76" s="2" t="str">
        <f t="shared" si="21"/>
        <v/>
      </c>
      <c r="BI76" s="3" t="str">
        <f t="shared" si="22"/>
        <v/>
      </c>
      <c r="BJ76" s="3" t="str">
        <f>IF($A76="","",IF((AND($A76="ADD",OR(BI76="",BI76="Excellent"))),"1",(_xlfn.XLOOKUP(BI76,condition[lookupValue],condition[lookupKey],""))))</f>
        <v/>
      </c>
      <c r="BK76" s="7" t="str">
        <f t="shared" si="23"/>
        <v/>
      </c>
      <c r="BL76" s="9"/>
    </row>
    <row r="77" spans="2:64">
      <c r="B77" s="4"/>
      <c r="E77" s="3" t="str">
        <f>IF($A77="ADD",IF(NOT(ISBLANK(D77)),_xlfn.XLOOKUP(D77,roadnames[lookupValue],roadnames[lookupKey],"ERROR"),""), "")</f>
        <v/>
      </c>
      <c r="F77" s="5"/>
      <c r="G77" s="5"/>
      <c r="H77" s="6"/>
      <c r="J77" s="3" t="str">
        <f>IF($A77="ADD",IF(NOT(ISBLANK(I77)),_xlfn.XLOOKUP(I77,side[lookupValue],side[lookupKey],"ERROR"),""), "")</f>
        <v/>
      </c>
      <c r="K77" s="4"/>
      <c r="M77" s="3" t="str">
        <f>IF($A77="ADD",IF(NOT(ISBLANK(L77)),_xlfn.XLOOKUP(L77,ud_placement[lookupValue],ud_placement[lookupKey],"ERROR"),""), "")</f>
        <v/>
      </c>
      <c r="O77" s="3" t="str">
        <f>IF($A77="ADD",IF(NOT(ISBLANK(N77)),_xlfn.XLOOKUP(N77,ud_pole_primary_function[lookupValue],ud_pole_primary_function[lookupKey],"ERROR"),""), "")</f>
        <v/>
      </c>
      <c r="P77" s="3" t="str">
        <f t="shared" si="12"/>
        <v/>
      </c>
      <c r="Q77" s="3" t="str">
        <f>IF($A77="","",IF((AND($A77="ADD",OR(P77="",P77="Basic Sign Post"))),"6",(_xlfn.XLOOKUP(P77,ud_pole_structure_type[lookupValue],ud_pole_structure_type[lookupKey],""))))</f>
        <v/>
      </c>
      <c r="R77" s="3" t="str">
        <f t="shared" si="13"/>
        <v/>
      </c>
      <c r="S77" s="3" t="str">
        <f>IF($A77="","",IF((AND($A77="ADD",OR(R77="",R77="Aluminium"))),"4",(_xlfn.XLOOKUP(R77,pole_material[lookupValue],pole_material[lookupKey],""))))</f>
        <v/>
      </c>
      <c r="U77" s="3" t="str">
        <f>IF($A77="ADD",IF(NOT(ISBLANK(T77)),_xlfn.XLOOKUP(T77,ud_coating_system[lookupValue],ud_coating_system[lookupKey],"ERROR"),""), "")</f>
        <v/>
      </c>
      <c r="W77" s="3" t="str">
        <f>IF($A77="ADD",IF(NOT(ISBLANK(V77)),_xlfn.XLOOKUP(V77,ud_pole_foundation_type[lookupValue],ud_pole_foundation_type[lookupKey],"ERROR"),""), "")</f>
        <v/>
      </c>
      <c r="Y77" s="3" t="str">
        <f>IF($A77="ADD",IF(NOT(ISBLANK(X77)),_xlfn.XLOOKUP(X77,ud_pole_base_connection[lookupValue],ud_pole_base_connection[lookupKey],"ERROR"),""), "")</f>
        <v/>
      </c>
      <c r="Z77" s="6"/>
      <c r="AA77" s="6"/>
      <c r="AB77" s="2" t="str">
        <f t="shared" si="14"/>
        <v/>
      </c>
      <c r="AD77" s="3" t="str">
        <f>IF($A77="ADD",IF(NOT(ISBLANK(AC77)),_xlfn.XLOOKUP(AC77,ud_pole_structure_make[lookupValue],ud_pole_structure_make[lookupKey],"ERROR"),""), "")</f>
        <v/>
      </c>
      <c r="AF77" s="3" t="str">
        <f>IF($A77="ADD",IF(NOT(ISBLANK(AE77)),_xlfn.XLOOKUP(1,(ud_pole_structure_model_lookup=AE77)*(ud_pole_structure_model_parentKey=AD77),ud_pole_structure_model[lookupKey],"ERROR"),""), "")</f>
        <v/>
      </c>
      <c r="AH77" s="3" t="str">
        <f>IF($A77="ADD",IF(NOT(ISBLANK(AG77)),_xlfn.XLOOKUP(AG77,sl_pole_shape[lookupValue],sl_pole_shape[lookupKey],"ERROR"),""), "")</f>
        <v/>
      </c>
      <c r="AJ77" s="3" t="str">
        <f>IF($A77="ADD",IF(NOT(ISBLANK(AI77)),_xlfn.XLOOKUP(AI77,sign_bracket[lookupValue],sign_bracket[lookupKey],"ERROR"),""), "")</f>
        <v/>
      </c>
      <c r="AL77" s="3" t="str">
        <f>IF($A77="ADD",IF(NOT(ISBLANK(AK77)),_xlfn.XLOOKUP(AK77,post_plant_type[lookupValue],post_plant_type[lookupKey],"ERROR"),""), "")</f>
        <v/>
      </c>
      <c r="AN77" s="3" t="str">
        <f>IF($A77="ADD",IF(NOT(ISBLANK(AM77)),_xlfn.XLOOKUP(AM77,post_ground_type[lookupValue],post_ground_type[lookupKey],"ERROR"),""), "")</f>
        <v/>
      </c>
      <c r="AP77" s="3" t="str">
        <f>IF($A77="ADD",IF(NOT(ISBLANK(AO77)),_xlfn.XLOOKUP(AO77,post_joint_type[lookupValue],post_joint_type[lookupKey],"ERROR"),""), "")</f>
        <v/>
      </c>
      <c r="AQ77" s="7"/>
      <c r="AR77" s="4" t="str">
        <f t="shared" ca="1" si="15"/>
        <v/>
      </c>
      <c r="AS77" s="4"/>
      <c r="AT77" s="3" t="str">
        <f t="shared" si="16"/>
        <v/>
      </c>
      <c r="AU77" s="3" t="str">
        <f>IF($A77="","",IF((AND($A77="ADD",OR(AT77="",AT77="In Use"))),"5",(_xlfn.XLOOKUP(AT77,ud_asset_status[lookupValue],ud_asset_status[lookupKey],""))))</f>
        <v/>
      </c>
      <c r="AV77" s="7"/>
      <c r="AX77" s="3" t="str">
        <f>IF($A77="ADD",IF(NOT(ISBLANK(AW77)),_xlfn.XLOOKUP(AW77,ar_replace_reason[lookupValue],ar_replace_reason[lookupKey],"ERROR"),""), "")</f>
        <v/>
      </c>
      <c r="AY77" s="3" t="str">
        <f t="shared" si="17"/>
        <v/>
      </c>
      <c r="AZ77" s="3" t="str">
        <f>IF($A77="","",IF((AND($A77="ADD",OR(AY77="",AY77="Queenstown-Lakes District Council"))),"70",(_xlfn.XLOOKUP(AY77,ud_organisation_owner[lookupValue],ud_organisation_owner[lookupKey],""))))</f>
        <v/>
      </c>
      <c r="BA77" s="3" t="str">
        <f t="shared" si="18"/>
        <v/>
      </c>
      <c r="BB77" s="3" t="str">
        <f>IF($A77="","",IF((AND($A77="ADD",OR(BA77="",BA77="Queenstown-Lakes District Council"))),"70",(_xlfn.XLOOKUP(BA77,ud_organisation_owner[lookupValue],ud_organisation_owner[lookupKey],""))))</f>
        <v/>
      </c>
      <c r="BC77" s="3" t="str">
        <f t="shared" si="19"/>
        <v/>
      </c>
      <c r="BD77" s="3" t="str">
        <f>IF($A77="","",IF((AND($A77="ADD",OR(BC77="",BC77="Local Authority"))),"17",(_xlfn.XLOOKUP(BC77,ud_sub_organisation[lookupValue],ud_sub_organisation[lookupKey],""))))</f>
        <v/>
      </c>
      <c r="BE77" s="3" t="str">
        <f t="shared" si="20"/>
        <v/>
      </c>
      <c r="BF77" s="3" t="str">
        <f>IF($A77="","",IF((AND($A77="ADD",OR(BE77="",BE77="Vested assets"))),"12",(_xlfn.XLOOKUP(BE77,ud_work_origin[lookupValue],ud_work_origin[lookupKey],""))))</f>
        <v/>
      </c>
      <c r="BG77" s="8"/>
      <c r="BH77" s="2" t="str">
        <f t="shared" si="21"/>
        <v/>
      </c>
      <c r="BI77" s="3" t="str">
        <f t="shared" si="22"/>
        <v/>
      </c>
      <c r="BJ77" s="3" t="str">
        <f>IF($A77="","",IF((AND($A77="ADD",OR(BI77="",BI77="Excellent"))),"1",(_xlfn.XLOOKUP(BI77,condition[lookupValue],condition[lookupKey],""))))</f>
        <v/>
      </c>
      <c r="BK77" s="7" t="str">
        <f t="shared" si="23"/>
        <v/>
      </c>
      <c r="BL77" s="9"/>
    </row>
    <row r="78" spans="2:64">
      <c r="B78" s="4"/>
      <c r="E78" s="3" t="str">
        <f>IF($A78="ADD",IF(NOT(ISBLANK(D78)),_xlfn.XLOOKUP(D78,roadnames[lookupValue],roadnames[lookupKey],"ERROR"),""), "")</f>
        <v/>
      </c>
      <c r="F78" s="5"/>
      <c r="G78" s="5"/>
      <c r="H78" s="6"/>
      <c r="J78" s="3" t="str">
        <f>IF($A78="ADD",IF(NOT(ISBLANK(I78)),_xlfn.XLOOKUP(I78,side[lookupValue],side[lookupKey],"ERROR"),""), "")</f>
        <v/>
      </c>
      <c r="K78" s="4"/>
      <c r="M78" s="3" t="str">
        <f>IF($A78="ADD",IF(NOT(ISBLANK(L78)),_xlfn.XLOOKUP(L78,ud_placement[lookupValue],ud_placement[lookupKey],"ERROR"),""), "")</f>
        <v/>
      </c>
      <c r="O78" s="3" t="str">
        <f>IF($A78="ADD",IF(NOT(ISBLANK(N78)),_xlfn.XLOOKUP(N78,ud_pole_primary_function[lookupValue],ud_pole_primary_function[lookupKey],"ERROR"),""), "")</f>
        <v/>
      </c>
      <c r="P78" s="3" t="str">
        <f t="shared" si="12"/>
        <v/>
      </c>
      <c r="Q78" s="3" t="str">
        <f>IF($A78="","",IF((AND($A78="ADD",OR(P78="",P78="Basic Sign Post"))),"6",(_xlfn.XLOOKUP(P78,ud_pole_structure_type[lookupValue],ud_pole_structure_type[lookupKey],""))))</f>
        <v/>
      </c>
      <c r="R78" s="3" t="str">
        <f t="shared" si="13"/>
        <v/>
      </c>
      <c r="S78" s="3" t="str">
        <f>IF($A78="","",IF((AND($A78="ADD",OR(R78="",R78="Aluminium"))),"4",(_xlfn.XLOOKUP(R78,pole_material[lookupValue],pole_material[lookupKey],""))))</f>
        <v/>
      </c>
      <c r="U78" s="3" t="str">
        <f>IF($A78="ADD",IF(NOT(ISBLANK(T78)),_xlfn.XLOOKUP(T78,ud_coating_system[lookupValue],ud_coating_system[lookupKey],"ERROR"),""), "")</f>
        <v/>
      </c>
      <c r="W78" s="3" t="str">
        <f>IF($A78="ADD",IF(NOT(ISBLANK(V78)),_xlfn.XLOOKUP(V78,ud_pole_foundation_type[lookupValue],ud_pole_foundation_type[lookupKey],"ERROR"),""), "")</f>
        <v/>
      </c>
      <c r="Y78" s="3" t="str">
        <f>IF($A78="ADD",IF(NOT(ISBLANK(X78)),_xlfn.XLOOKUP(X78,ud_pole_base_connection[lookupValue],ud_pole_base_connection[lookupKey],"ERROR"),""), "")</f>
        <v/>
      </c>
      <c r="Z78" s="6"/>
      <c r="AA78" s="6"/>
      <c r="AB78" s="2" t="str">
        <f t="shared" si="14"/>
        <v/>
      </c>
      <c r="AD78" s="3" t="str">
        <f>IF($A78="ADD",IF(NOT(ISBLANK(AC78)),_xlfn.XLOOKUP(AC78,ud_pole_structure_make[lookupValue],ud_pole_structure_make[lookupKey],"ERROR"),""), "")</f>
        <v/>
      </c>
      <c r="AF78" s="3" t="str">
        <f>IF($A78="ADD",IF(NOT(ISBLANK(AE78)),_xlfn.XLOOKUP(1,(ud_pole_structure_model_lookup=AE78)*(ud_pole_structure_model_parentKey=AD78),ud_pole_structure_model[lookupKey],"ERROR"),""), "")</f>
        <v/>
      </c>
      <c r="AH78" s="3" t="str">
        <f>IF($A78="ADD",IF(NOT(ISBLANK(AG78)),_xlfn.XLOOKUP(AG78,sl_pole_shape[lookupValue],sl_pole_shape[lookupKey],"ERROR"),""), "")</f>
        <v/>
      </c>
      <c r="AJ78" s="3" t="str">
        <f>IF($A78="ADD",IF(NOT(ISBLANK(AI78)),_xlfn.XLOOKUP(AI78,sign_bracket[lookupValue],sign_bracket[lookupKey],"ERROR"),""), "")</f>
        <v/>
      </c>
      <c r="AL78" s="3" t="str">
        <f>IF($A78="ADD",IF(NOT(ISBLANK(AK78)),_xlfn.XLOOKUP(AK78,post_plant_type[lookupValue],post_plant_type[lookupKey],"ERROR"),""), "")</f>
        <v/>
      </c>
      <c r="AN78" s="3" t="str">
        <f>IF($A78="ADD",IF(NOT(ISBLANK(AM78)),_xlfn.XLOOKUP(AM78,post_ground_type[lookupValue],post_ground_type[lookupKey],"ERROR"),""), "")</f>
        <v/>
      </c>
      <c r="AP78" s="3" t="str">
        <f>IF($A78="ADD",IF(NOT(ISBLANK(AO78)),_xlfn.XLOOKUP(AO78,post_joint_type[lookupValue],post_joint_type[lookupKey],"ERROR"),""), "")</f>
        <v/>
      </c>
      <c r="AQ78" s="7"/>
      <c r="AR78" s="4" t="str">
        <f t="shared" ca="1" si="15"/>
        <v/>
      </c>
      <c r="AS78" s="4"/>
      <c r="AT78" s="3" t="str">
        <f t="shared" si="16"/>
        <v/>
      </c>
      <c r="AU78" s="3" t="str">
        <f>IF($A78="","",IF((AND($A78="ADD",OR(AT78="",AT78="In Use"))),"5",(_xlfn.XLOOKUP(AT78,ud_asset_status[lookupValue],ud_asset_status[lookupKey],""))))</f>
        <v/>
      </c>
      <c r="AV78" s="7"/>
      <c r="AX78" s="3" t="str">
        <f>IF($A78="ADD",IF(NOT(ISBLANK(AW78)),_xlfn.XLOOKUP(AW78,ar_replace_reason[lookupValue],ar_replace_reason[lookupKey],"ERROR"),""), "")</f>
        <v/>
      </c>
      <c r="AY78" s="3" t="str">
        <f t="shared" si="17"/>
        <v/>
      </c>
      <c r="AZ78" s="3" t="str">
        <f>IF($A78="","",IF((AND($A78="ADD",OR(AY78="",AY78="Queenstown-Lakes District Council"))),"70",(_xlfn.XLOOKUP(AY78,ud_organisation_owner[lookupValue],ud_organisation_owner[lookupKey],""))))</f>
        <v/>
      </c>
      <c r="BA78" s="3" t="str">
        <f t="shared" si="18"/>
        <v/>
      </c>
      <c r="BB78" s="3" t="str">
        <f>IF($A78="","",IF((AND($A78="ADD",OR(BA78="",BA78="Queenstown-Lakes District Council"))),"70",(_xlfn.XLOOKUP(BA78,ud_organisation_owner[lookupValue],ud_organisation_owner[lookupKey],""))))</f>
        <v/>
      </c>
      <c r="BC78" s="3" t="str">
        <f t="shared" si="19"/>
        <v/>
      </c>
      <c r="BD78" s="3" t="str">
        <f>IF($A78="","",IF((AND($A78="ADD",OR(BC78="",BC78="Local Authority"))),"17",(_xlfn.XLOOKUP(BC78,ud_sub_organisation[lookupValue],ud_sub_organisation[lookupKey],""))))</f>
        <v/>
      </c>
      <c r="BE78" s="3" t="str">
        <f t="shared" si="20"/>
        <v/>
      </c>
      <c r="BF78" s="3" t="str">
        <f>IF($A78="","",IF((AND($A78="ADD",OR(BE78="",BE78="Vested assets"))),"12",(_xlfn.XLOOKUP(BE78,ud_work_origin[lookupValue],ud_work_origin[lookupKey],""))))</f>
        <v/>
      </c>
      <c r="BG78" s="8"/>
      <c r="BH78" s="2" t="str">
        <f t="shared" si="21"/>
        <v/>
      </c>
      <c r="BI78" s="3" t="str">
        <f t="shared" si="22"/>
        <v/>
      </c>
      <c r="BJ78" s="3" t="str">
        <f>IF($A78="","",IF((AND($A78="ADD",OR(BI78="",BI78="Excellent"))),"1",(_xlfn.XLOOKUP(BI78,condition[lookupValue],condition[lookupKey],""))))</f>
        <v/>
      </c>
      <c r="BK78" s="7" t="str">
        <f t="shared" si="23"/>
        <v/>
      </c>
      <c r="BL78" s="9"/>
    </row>
    <row r="79" spans="2:64">
      <c r="B79" s="4"/>
      <c r="E79" s="3" t="str">
        <f>IF($A79="ADD",IF(NOT(ISBLANK(D79)),_xlfn.XLOOKUP(D79,roadnames[lookupValue],roadnames[lookupKey],"ERROR"),""), "")</f>
        <v/>
      </c>
      <c r="F79" s="5"/>
      <c r="G79" s="5"/>
      <c r="H79" s="6"/>
      <c r="J79" s="3" t="str">
        <f>IF($A79="ADD",IF(NOT(ISBLANK(I79)),_xlfn.XLOOKUP(I79,side[lookupValue],side[lookupKey],"ERROR"),""), "")</f>
        <v/>
      </c>
      <c r="K79" s="4"/>
      <c r="M79" s="3" t="str">
        <f>IF($A79="ADD",IF(NOT(ISBLANK(L79)),_xlfn.XLOOKUP(L79,ud_placement[lookupValue],ud_placement[lookupKey],"ERROR"),""), "")</f>
        <v/>
      </c>
      <c r="O79" s="3" t="str">
        <f>IF($A79="ADD",IF(NOT(ISBLANK(N79)),_xlfn.XLOOKUP(N79,ud_pole_primary_function[lookupValue],ud_pole_primary_function[lookupKey],"ERROR"),""), "")</f>
        <v/>
      </c>
      <c r="P79" s="3" t="str">
        <f t="shared" si="12"/>
        <v/>
      </c>
      <c r="Q79" s="3" t="str">
        <f>IF($A79="","",IF((AND($A79="ADD",OR(P79="",P79="Basic Sign Post"))),"6",(_xlfn.XLOOKUP(P79,ud_pole_structure_type[lookupValue],ud_pole_structure_type[lookupKey],""))))</f>
        <v/>
      </c>
      <c r="R79" s="3" t="str">
        <f t="shared" si="13"/>
        <v/>
      </c>
      <c r="S79" s="3" t="str">
        <f>IF($A79="","",IF((AND($A79="ADD",OR(R79="",R79="Aluminium"))),"4",(_xlfn.XLOOKUP(R79,pole_material[lookupValue],pole_material[lookupKey],""))))</f>
        <v/>
      </c>
      <c r="U79" s="3" t="str">
        <f>IF($A79="ADD",IF(NOT(ISBLANK(T79)),_xlfn.XLOOKUP(T79,ud_coating_system[lookupValue],ud_coating_system[lookupKey],"ERROR"),""), "")</f>
        <v/>
      </c>
      <c r="W79" s="3" t="str">
        <f>IF($A79="ADD",IF(NOT(ISBLANK(V79)),_xlfn.XLOOKUP(V79,ud_pole_foundation_type[lookupValue],ud_pole_foundation_type[lookupKey],"ERROR"),""), "")</f>
        <v/>
      </c>
      <c r="Y79" s="3" t="str">
        <f>IF($A79="ADD",IF(NOT(ISBLANK(X79)),_xlfn.XLOOKUP(X79,ud_pole_base_connection[lookupValue],ud_pole_base_connection[lookupKey],"ERROR"),""), "")</f>
        <v/>
      </c>
      <c r="Z79" s="6"/>
      <c r="AA79" s="6"/>
      <c r="AB79" s="2" t="str">
        <f t="shared" si="14"/>
        <v/>
      </c>
      <c r="AD79" s="3" t="str">
        <f>IF($A79="ADD",IF(NOT(ISBLANK(AC79)),_xlfn.XLOOKUP(AC79,ud_pole_structure_make[lookupValue],ud_pole_structure_make[lookupKey],"ERROR"),""), "")</f>
        <v/>
      </c>
      <c r="AF79" s="3" t="str">
        <f>IF($A79="ADD",IF(NOT(ISBLANK(AE79)),_xlfn.XLOOKUP(1,(ud_pole_structure_model_lookup=AE79)*(ud_pole_structure_model_parentKey=AD79),ud_pole_structure_model[lookupKey],"ERROR"),""), "")</f>
        <v/>
      </c>
      <c r="AH79" s="3" t="str">
        <f>IF($A79="ADD",IF(NOT(ISBLANK(AG79)),_xlfn.XLOOKUP(AG79,sl_pole_shape[lookupValue],sl_pole_shape[lookupKey],"ERROR"),""), "")</f>
        <v/>
      </c>
      <c r="AJ79" s="3" t="str">
        <f>IF($A79="ADD",IF(NOT(ISBLANK(AI79)),_xlfn.XLOOKUP(AI79,sign_bracket[lookupValue],sign_bracket[lookupKey],"ERROR"),""), "")</f>
        <v/>
      </c>
      <c r="AL79" s="3" t="str">
        <f>IF($A79="ADD",IF(NOT(ISBLANK(AK79)),_xlfn.XLOOKUP(AK79,post_plant_type[lookupValue],post_plant_type[lookupKey],"ERROR"),""), "")</f>
        <v/>
      </c>
      <c r="AN79" s="3" t="str">
        <f>IF($A79="ADD",IF(NOT(ISBLANK(AM79)),_xlfn.XLOOKUP(AM79,post_ground_type[lookupValue],post_ground_type[lookupKey],"ERROR"),""), "")</f>
        <v/>
      </c>
      <c r="AP79" s="3" t="str">
        <f>IF($A79="ADD",IF(NOT(ISBLANK(AO79)),_xlfn.XLOOKUP(AO79,post_joint_type[lookupValue],post_joint_type[lookupKey],"ERROR"),""), "")</f>
        <v/>
      </c>
      <c r="AQ79" s="7"/>
      <c r="AR79" s="4" t="str">
        <f t="shared" ca="1" si="15"/>
        <v/>
      </c>
      <c r="AS79" s="4"/>
      <c r="AT79" s="3" t="str">
        <f t="shared" si="16"/>
        <v/>
      </c>
      <c r="AU79" s="3" t="str">
        <f>IF($A79="","",IF((AND($A79="ADD",OR(AT79="",AT79="In Use"))),"5",(_xlfn.XLOOKUP(AT79,ud_asset_status[lookupValue],ud_asset_status[lookupKey],""))))</f>
        <v/>
      </c>
      <c r="AV79" s="7"/>
      <c r="AX79" s="3" t="str">
        <f>IF($A79="ADD",IF(NOT(ISBLANK(AW79)),_xlfn.XLOOKUP(AW79,ar_replace_reason[lookupValue],ar_replace_reason[lookupKey],"ERROR"),""), "")</f>
        <v/>
      </c>
      <c r="AY79" s="3" t="str">
        <f t="shared" si="17"/>
        <v/>
      </c>
      <c r="AZ79" s="3" t="str">
        <f>IF($A79="","",IF((AND($A79="ADD",OR(AY79="",AY79="Queenstown-Lakes District Council"))),"70",(_xlfn.XLOOKUP(AY79,ud_organisation_owner[lookupValue],ud_organisation_owner[lookupKey],""))))</f>
        <v/>
      </c>
      <c r="BA79" s="3" t="str">
        <f t="shared" si="18"/>
        <v/>
      </c>
      <c r="BB79" s="3" t="str">
        <f>IF($A79="","",IF((AND($A79="ADD",OR(BA79="",BA79="Queenstown-Lakes District Council"))),"70",(_xlfn.XLOOKUP(BA79,ud_organisation_owner[lookupValue],ud_organisation_owner[lookupKey],""))))</f>
        <v/>
      </c>
      <c r="BC79" s="3" t="str">
        <f t="shared" si="19"/>
        <v/>
      </c>
      <c r="BD79" s="3" t="str">
        <f>IF($A79="","",IF((AND($A79="ADD",OR(BC79="",BC79="Local Authority"))),"17",(_xlfn.XLOOKUP(BC79,ud_sub_organisation[lookupValue],ud_sub_organisation[lookupKey],""))))</f>
        <v/>
      </c>
      <c r="BE79" s="3" t="str">
        <f t="shared" si="20"/>
        <v/>
      </c>
      <c r="BF79" s="3" t="str">
        <f>IF($A79="","",IF((AND($A79="ADD",OR(BE79="",BE79="Vested assets"))),"12",(_xlfn.XLOOKUP(BE79,ud_work_origin[lookupValue],ud_work_origin[lookupKey],""))))</f>
        <v/>
      </c>
      <c r="BG79" s="8"/>
      <c r="BH79" s="2" t="str">
        <f t="shared" si="21"/>
        <v/>
      </c>
      <c r="BI79" s="3" t="str">
        <f t="shared" si="22"/>
        <v/>
      </c>
      <c r="BJ79" s="3" t="str">
        <f>IF($A79="","",IF((AND($A79="ADD",OR(BI79="",BI79="Excellent"))),"1",(_xlfn.XLOOKUP(BI79,condition[lookupValue],condition[lookupKey],""))))</f>
        <v/>
      </c>
      <c r="BK79" s="7" t="str">
        <f t="shared" si="23"/>
        <v/>
      </c>
      <c r="BL79" s="9"/>
    </row>
    <row r="80" spans="2:64">
      <c r="B80" s="4"/>
      <c r="E80" s="3" t="str">
        <f>IF($A80="ADD",IF(NOT(ISBLANK(D80)),_xlfn.XLOOKUP(D80,roadnames[lookupValue],roadnames[lookupKey],"ERROR"),""), "")</f>
        <v/>
      </c>
      <c r="F80" s="5"/>
      <c r="G80" s="5"/>
      <c r="H80" s="6"/>
      <c r="J80" s="3" t="str">
        <f>IF($A80="ADD",IF(NOT(ISBLANK(I80)),_xlfn.XLOOKUP(I80,side[lookupValue],side[lookupKey],"ERROR"),""), "")</f>
        <v/>
      </c>
      <c r="K80" s="4"/>
      <c r="M80" s="3" t="str">
        <f>IF($A80="ADD",IF(NOT(ISBLANK(L80)),_xlfn.XLOOKUP(L80,ud_placement[lookupValue],ud_placement[lookupKey],"ERROR"),""), "")</f>
        <v/>
      </c>
      <c r="O80" s="3" t="str">
        <f>IF($A80="ADD",IF(NOT(ISBLANK(N80)),_xlfn.XLOOKUP(N80,ud_pole_primary_function[lookupValue],ud_pole_primary_function[lookupKey],"ERROR"),""), "")</f>
        <v/>
      </c>
      <c r="P80" s="3" t="str">
        <f t="shared" si="12"/>
        <v/>
      </c>
      <c r="Q80" s="3" t="str">
        <f>IF($A80="","",IF((AND($A80="ADD",OR(P80="",P80="Basic Sign Post"))),"6",(_xlfn.XLOOKUP(P80,ud_pole_structure_type[lookupValue],ud_pole_structure_type[lookupKey],""))))</f>
        <v/>
      </c>
      <c r="R80" s="3" t="str">
        <f t="shared" si="13"/>
        <v/>
      </c>
      <c r="S80" s="3" t="str">
        <f>IF($A80="","",IF((AND($A80="ADD",OR(R80="",R80="Aluminium"))),"4",(_xlfn.XLOOKUP(R80,pole_material[lookupValue],pole_material[lookupKey],""))))</f>
        <v/>
      </c>
      <c r="U80" s="3" t="str">
        <f>IF($A80="ADD",IF(NOT(ISBLANK(T80)),_xlfn.XLOOKUP(T80,ud_coating_system[lookupValue],ud_coating_system[lookupKey],"ERROR"),""), "")</f>
        <v/>
      </c>
      <c r="W80" s="3" t="str">
        <f>IF($A80="ADD",IF(NOT(ISBLANK(V80)),_xlfn.XLOOKUP(V80,ud_pole_foundation_type[lookupValue],ud_pole_foundation_type[lookupKey],"ERROR"),""), "")</f>
        <v/>
      </c>
      <c r="Y80" s="3" t="str">
        <f>IF($A80="ADD",IF(NOT(ISBLANK(X80)),_xlfn.XLOOKUP(X80,ud_pole_base_connection[lookupValue],ud_pole_base_connection[lookupKey],"ERROR"),""), "")</f>
        <v/>
      </c>
      <c r="Z80" s="6"/>
      <c r="AA80" s="6"/>
      <c r="AB80" s="2" t="str">
        <f t="shared" si="14"/>
        <v/>
      </c>
      <c r="AD80" s="3" t="str">
        <f>IF($A80="ADD",IF(NOT(ISBLANK(AC80)),_xlfn.XLOOKUP(AC80,ud_pole_structure_make[lookupValue],ud_pole_structure_make[lookupKey],"ERROR"),""), "")</f>
        <v/>
      </c>
      <c r="AF80" s="3" t="str">
        <f>IF($A80="ADD",IF(NOT(ISBLANK(AE80)),_xlfn.XLOOKUP(1,(ud_pole_structure_model_lookup=AE80)*(ud_pole_structure_model_parentKey=AD80),ud_pole_structure_model[lookupKey],"ERROR"),""), "")</f>
        <v/>
      </c>
      <c r="AH80" s="3" t="str">
        <f>IF($A80="ADD",IF(NOT(ISBLANK(AG80)),_xlfn.XLOOKUP(AG80,sl_pole_shape[lookupValue],sl_pole_shape[lookupKey],"ERROR"),""), "")</f>
        <v/>
      </c>
      <c r="AJ80" s="3" t="str">
        <f>IF($A80="ADD",IF(NOT(ISBLANK(AI80)),_xlfn.XLOOKUP(AI80,sign_bracket[lookupValue],sign_bracket[lookupKey],"ERROR"),""), "")</f>
        <v/>
      </c>
      <c r="AL80" s="3" t="str">
        <f>IF($A80="ADD",IF(NOT(ISBLANK(AK80)),_xlfn.XLOOKUP(AK80,post_plant_type[lookupValue],post_plant_type[lookupKey],"ERROR"),""), "")</f>
        <v/>
      </c>
      <c r="AN80" s="3" t="str">
        <f>IF($A80="ADD",IF(NOT(ISBLANK(AM80)),_xlfn.XLOOKUP(AM80,post_ground_type[lookupValue],post_ground_type[lookupKey],"ERROR"),""), "")</f>
        <v/>
      </c>
      <c r="AP80" s="3" t="str">
        <f>IF($A80="ADD",IF(NOT(ISBLANK(AO80)),_xlfn.XLOOKUP(AO80,post_joint_type[lookupValue],post_joint_type[lookupKey],"ERROR"),""), "")</f>
        <v/>
      </c>
      <c r="AQ80" s="7"/>
      <c r="AR80" s="4" t="str">
        <f t="shared" ca="1" si="15"/>
        <v/>
      </c>
      <c r="AS80" s="4"/>
      <c r="AT80" s="3" t="str">
        <f t="shared" si="16"/>
        <v/>
      </c>
      <c r="AU80" s="3" t="str">
        <f>IF($A80="","",IF((AND($A80="ADD",OR(AT80="",AT80="In Use"))),"5",(_xlfn.XLOOKUP(AT80,ud_asset_status[lookupValue],ud_asset_status[lookupKey],""))))</f>
        <v/>
      </c>
      <c r="AV80" s="7"/>
      <c r="AX80" s="3" t="str">
        <f>IF($A80="ADD",IF(NOT(ISBLANK(AW80)),_xlfn.XLOOKUP(AW80,ar_replace_reason[lookupValue],ar_replace_reason[lookupKey],"ERROR"),""), "")</f>
        <v/>
      </c>
      <c r="AY80" s="3" t="str">
        <f t="shared" si="17"/>
        <v/>
      </c>
      <c r="AZ80" s="3" t="str">
        <f>IF($A80="","",IF((AND($A80="ADD",OR(AY80="",AY80="Queenstown-Lakes District Council"))),"70",(_xlfn.XLOOKUP(AY80,ud_organisation_owner[lookupValue],ud_organisation_owner[lookupKey],""))))</f>
        <v/>
      </c>
      <c r="BA80" s="3" t="str">
        <f t="shared" si="18"/>
        <v/>
      </c>
      <c r="BB80" s="3" t="str">
        <f>IF($A80="","",IF((AND($A80="ADD",OR(BA80="",BA80="Queenstown-Lakes District Council"))),"70",(_xlfn.XLOOKUP(BA80,ud_organisation_owner[lookupValue],ud_organisation_owner[lookupKey],""))))</f>
        <v/>
      </c>
      <c r="BC80" s="3" t="str">
        <f t="shared" si="19"/>
        <v/>
      </c>
      <c r="BD80" s="3" t="str">
        <f>IF($A80="","",IF((AND($A80="ADD",OR(BC80="",BC80="Local Authority"))),"17",(_xlfn.XLOOKUP(BC80,ud_sub_organisation[lookupValue],ud_sub_organisation[lookupKey],""))))</f>
        <v/>
      </c>
      <c r="BE80" s="3" t="str">
        <f t="shared" si="20"/>
        <v/>
      </c>
      <c r="BF80" s="3" t="str">
        <f>IF($A80="","",IF((AND($A80="ADD",OR(BE80="",BE80="Vested assets"))),"12",(_xlfn.XLOOKUP(BE80,ud_work_origin[lookupValue],ud_work_origin[lookupKey],""))))</f>
        <v/>
      </c>
      <c r="BG80" s="8"/>
      <c r="BH80" s="2" t="str">
        <f t="shared" si="21"/>
        <v/>
      </c>
      <c r="BI80" s="3" t="str">
        <f t="shared" si="22"/>
        <v/>
      </c>
      <c r="BJ80" s="3" t="str">
        <f>IF($A80="","",IF((AND($A80="ADD",OR(BI80="",BI80="Excellent"))),"1",(_xlfn.XLOOKUP(BI80,condition[lookupValue],condition[lookupKey],""))))</f>
        <v/>
      </c>
      <c r="BK80" s="7" t="str">
        <f t="shared" si="23"/>
        <v/>
      </c>
      <c r="BL80" s="9"/>
    </row>
    <row r="81" spans="2:64">
      <c r="B81" s="4"/>
      <c r="E81" s="3" t="str">
        <f>IF($A81="ADD",IF(NOT(ISBLANK(D81)),_xlfn.XLOOKUP(D81,roadnames[lookupValue],roadnames[lookupKey],"ERROR"),""), "")</f>
        <v/>
      </c>
      <c r="F81" s="5"/>
      <c r="G81" s="5"/>
      <c r="H81" s="6"/>
      <c r="J81" s="3" t="str">
        <f>IF($A81="ADD",IF(NOT(ISBLANK(I81)),_xlfn.XLOOKUP(I81,side[lookupValue],side[lookupKey],"ERROR"),""), "")</f>
        <v/>
      </c>
      <c r="K81" s="4"/>
      <c r="M81" s="3" t="str">
        <f>IF($A81="ADD",IF(NOT(ISBLANK(L81)),_xlfn.XLOOKUP(L81,ud_placement[lookupValue],ud_placement[lookupKey],"ERROR"),""), "")</f>
        <v/>
      </c>
      <c r="O81" s="3" t="str">
        <f>IF($A81="ADD",IF(NOT(ISBLANK(N81)),_xlfn.XLOOKUP(N81,ud_pole_primary_function[lookupValue],ud_pole_primary_function[lookupKey],"ERROR"),""), "")</f>
        <v/>
      </c>
      <c r="P81" s="3" t="str">
        <f t="shared" si="12"/>
        <v/>
      </c>
      <c r="Q81" s="3" t="str">
        <f>IF($A81="","",IF((AND($A81="ADD",OR(P81="",P81="Basic Sign Post"))),"6",(_xlfn.XLOOKUP(P81,ud_pole_structure_type[lookupValue],ud_pole_structure_type[lookupKey],""))))</f>
        <v/>
      </c>
      <c r="R81" s="3" t="str">
        <f t="shared" si="13"/>
        <v/>
      </c>
      <c r="S81" s="3" t="str">
        <f>IF($A81="","",IF((AND($A81="ADD",OR(R81="",R81="Aluminium"))),"4",(_xlfn.XLOOKUP(R81,pole_material[lookupValue],pole_material[lookupKey],""))))</f>
        <v/>
      </c>
      <c r="U81" s="3" t="str">
        <f>IF($A81="ADD",IF(NOT(ISBLANK(T81)),_xlfn.XLOOKUP(T81,ud_coating_system[lookupValue],ud_coating_system[lookupKey],"ERROR"),""), "")</f>
        <v/>
      </c>
      <c r="W81" s="3" t="str">
        <f>IF($A81="ADD",IF(NOT(ISBLANK(V81)),_xlfn.XLOOKUP(V81,ud_pole_foundation_type[lookupValue],ud_pole_foundation_type[lookupKey],"ERROR"),""), "")</f>
        <v/>
      </c>
      <c r="Y81" s="3" t="str">
        <f>IF($A81="ADD",IF(NOT(ISBLANK(X81)),_xlfn.XLOOKUP(X81,ud_pole_base_connection[lookupValue],ud_pole_base_connection[lookupKey],"ERROR"),""), "")</f>
        <v/>
      </c>
      <c r="Z81" s="6"/>
      <c r="AA81" s="6"/>
      <c r="AB81" s="2" t="str">
        <f t="shared" si="14"/>
        <v/>
      </c>
      <c r="AD81" s="3" t="str">
        <f>IF($A81="ADD",IF(NOT(ISBLANK(AC81)),_xlfn.XLOOKUP(AC81,ud_pole_structure_make[lookupValue],ud_pole_structure_make[lookupKey],"ERROR"),""), "")</f>
        <v/>
      </c>
      <c r="AF81" s="3" t="str">
        <f>IF($A81="ADD",IF(NOT(ISBLANK(AE81)),_xlfn.XLOOKUP(1,(ud_pole_structure_model_lookup=AE81)*(ud_pole_structure_model_parentKey=AD81),ud_pole_structure_model[lookupKey],"ERROR"),""), "")</f>
        <v/>
      </c>
      <c r="AH81" s="3" t="str">
        <f>IF($A81="ADD",IF(NOT(ISBLANK(AG81)),_xlfn.XLOOKUP(AG81,sl_pole_shape[lookupValue],sl_pole_shape[lookupKey],"ERROR"),""), "")</f>
        <v/>
      </c>
      <c r="AJ81" s="3" t="str">
        <f>IF($A81="ADD",IF(NOT(ISBLANK(AI81)),_xlfn.XLOOKUP(AI81,sign_bracket[lookupValue],sign_bracket[lookupKey],"ERROR"),""), "")</f>
        <v/>
      </c>
      <c r="AL81" s="3" t="str">
        <f>IF($A81="ADD",IF(NOT(ISBLANK(AK81)),_xlfn.XLOOKUP(AK81,post_plant_type[lookupValue],post_plant_type[lookupKey],"ERROR"),""), "")</f>
        <v/>
      </c>
      <c r="AN81" s="3" t="str">
        <f>IF($A81="ADD",IF(NOT(ISBLANK(AM81)),_xlfn.XLOOKUP(AM81,post_ground_type[lookupValue],post_ground_type[lookupKey],"ERROR"),""), "")</f>
        <v/>
      </c>
      <c r="AP81" s="3" t="str">
        <f>IF($A81="ADD",IF(NOT(ISBLANK(AO81)),_xlfn.XLOOKUP(AO81,post_joint_type[lookupValue],post_joint_type[lookupKey],"ERROR"),""), "")</f>
        <v/>
      </c>
      <c r="AQ81" s="7"/>
      <c r="AR81" s="4" t="str">
        <f t="shared" ca="1" si="15"/>
        <v/>
      </c>
      <c r="AS81" s="4"/>
      <c r="AT81" s="3" t="str">
        <f t="shared" si="16"/>
        <v/>
      </c>
      <c r="AU81" s="3" t="str">
        <f>IF($A81="","",IF((AND($A81="ADD",OR(AT81="",AT81="In Use"))),"5",(_xlfn.XLOOKUP(AT81,ud_asset_status[lookupValue],ud_asset_status[lookupKey],""))))</f>
        <v/>
      </c>
      <c r="AV81" s="7"/>
      <c r="AX81" s="3" t="str">
        <f>IF($A81="ADD",IF(NOT(ISBLANK(AW81)),_xlfn.XLOOKUP(AW81,ar_replace_reason[lookupValue],ar_replace_reason[lookupKey],"ERROR"),""), "")</f>
        <v/>
      </c>
      <c r="AY81" s="3" t="str">
        <f t="shared" si="17"/>
        <v/>
      </c>
      <c r="AZ81" s="3" t="str">
        <f>IF($A81="","",IF((AND($A81="ADD",OR(AY81="",AY81="Queenstown-Lakes District Council"))),"70",(_xlfn.XLOOKUP(AY81,ud_organisation_owner[lookupValue],ud_organisation_owner[lookupKey],""))))</f>
        <v/>
      </c>
      <c r="BA81" s="3" t="str">
        <f t="shared" si="18"/>
        <v/>
      </c>
      <c r="BB81" s="3" t="str">
        <f>IF($A81="","",IF((AND($A81="ADD",OR(BA81="",BA81="Queenstown-Lakes District Council"))),"70",(_xlfn.XLOOKUP(BA81,ud_organisation_owner[lookupValue],ud_organisation_owner[lookupKey],""))))</f>
        <v/>
      </c>
      <c r="BC81" s="3" t="str">
        <f t="shared" si="19"/>
        <v/>
      </c>
      <c r="BD81" s="3" t="str">
        <f>IF($A81="","",IF((AND($A81="ADD",OR(BC81="",BC81="Local Authority"))),"17",(_xlfn.XLOOKUP(BC81,ud_sub_organisation[lookupValue],ud_sub_organisation[lookupKey],""))))</f>
        <v/>
      </c>
      <c r="BE81" s="3" t="str">
        <f t="shared" si="20"/>
        <v/>
      </c>
      <c r="BF81" s="3" t="str">
        <f>IF($A81="","",IF((AND($A81="ADD",OR(BE81="",BE81="Vested assets"))),"12",(_xlfn.XLOOKUP(BE81,ud_work_origin[lookupValue],ud_work_origin[lookupKey],""))))</f>
        <v/>
      </c>
      <c r="BG81" s="8"/>
      <c r="BH81" s="2" t="str">
        <f t="shared" si="21"/>
        <v/>
      </c>
      <c r="BI81" s="3" t="str">
        <f t="shared" si="22"/>
        <v/>
      </c>
      <c r="BJ81" s="3" t="str">
        <f>IF($A81="","",IF((AND($A81="ADD",OR(BI81="",BI81="Excellent"))),"1",(_xlfn.XLOOKUP(BI81,condition[lookupValue],condition[lookupKey],""))))</f>
        <v/>
      </c>
      <c r="BK81" s="7" t="str">
        <f t="shared" si="23"/>
        <v/>
      </c>
      <c r="BL81" s="9"/>
    </row>
    <row r="82" spans="2:64">
      <c r="B82" s="4"/>
      <c r="E82" s="3" t="str">
        <f>IF($A82="ADD",IF(NOT(ISBLANK(D82)),_xlfn.XLOOKUP(D82,roadnames[lookupValue],roadnames[lookupKey],"ERROR"),""), "")</f>
        <v/>
      </c>
      <c r="F82" s="5"/>
      <c r="G82" s="5"/>
      <c r="H82" s="6"/>
      <c r="J82" s="3" t="str">
        <f>IF($A82="ADD",IF(NOT(ISBLANK(I82)),_xlfn.XLOOKUP(I82,side[lookupValue],side[lookupKey],"ERROR"),""), "")</f>
        <v/>
      </c>
      <c r="K82" s="4"/>
      <c r="M82" s="3" t="str">
        <f>IF($A82="ADD",IF(NOT(ISBLANK(L82)),_xlfn.XLOOKUP(L82,ud_placement[lookupValue],ud_placement[lookupKey],"ERROR"),""), "")</f>
        <v/>
      </c>
      <c r="O82" s="3" t="str">
        <f>IF($A82="ADD",IF(NOT(ISBLANK(N82)),_xlfn.XLOOKUP(N82,ud_pole_primary_function[lookupValue],ud_pole_primary_function[lookupKey],"ERROR"),""), "")</f>
        <v/>
      </c>
      <c r="P82" s="3" t="str">
        <f t="shared" si="12"/>
        <v/>
      </c>
      <c r="Q82" s="3" t="str">
        <f>IF($A82="","",IF((AND($A82="ADD",OR(P82="",P82="Basic Sign Post"))),"6",(_xlfn.XLOOKUP(P82,ud_pole_structure_type[lookupValue],ud_pole_structure_type[lookupKey],""))))</f>
        <v/>
      </c>
      <c r="R82" s="3" t="str">
        <f t="shared" si="13"/>
        <v/>
      </c>
      <c r="S82" s="3" t="str">
        <f>IF($A82="","",IF((AND($A82="ADD",OR(R82="",R82="Aluminium"))),"4",(_xlfn.XLOOKUP(R82,pole_material[lookupValue],pole_material[lookupKey],""))))</f>
        <v/>
      </c>
      <c r="U82" s="3" t="str">
        <f>IF($A82="ADD",IF(NOT(ISBLANK(T82)),_xlfn.XLOOKUP(T82,ud_coating_system[lookupValue],ud_coating_system[lookupKey],"ERROR"),""), "")</f>
        <v/>
      </c>
      <c r="W82" s="3" t="str">
        <f>IF($A82="ADD",IF(NOT(ISBLANK(V82)),_xlfn.XLOOKUP(V82,ud_pole_foundation_type[lookupValue],ud_pole_foundation_type[lookupKey],"ERROR"),""), "")</f>
        <v/>
      </c>
      <c r="Y82" s="3" t="str">
        <f>IF($A82="ADD",IF(NOT(ISBLANK(X82)),_xlfn.XLOOKUP(X82,ud_pole_base_connection[lookupValue],ud_pole_base_connection[lookupKey],"ERROR"),""), "")</f>
        <v/>
      </c>
      <c r="Z82" s="6"/>
      <c r="AA82" s="6"/>
      <c r="AB82" s="2" t="str">
        <f t="shared" si="14"/>
        <v/>
      </c>
      <c r="AD82" s="3" t="str">
        <f>IF($A82="ADD",IF(NOT(ISBLANK(AC82)),_xlfn.XLOOKUP(AC82,ud_pole_structure_make[lookupValue],ud_pole_structure_make[lookupKey],"ERROR"),""), "")</f>
        <v/>
      </c>
      <c r="AF82" s="3" t="str">
        <f>IF($A82="ADD",IF(NOT(ISBLANK(AE82)),_xlfn.XLOOKUP(1,(ud_pole_structure_model_lookup=AE82)*(ud_pole_structure_model_parentKey=AD82),ud_pole_structure_model[lookupKey],"ERROR"),""), "")</f>
        <v/>
      </c>
      <c r="AH82" s="3" t="str">
        <f>IF($A82="ADD",IF(NOT(ISBLANK(AG82)),_xlfn.XLOOKUP(AG82,sl_pole_shape[lookupValue],sl_pole_shape[lookupKey],"ERROR"),""), "")</f>
        <v/>
      </c>
      <c r="AJ82" s="3" t="str">
        <f>IF($A82="ADD",IF(NOT(ISBLANK(AI82)),_xlfn.XLOOKUP(AI82,sign_bracket[lookupValue],sign_bracket[lookupKey],"ERROR"),""), "")</f>
        <v/>
      </c>
      <c r="AL82" s="3" t="str">
        <f>IF($A82="ADD",IF(NOT(ISBLANK(AK82)),_xlfn.XLOOKUP(AK82,post_plant_type[lookupValue],post_plant_type[lookupKey],"ERROR"),""), "")</f>
        <v/>
      </c>
      <c r="AN82" s="3" t="str">
        <f>IF($A82="ADD",IF(NOT(ISBLANK(AM82)),_xlfn.XLOOKUP(AM82,post_ground_type[lookupValue],post_ground_type[lookupKey],"ERROR"),""), "")</f>
        <v/>
      </c>
      <c r="AP82" s="3" t="str">
        <f>IF($A82="ADD",IF(NOT(ISBLANK(AO82)),_xlfn.XLOOKUP(AO82,post_joint_type[lookupValue],post_joint_type[lookupKey],"ERROR"),""), "")</f>
        <v/>
      </c>
      <c r="AQ82" s="7"/>
      <c r="AR82" s="4" t="str">
        <f t="shared" ca="1" si="15"/>
        <v/>
      </c>
      <c r="AS82" s="4"/>
      <c r="AT82" s="3" t="str">
        <f t="shared" si="16"/>
        <v/>
      </c>
      <c r="AU82" s="3" t="str">
        <f>IF($A82="","",IF((AND($A82="ADD",OR(AT82="",AT82="In Use"))),"5",(_xlfn.XLOOKUP(AT82,ud_asset_status[lookupValue],ud_asset_status[lookupKey],""))))</f>
        <v/>
      </c>
      <c r="AV82" s="7"/>
      <c r="AX82" s="3" t="str">
        <f>IF($A82="ADD",IF(NOT(ISBLANK(AW82)),_xlfn.XLOOKUP(AW82,ar_replace_reason[lookupValue],ar_replace_reason[lookupKey],"ERROR"),""), "")</f>
        <v/>
      </c>
      <c r="AY82" s="3" t="str">
        <f t="shared" si="17"/>
        <v/>
      </c>
      <c r="AZ82" s="3" t="str">
        <f>IF($A82="","",IF((AND($A82="ADD",OR(AY82="",AY82="Queenstown-Lakes District Council"))),"70",(_xlfn.XLOOKUP(AY82,ud_organisation_owner[lookupValue],ud_organisation_owner[lookupKey],""))))</f>
        <v/>
      </c>
      <c r="BA82" s="3" t="str">
        <f t="shared" si="18"/>
        <v/>
      </c>
      <c r="BB82" s="3" t="str">
        <f>IF($A82="","",IF((AND($A82="ADD",OR(BA82="",BA82="Queenstown-Lakes District Council"))),"70",(_xlfn.XLOOKUP(BA82,ud_organisation_owner[lookupValue],ud_organisation_owner[lookupKey],""))))</f>
        <v/>
      </c>
      <c r="BC82" s="3" t="str">
        <f t="shared" si="19"/>
        <v/>
      </c>
      <c r="BD82" s="3" t="str">
        <f>IF($A82="","",IF((AND($A82="ADD",OR(BC82="",BC82="Local Authority"))),"17",(_xlfn.XLOOKUP(BC82,ud_sub_organisation[lookupValue],ud_sub_organisation[lookupKey],""))))</f>
        <v/>
      </c>
      <c r="BE82" s="3" t="str">
        <f t="shared" si="20"/>
        <v/>
      </c>
      <c r="BF82" s="3" t="str">
        <f>IF($A82="","",IF((AND($A82="ADD",OR(BE82="",BE82="Vested assets"))),"12",(_xlfn.XLOOKUP(BE82,ud_work_origin[lookupValue],ud_work_origin[lookupKey],""))))</f>
        <v/>
      </c>
      <c r="BG82" s="8"/>
      <c r="BH82" s="2" t="str">
        <f t="shared" si="21"/>
        <v/>
      </c>
      <c r="BI82" s="3" t="str">
        <f t="shared" si="22"/>
        <v/>
      </c>
      <c r="BJ82" s="3" t="str">
        <f>IF($A82="","",IF((AND($A82="ADD",OR(BI82="",BI82="Excellent"))),"1",(_xlfn.XLOOKUP(BI82,condition[lookupValue],condition[lookupKey],""))))</f>
        <v/>
      </c>
      <c r="BK82" s="7" t="str">
        <f t="shared" si="23"/>
        <v/>
      </c>
      <c r="BL82" s="9"/>
    </row>
    <row r="83" spans="2:64">
      <c r="B83" s="4"/>
      <c r="E83" s="3" t="str">
        <f>IF($A83="ADD",IF(NOT(ISBLANK(D83)),_xlfn.XLOOKUP(D83,roadnames[lookupValue],roadnames[lookupKey],"ERROR"),""), "")</f>
        <v/>
      </c>
      <c r="F83" s="5"/>
      <c r="G83" s="5"/>
      <c r="H83" s="6"/>
      <c r="J83" s="3" t="str">
        <f>IF($A83="ADD",IF(NOT(ISBLANK(I83)),_xlfn.XLOOKUP(I83,side[lookupValue],side[lookupKey],"ERROR"),""), "")</f>
        <v/>
      </c>
      <c r="K83" s="4"/>
      <c r="M83" s="3" t="str">
        <f>IF($A83="ADD",IF(NOT(ISBLANK(L83)),_xlfn.XLOOKUP(L83,ud_placement[lookupValue],ud_placement[lookupKey],"ERROR"),""), "")</f>
        <v/>
      </c>
      <c r="O83" s="3" t="str">
        <f>IF($A83="ADD",IF(NOT(ISBLANK(N83)),_xlfn.XLOOKUP(N83,ud_pole_primary_function[lookupValue],ud_pole_primary_function[lookupKey],"ERROR"),""), "")</f>
        <v/>
      </c>
      <c r="P83" s="3" t="str">
        <f t="shared" si="12"/>
        <v/>
      </c>
      <c r="Q83" s="3" t="str">
        <f>IF($A83="","",IF((AND($A83="ADD",OR(P83="",P83="Basic Sign Post"))),"6",(_xlfn.XLOOKUP(P83,ud_pole_structure_type[lookupValue],ud_pole_structure_type[lookupKey],""))))</f>
        <v/>
      </c>
      <c r="R83" s="3" t="str">
        <f t="shared" si="13"/>
        <v/>
      </c>
      <c r="S83" s="3" t="str">
        <f>IF($A83="","",IF((AND($A83="ADD",OR(R83="",R83="Aluminium"))),"4",(_xlfn.XLOOKUP(R83,pole_material[lookupValue],pole_material[lookupKey],""))))</f>
        <v/>
      </c>
      <c r="U83" s="3" t="str">
        <f>IF($A83="ADD",IF(NOT(ISBLANK(T83)),_xlfn.XLOOKUP(T83,ud_coating_system[lookupValue],ud_coating_system[lookupKey],"ERROR"),""), "")</f>
        <v/>
      </c>
      <c r="W83" s="3" t="str">
        <f>IF($A83="ADD",IF(NOT(ISBLANK(V83)),_xlfn.XLOOKUP(V83,ud_pole_foundation_type[lookupValue],ud_pole_foundation_type[lookupKey],"ERROR"),""), "")</f>
        <v/>
      </c>
      <c r="Y83" s="3" t="str">
        <f>IF($A83="ADD",IF(NOT(ISBLANK(X83)),_xlfn.XLOOKUP(X83,ud_pole_base_connection[lookupValue],ud_pole_base_connection[lookupKey],"ERROR"),""), "")</f>
        <v/>
      </c>
      <c r="Z83" s="6"/>
      <c r="AA83" s="6"/>
      <c r="AB83" s="2" t="str">
        <f t="shared" si="14"/>
        <v/>
      </c>
      <c r="AD83" s="3" t="str">
        <f>IF($A83="ADD",IF(NOT(ISBLANK(AC83)),_xlfn.XLOOKUP(AC83,ud_pole_structure_make[lookupValue],ud_pole_structure_make[lookupKey],"ERROR"),""), "")</f>
        <v/>
      </c>
      <c r="AF83" s="3" t="str">
        <f>IF($A83="ADD",IF(NOT(ISBLANK(AE83)),_xlfn.XLOOKUP(1,(ud_pole_structure_model_lookup=AE83)*(ud_pole_structure_model_parentKey=AD83),ud_pole_structure_model[lookupKey],"ERROR"),""), "")</f>
        <v/>
      </c>
      <c r="AH83" s="3" t="str">
        <f>IF($A83="ADD",IF(NOT(ISBLANK(AG83)),_xlfn.XLOOKUP(AG83,sl_pole_shape[lookupValue],sl_pole_shape[lookupKey],"ERROR"),""), "")</f>
        <v/>
      </c>
      <c r="AJ83" s="3" t="str">
        <f>IF($A83="ADD",IF(NOT(ISBLANK(AI83)),_xlfn.XLOOKUP(AI83,sign_bracket[lookupValue],sign_bracket[lookupKey],"ERROR"),""), "")</f>
        <v/>
      </c>
      <c r="AL83" s="3" t="str">
        <f>IF($A83="ADD",IF(NOT(ISBLANK(AK83)),_xlfn.XLOOKUP(AK83,post_plant_type[lookupValue],post_plant_type[lookupKey],"ERROR"),""), "")</f>
        <v/>
      </c>
      <c r="AN83" s="3" t="str">
        <f>IF($A83="ADD",IF(NOT(ISBLANK(AM83)),_xlfn.XLOOKUP(AM83,post_ground_type[lookupValue],post_ground_type[lookupKey],"ERROR"),""), "")</f>
        <v/>
      </c>
      <c r="AP83" s="3" t="str">
        <f>IF($A83="ADD",IF(NOT(ISBLANK(AO83)),_xlfn.XLOOKUP(AO83,post_joint_type[lookupValue],post_joint_type[lookupKey],"ERROR"),""), "")</f>
        <v/>
      </c>
      <c r="AQ83" s="7"/>
      <c r="AR83" s="4" t="str">
        <f t="shared" ca="1" si="15"/>
        <v/>
      </c>
      <c r="AS83" s="4"/>
      <c r="AT83" s="3" t="str">
        <f t="shared" si="16"/>
        <v/>
      </c>
      <c r="AU83" s="3" t="str">
        <f>IF($A83="","",IF((AND($A83="ADD",OR(AT83="",AT83="In Use"))),"5",(_xlfn.XLOOKUP(AT83,ud_asset_status[lookupValue],ud_asset_status[lookupKey],""))))</f>
        <v/>
      </c>
      <c r="AV83" s="7"/>
      <c r="AX83" s="3" t="str">
        <f>IF($A83="ADD",IF(NOT(ISBLANK(AW83)),_xlfn.XLOOKUP(AW83,ar_replace_reason[lookupValue],ar_replace_reason[lookupKey],"ERROR"),""), "")</f>
        <v/>
      </c>
      <c r="AY83" s="3" t="str">
        <f t="shared" si="17"/>
        <v/>
      </c>
      <c r="AZ83" s="3" t="str">
        <f>IF($A83="","",IF((AND($A83="ADD",OR(AY83="",AY83="Queenstown-Lakes District Council"))),"70",(_xlfn.XLOOKUP(AY83,ud_organisation_owner[lookupValue],ud_organisation_owner[lookupKey],""))))</f>
        <v/>
      </c>
      <c r="BA83" s="3" t="str">
        <f t="shared" si="18"/>
        <v/>
      </c>
      <c r="BB83" s="3" t="str">
        <f>IF($A83="","",IF((AND($A83="ADD",OR(BA83="",BA83="Queenstown-Lakes District Council"))),"70",(_xlfn.XLOOKUP(BA83,ud_organisation_owner[lookupValue],ud_organisation_owner[lookupKey],""))))</f>
        <v/>
      </c>
      <c r="BC83" s="3" t="str">
        <f t="shared" si="19"/>
        <v/>
      </c>
      <c r="BD83" s="3" t="str">
        <f>IF($A83="","",IF((AND($A83="ADD",OR(BC83="",BC83="Local Authority"))),"17",(_xlfn.XLOOKUP(BC83,ud_sub_organisation[lookupValue],ud_sub_organisation[lookupKey],""))))</f>
        <v/>
      </c>
      <c r="BE83" s="3" t="str">
        <f t="shared" si="20"/>
        <v/>
      </c>
      <c r="BF83" s="3" t="str">
        <f>IF($A83="","",IF((AND($A83="ADD",OR(BE83="",BE83="Vested assets"))),"12",(_xlfn.XLOOKUP(BE83,ud_work_origin[lookupValue],ud_work_origin[lookupKey],""))))</f>
        <v/>
      </c>
      <c r="BG83" s="8"/>
      <c r="BH83" s="2" t="str">
        <f t="shared" si="21"/>
        <v/>
      </c>
      <c r="BI83" s="3" t="str">
        <f t="shared" si="22"/>
        <v/>
      </c>
      <c r="BJ83" s="3" t="str">
        <f>IF($A83="","",IF((AND($A83="ADD",OR(BI83="",BI83="Excellent"))),"1",(_xlfn.XLOOKUP(BI83,condition[lookupValue],condition[lookupKey],""))))</f>
        <v/>
      </c>
      <c r="BK83" s="7" t="str">
        <f t="shared" si="23"/>
        <v/>
      </c>
      <c r="BL83" s="9"/>
    </row>
    <row r="84" spans="2:64">
      <c r="B84" s="4"/>
      <c r="E84" s="3" t="str">
        <f>IF($A84="ADD",IF(NOT(ISBLANK(D84)),_xlfn.XLOOKUP(D84,roadnames[lookupValue],roadnames[lookupKey],"ERROR"),""), "")</f>
        <v/>
      </c>
      <c r="F84" s="5"/>
      <c r="G84" s="5"/>
      <c r="H84" s="6"/>
      <c r="J84" s="3" t="str">
        <f>IF($A84="ADD",IF(NOT(ISBLANK(I84)),_xlfn.XLOOKUP(I84,side[lookupValue],side[lookupKey],"ERROR"),""), "")</f>
        <v/>
      </c>
      <c r="K84" s="4"/>
      <c r="M84" s="3" t="str">
        <f>IF($A84="ADD",IF(NOT(ISBLANK(L84)),_xlfn.XLOOKUP(L84,ud_placement[lookupValue],ud_placement[lookupKey],"ERROR"),""), "")</f>
        <v/>
      </c>
      <c r="O84" s="3" t="str">
        <f>IF($A84="ADD",IF(NOT(ISBLANK(N84)),_xlfn.XLOOKUP(N84,ud_pole_primary_function[lookupValue],ud_pole_primary_function[lookupKey],"ERROR"),""), "")</f>
        <v/>
      </c>
      <c r="P84" s="3" t="str">
        <f t="shared" si="12"/>
        <v/>
      </c>
      <c r="Q84" s="3" t="str">
        <f>IF($A84="","",IF((AND($A84="ADD",OR(P84="",P84="Basic Sign Post"))),"6",(_xlfn.XLOOKUP(P84,ud_pole_structure_type[lookupValue],ud_pole_structure_type[lookupKey],""))))</f>
        <v/>
      </c>
      <c r="R84" s="3" t="str">
        <f t="shared" si="13"/>
        <v/>
      </c>
      <c r="S84" s="3" t="str">
        <f>IF($A84="","",IF((AND($A84="ADD",OR(R84="",R84="Aluminium"))),"4",(_xlfn.XLOOKUP(R84,pole_material[lookupValue],pole_material[lookupKey],""))))</f>
        <v/>
      </c>
      <c r="U84" s="3" t="str">
        <f>IF($A84="ADD",IF(NOT(ISBLANK(T84)),_xlfn.XLOOKUP(T84,ud_coating_system[lookupValue],ud_coating_system[lookupKey],"ERROR"),""), "")</f>
        <v/>
      </c>
      <c r="W84" s="3" t="str">
        <f>IF($A84="ADD",IF(NOT(ISBLANK(V84)),_xlfn.XLOOKUP(V84,ud_pole_foundation_type[lookupValue],ud_pole_foundation_type[lookupKey],"ERROR"),""), "")</f>
        <v/>
      </c>
      <c r="Y84" s="3" t="str">
        <f>IF($A84="ADD",IF(NOT(ISBLANK(X84)),_xlfn.XLOOKUP(X84,ud_pole_base_connection[lookupValue],ud_pole_base_connection[lookupKey],"ERROR"),""), "")</f>
        <v/>
      </c>
      <c r="Z84" s="6"/>
      <c r="AA84" s="6"/>
      <c r="AB84" s="2" t="str">
        <f t="shared" si="14"/>
        <v/>
      </c>
      <c r="AD84" s="3" t="str">
        <f>IF($A84="ADD",IF(NOT(ISBLANK(AC84)),_xlfn.XLOOKUP(AC84,ud_pole_structure_make[lookupValue],ud_pole_structure_make[lookupKey],"ERROR"),""), "")</f>
        <v/>
      </c>
      <c r="AF84" s="3" t="str">
        <f>IF($A84="ADD",IF(NOT(ISBLANK(AE84)),_xlfn.XLOOKUP(1,(ud_pole_structure_model_lookup=AE84)*(ud_pole_structure_model_parentKey=AD84),ud_pole_structure_model[lookupKey],"ERROR"),""), "")</f>
        <v/>
      </c>
      <c r="AH84" s="3" t="str">
        <f>IF($A84="ADD",IF(NOT(ISBLANK(AG84)),_xlfn.XLOOKUP(AG84,sl_pole_shape[lookupValue],sl_pole_shape[lookupKey],"ERROR"),""), "")</f>
        <v/>
      </c>
      <c r="AJ84" s="3" t="str">
        <f>IF($A84="ADD",IF(NOT(ISBLANK(AI84)),_xlfn.XLOOKUP(AI84,sign_bracket[lookupValue],sign_bracket[lookupKey],"ERROR"),""), "")</f>
        <v/>
      </c>
      <c r="AL84" s="3" t="str">
        <f>IF($A84="ADD",IF(NOT(ISBLANK(AK84)),_xlfn.XLOOKUP(AK84,post_plant_type[lookupValue],post_plant_type[lookupKey],"ERROR"),""), "")</f>
        <v/>
      </c>
      <c r="AN84" s="3" t="str">
        <f>IF($A84="ADD",IF(NOT(ISBLANK(AM84)),_xlfn.XLOOKUP(AM84,post_ground_type[lookupValue],post_ground_type[lookupKey],"ERROR"),""), "")</f>
        <v/>
      </c>
      <c r="AP84" s="3" t="str">
        <f>IF($A84="ADD",IF(NOT(ISBLANK(AO84)),_xlfn.XLOOKUP(AO84,post_joint_type[lookupValue],post_joint_type[lookupKey],"ERROR"),""), "")</f>
        <v/>
      </c>
      <c r="AQ84" s="7"/>
      <c r="AR84" s="4" t="str">
        <f t="shared" ca="1" si="15"/>
        <v/>
      </c>
      <c r="AS84" s="4"/>
      <c r="AT84" s="3" t="str">
        <f t="shared" si="16"/>
        <v/>
      </c>
      <c r="AU84" s="3" t="str">
        <f>IF($A84="","",IF((AND($A84="ADD",OR(AT84="",AT84="In Use"))),"5",(_xlfn.XLOOKUP(AT84,ud_asset_status[lookupValue],ud_asset_status[lookupKey],""))))</f>
        <v/>
      </c>
      <c r="AV84" s="7"/>
      <c r="AX84" s="3" t="str">
        <f>IF($A84="ADD",IF(NOT(ISBLANK(AW84)),_xlfn.XLOOKUP(AW84,ar_replace_reason[lookupValue],ar_replace_reason[lookupKey],"ERROR"),""), "")</f>
        <v/>
      </c>
      <c r="AY84" s="3" t="str">
        <f t="shared" si="17"/>
        <v/>
      </c>
      <c r="AZ84" s="3" t="str">
        <f>IF($A84="","",IF((AND($A84="ADD",OR(AY84="",AY84="Queenstown-Lakes District Council"))),"70",(_xlfn.XLOOKUP(AY84,ud_organisation_owner[lookupValue],ud_organisation_owner[lookupKey],""))))</f>
        <v/>
      </c>
      <c r="BA84" s="3" t="str">
        <f t="shared" si="18"/>
        <v/>
      </c>
      <c r="BB84" s="3" t="str">
        <f>IF($A84="","",IF((AND($A84="ADD",OR(BA84="",BA84="Queenstown-Lakes District Council"))),"70",(_xlfn.XLOOKUP(BA84,ud_organisation_owner[lookupValue],ud_organisation_owner[lookupKey],""))))</f>
        <v/>
      </c>
      <c r="BC84" s="3" t="str">
        <f t="shared" si="19"/>
        <v/>
      </c>
      <c r="BD84" s="3" t="str">
        <f>IF($A84="","",IF((AND($A84="ADD",OR(BC84="",BC84="Local Authority"))),"17",(_xlfn.XLOOKUP(BC84,ud_sub_organisation[lookupValue],ud_sub_organisation[lookupKey],""))))</f>
        <v/>
      </c>
      <c r="BE84" s="3" t="str">
        <f t="shared" si="20"/>
        <v/>
      </c>
      <c r="BF84" s="3" t="str">
        <f>IF($A84="","",IF((AND($A84="ADD",OR(BE84="",BE84="Vested assets"))),"12",(_xlfn.XLOOKUP(BE84,ud_work_origin[lookupValue],ud_work_origin[lookupKey],""))))</f>
        <v/>
      </c>
      <c r="BG84" s="8"/>
      <c r="BH84" s="2" t="str">
        <f t="shared" si="21"/>
        <v/>
      </c>
      <c r="BI84" s="3" t="str">
        <f t="shared" si="22"/>
        <v/>
      </c>
      <c r="BJ84" s="3" t="str">
        <f>IF($A84="","",IF((AND($A84="ADD",OR(BI84="",BI84="Excellent"))),"1",(_xlfn.XLOOKUP(BI84,condition[lookupValue],condition[lookupKey],""))))</f>
        <v/>
      </c>
      <c r="BK84" s="7" t="str">
        <f t="shared" si="23"/>
        <v/>
      </c>
      <c r="BL84" s="9"/>
    </row>
    <row r="85" spans="2:64">
      <c r="B85" s="4"/>
      <c r="E85" s="3" t="str">
        <f>IF($A85="ADD",IF(NOT(ISBLANK(D85)),_xlfn.XLOOKUP(D85,roadnames[lookupValue],roadnames[lookupKey],"ERROR"),""), "")</f>
        <v/>
      </c>
      <c r="F85" s="5"/>
      <c r="G85" s="5"/>
      <c r="H85" s="6"/>
      <c r="J85" s="3" t="str">
        <f>IF($A85="ADD",IF(NOT(ISBLANK(I85)),_xlfn.XLOOKUP(I85,side[lookupValue],side[lookupKey],"ERROR"),""), "")</f>
        <v/>
      </c>
      <c r="K85" s="4"/>
      <c r="M85" s="3" t="str">
        <f>IF($A85="ADD",IF(NOT(ISBLANK(L85)),_xlfn.XLOOKUP(L85,ud_placement[lookupValue],ud_placement[lookupKey],"ERROR"),""), "")</f>
        <v/>
      </c>
      <c r="O85" s="3" t="str">
        <f>IF($A85="ADD",IF(NOT(ISBLANK(N85)),_xlfn.XLOOKUP(N85,ud_pole_primary_function[lookupValue],ud_pole_primary_function[lookupKey],"ERROR"),""), "")</f>
        <v/>
      </c>
      <c r="P85" s="3" t="str">
        <f t="shared" si="12"/>
        <v/>
      </c>
      <c r="Q85" s="3" t="str">
        <f>IF($A85="","",IF((AND($A85="ADD",OR(P85="",P85="Basic Sign Post"))),"6",(_xlfn.XLOOKUP(P85,ud_pole_structure_type[lookupValue],ud_pole_structure_type[lookupKey],""))))</f>
        <v/>
      </c>
      <c r="R85" s="3" t="str">
        <f t="shared" si="13"/>
        <v/>
      </c>
      <c r="S85" s="3" t="str">
        <f>IF($A85="","",IF((AND($A85="ADD",OR(R85="",R85="Aluminium"))),"4",(_xlfn.XLOOKUP(R85,pole_material[lookupValue],pole_material[lookupKey],""))))</f>
        <v/>
      </c>
      <c r="U85" s="3" t="str">
        <f>IF($A85="ADD",IF(NOT(ISBLANK(T85)),_xlfn.XLOOKUP(T85,ud_coating_system[lookupValue],ud_coating_system[lookupKey],"ERROR"),""), "")</f>
        <v/>
      </c>
      <c r="W85" s="3" t="str">
        <f>IF($A85="ADD",IF(NOT(ISBLANK(V85)),_xlfn.XLOOKUP(V85,ud_pole_foundation_type[lookupValue],ud_pole_foundation_type[lookupKey],"ERROR"),""), "")</f>
        <v/>
      </c>
      <c r="Y85" s="3" t="str">
        <f>IF($A85="ADD",IF(NOT(ISBLANK(X85)),_xlfn.XLOOKUP(X85,ud_pole_base_connection[lookupValue],ud_pole_base_connection[lookupKey],"ERROR"),""), "")</f>
        <v/>
      </c>
      <c r="Z85" s="6"/>
      <c r="AA85" s="6"/>
      <c r="AB85" s="2" t="str">
        <f t="shared" si="14"/>
        <v/>
      </c>
      <c r="AD85" s="3" t="str">
        <f>IF($A85="ADD",IF(NOT(ISBLANK(AC85)),_xlfn.XLOOKUP(AC85,ud_pole_structure_make[lookupValue],ud_pole_structure_make[lookupKey],"ERROR"),""), "")</f>
        <v/>
      </c>
      <c r="AF85" s="3" t="str">
        <f>IF($A85="ADD",IF(NOT(ISBLANK(AE85)),_xlfn.XLOOKUP(1,(ud_pole_structure_model_lookup=AE85)*(ud_pole_structure_model_parentKey=AD85),ud_pole_structure_model[lookupKey],"ERROR"),""), "")</f>
        <v/>
      </c>
      <c r="AH85" s="3" t="str">
        <f>IF($A85="ADD",IF(NOT(ISBLANK(AG85)),_xlfn.XLOOKUP(AG85,sl_pole_shape[lookupValue],sl_pole_shape[lookupKey],"ERROR"),""), "")</f>
        <v/>
      </c>
      <c r="AJ85" s="3" t="str">
        <f>IF($A85="ADD",IF(NOT(ISBLANK(AI85)),_xlfn.XLOOKUP(AI85,sign_bracket[lookupValue],sign_bracket[lookupKey],"ERROR"),""), "")</f>
        <v/>
      </c>
      <c r="AL85" s="3" t="str">
        <f>IF($A85="ADD",IF(NOT(ISBLANK(AK85)),_xlfn.XLOOKUP(AK85,post_plant_type[lookupValue],post_plant_type[lookupKey],"ERROR"),""), "")</f>
        <v/>
      </c>
      <c r="AN85" s="3" t="str">
        <f>IF($A85="ADD",IF(NOT(ISBLANK(AM85)),_xlfn.XLOOKUP(AM85,post_ground_type[lookupValue],post_ground_type[lookupKey],"ERROR"),""), "")</f>
        <v/>
      </c>
      <c r="AP85" s="3" t="str">
        <f>IF($A85="ADD",IF(NOT(ISBLANK(AO85)),_xlfn.XLOOKUP(AO85,post_joint_type[lookupValue],post_joint_type[lookupKey],"ERROR"),""), "")</f>
        <v/>
      </c>
      <c r="AQ85" s="7"/>
      <c r="AR85" s="4" t="str">
        <f t="shared" ca="1" si="15"/>
        <v/>
      </c>
      <c r="AS85" s="4"/>
      <c r="AT85" s="3" t="str">
        <f t="shared" si="16"/>
        <v/>
      </c>
      <c r="AU85" s="3" t="str">
        <f>IF($A85="","",IF((AND($A85="ADD",OR(AT85="",AT85="In Use"))),"5",(_xlfn.XLOOKUP(AT85,ud_asset_status[lookupValue],ud_asset_status[lookupKey],""))))</f>
        <v/>
      </c>
      <c r="AV85" s="7"/>
      <c r="AX85" s="3" t="str">
        <f>IF($A85="ADD",IF(NOT(ISBLANK(AW85)),_xlfn.XLOOKUP(AW85,ar_replace_reason[lookupValue],ar_replace_reason[lookupKey],"ERROR"),""), "")</f>
        <v/>
      </c>
      <c r="AY85" s="3" t="str">
        <f t="shared" si="17"/>
        <v/>
      </c>
      <c r="AZ85" s="3" t="str">
        <f>IF($A85="","",IF((AND($A85="ADD",OR(AY85="",AY85="Queenstown-Lakes District Council"))),"70",(_xlfn.XLOOKUP(AY85,ud_organisation_owner[lookupValue],ud_organisation_owner[lookupKey],""))))</f>
        <v/>
      </c>
      <c r="BA85" s="3" t="str">
        <f t="shared" si="18"/>
        <v/>
      </c>
      <c r="BB85" s="3" t="str">
        <f>IF($A85="","",IF((AND($A85="ADD",OR(BA85="",BA85="Queenstown-Lakes District Council"))),"70",(_xlfn.XLOOKUP(BA85,ud_organisation_owner[lookupValue],ud_organisation_owner[lookupKey],""))))</f>
        <v/>
      </c>
      <c r="BC85" s="3" t="str">
        <f t="shared" si="19"/>
        <v/>
      </c>
      <c r="BD85" s="3" t="str">
        <f>IF($A85="","",IF((AND($A85="ADD",OR(BC85="",BC85="Local Authority"))),"17",(_xlfn.XLOOKUP(BC85,ud_sub_organisation[lookupValue],ud_sub_organisation[lookupKey],""))))</f>
        <v/>
      </c>
      <c r="BE85" s="3" t="str">
        <f t="shared" si="20"/>
        <v/>
      </c>
      <c r="BF85" s="3" t="str">
        <f>IF($A85="","",IF((AND($A85="ADD",OR(BE85="",BE85="Vested assets"))),"12",(_xlfn.XLOOKUP(BE85,ud_work_origin[lookupValue],ud_work_origin[lookupKey],""))))</f>
        <v/>
      </c>
      <c r="BG85" s="8"/>
      <c r="BH85" s="2" t="str">
        <f t="shared" si="21"/>
        <v/>
      </c>
      <c r="BI85" s="3" t="str">
        <f t="shared" si="22"/>
        <v/>
      </c>
      <c r="BJ85" s="3" t="str">
        <f>IF($A85="","",IF((AND($A85="ADD",OR(BI85="",BI85="Excellent"))),"1",(_xlfn.XLOOKUP(BI85,condition[lookupValue],condition[lookupKey],""))))</f>
        <v/>
      </c>
      <c r="BK85" s="7" t="str">
        <f t="shared" si="23"/>
        <v/>
      </c>
      <c r="BL85" s="9"/>
    </row>
    <row r="86" spans="2:64">
      <c r="B86" s="4"/>
      <c r="E86" s="3" t="str">
        <f>IF($A86="ADD",IF(NOT(ISBLANK(D86)),_xlfn.XLOOKUP(D86,roadnames[lookupValue],roadnames[lookupKey],"ERROR"),""), "")</f>
        <v/>
      </c>
      <c r="F86" s="5"/>
      <c r="G86" s="5"/>
      <c r="H86" s="6"/>
      <c r="J86" s="3" t="str">
        <f>IF($A86="ADD",IF(NOT(ISBLANK(I86)),_xlfn.XLOOKUP(I86,side[lookupValue],side[lookupKey],"ERROR"),""), "")</f>
        <v/>
      </c>
      <c r="K86" s="4"/>
      <c r="M86" s="3" t="str">
        <f>IF($A86="ADD",IF(NOT(ISBLANK(L86)),_xlfn.XLOOKUP(L86,ud_placement[lookupValue],ud_placement[lookupKey],"ERROR"),""), "")</f>
        <v/>
      </c>
      <c r="O86" s="3" t="str">
        <f>IF($A86="ADD",IF(NOT(ISBLANK(N86)),_xlfn.XLOOKUP(N86,ud_pole_primary_function[lookupValue],ud_pole_primary_function[lookupKey],"ERROR"),""), "")</f>
        <v/>
      </c>
      <c r="P86" s="3" t="str">
        <f t="shared" si="12"/>
        <v/>
      </c>
      <c r="Q86" s="3" t="str">
        <f>IF($A86="","",IF((AND($A86="ADD",OR(P86="",P86="Basic Sign Post"))),"6",(_xlfn.XLOOKUP(P86,ud_pole_structure_type[lookupValue],ud_pole_structure_type[lookupKey],""))))</f>
        <v/>
      </c>
      <c r="R86" s="3" t="str">
        <f t="shared" si="13"/>
        <v/>
      </c>
      <c r="S86" s="3" t="str">
        <f>IF($A86="","",IF((AND($A86="ADD",OR(R86="",R86="Aluminium"))),"4",(_xlfn.XLOOKUP(R86,pole_material[lookupValue],pole_material[lookupKey],""))))</f>
        <v/>
      </c>
      <c r="U86" s="3" t="str">
        <f>IF($A86="ADD",IF(NOT(ISBLANK(T86)),_xlfn.XLOOKUP(T86,ud_coating_system[lookupValue],ud_coating_system[lookupKey],"ERROR"),""), "")</f>
        <v/>
      </c>
      <c r="W86" s="3" t="str">
        <f>IF($A86="ADD",IF(NOT(ISBLANK(V86)),_xlfn.XLOOKUP(V86,ud_pole_foundation_type[lookupValue],ud_pole_foundation_type[lookupKey],"ERROR"),""), "")</f>
        <v/>
      </c>
      <c r="Y86" s="3" t="str">
        <f>IF($A86="ADD",IF(NOT(ISBLANK(X86)),_xlfn.XLOOKUP(X86,ud_pole_base_connection[lookupValue],ud_pole_base_connection[lookupKey],"ERROR"),""), "")</f>
        <v/>
      </c>
      <c r="Z86" s="6"/>
      <c r="AA86" s="6"/>
      <c r="AB86" s="2" t="str">
        <f t="shared" si="14"/>
        <v/>
      </c>
      <c r="AD86" s="3" t="str">
        <f>IF($A86="ADD",IF(NOT(ISBLANK(AC86)),_xlfn.XLOOKUP(AC86,ud_pole_structure_make[lookupValue],ud_pole_structure_make[lookupKey],"ERROR"),""), "")</f>
        <v/>
      </c>
      <c r="AF86" s="3" t="str">
        <f>IF($A86="ADD",IF(NOT(ISBLANK(AE86)),_xlfn.XLOOKUP(1,(ud_pole_structure_model_lookup=AE86)*(ud_pole_structure_model_parentKey=AD86),ud_pole_structure_model[lookupKey],"ERROR"),""), "")</f>
        <v/>
      </c>
      <c r="AH86" s="3" t="str">
        <f>IF($A86="ADD",IF(NOT(ISBLANK(AG86)),_xlfn.XLOOKUP(AG86,sl_pole_shape[lookupValue],sl_pole_shape[lookupKey],"ERROR"),""), "")</f>
        <v/>
      </c>
      <c r="AJ86" s="3" t="str">
        <f>IF($A86="ADD",IF(NOT(ISBLANK(AI86)),_xlfn.XLOOKUP(AI86,sign_bracket[lookupValue],sign_bracket[lookupKey],"ERROR"),""), "")</f>
        <v/>
      </c>
      <c r="AL86" s="3" t="str">
        <f>IF($A86="ADD",IF(NOT(ISBLANK(AK86)),_xlfn.XLOOKUP(AK86,post_plant_type[lookupValue],post_plant_type[lookupKey],"ERROR"),""), "")</f>
        <v/>
      </c>
      <c r="AN86" s="3" t="str">
        <f>IF($A86="ADD",IF(NOT(ISBLANK(AM86)),_xlfn.XLOOKUP(AM86,post_ground_type[lookupValue],post_ground_type[lookupKey],"ERROR"),""), "")</f>
        <v/>
      </c>
      <c r="AP86" s="3" t="str">
        <f>IF($A86="ADD",IF(NOT(ISBLANK(AO86)),_xlfn.XLOOKUP(AO86,post_joint_type[lookupValue],post_joint_type[lookupKey],"ERROR"),""), "")</f>
        <v/>
      </c>
      <c r="AQ86" s="7"/>
      <c r="AR86" s="4" t="str">
        <f t="shared" ca="1" si="15"/>
        <v/>
      </c>
      <c r="AS86" s="4"/>
      <c r="AT86" s="3" t="str">
        <f t="shared" si="16"/>
        <v/>
      </c>
      <c r="AU86" s="3" t="str">
        <f>IF($A86="","",IF((AND($A86="ADD",OR(AT86="",AT86="In Use"))),"5",(_xlfn.XLOOKUP(AT86,ud_asset_status[lookupValue],ud_asset_status[lookupKey],""))))</f>
        <v/>
      </c>
      <c r="AV86" s="7"/>
      <c r="AX86" s="3" t="str">
        <f>IF($A86="ADD",IF(NOT(ISBLANK(AW86)),_xlfn.XLOOKUP(AW86,ar_replace_reason[lookupValue],ar_replace_reason[lookupKey],"ERROR"),""), "")</f>
        <v/>
      </c>
      <c r="AY86" s="3" t="str">
        <f t="shared" si="17"/>
        <v/>
      </c>
      <c r="AZ86" s="3" t="str">
        <f>IF($A86="","",IF((AND($A86="ADD",OR(AY86="",AY86="Queenstown-Lakes District Council"))),"70",(_xlfn.XLOOKUP(AY86,ud_organisation_owner[lookupValue],ud_organisation_owner[lookupKey],""))))</f>
        <v/>
      </c>
      <c r="BA86" s="3" t="str">
        <f t="shared" si="18"/>
        <v/>
      </c>
      <c r="BB86" s="3" t="str">
        <f>IF($A86="","",IF((AND($A86="ADD",OR(BA86="",BA86="Queenstown-Lakes District Council"))),"70",(_xlfn.XLOOKUP(BA86,ud_organisation_owner[lookupValue],ud_organisation_owner[lookupKey],""))))</f>
        <v/>
      </c>
      <c r="BC86" s="3" t="str">
        <f t="shared" si="19"/>
        <v/>
      </c>
      <c r="BD86" s="3" t="str">
        <f>IF($A86="","",IF((AND($A86="ADD",OR(BC86="",BC86="Local Authority"))),"17",(_xlfn.XLOOKUP(BC86,ud_sub_organisation[lookupValue],ud_sub_organisation[lookupKey],""))))</f>
        <v/>
      </c>
      <c r="BE86" s="3" t="str">
        <f t="shared" si="20"/>
        <v/>
      </c>
      <c r="BF86" s="3" t="str">
        <f>IF($A86="","",IF((AND($A86="ADD",OR(BE86="",BE86="Vested assets"))),"12",(_xlfn.XLOOKUP(BE86,ud_work_origin[lookupValue],ud_work_origin[lookupKey],""))))</f>
        <v/>
      </c>
      <c r="BG86" s="8"/>
      <c r="BH86" s="2" t="str">
        <f t="shared" si="21"/>
        <v/>
      </c>
      <c r="BI86" s="3" t="str">
        <f t="shared" si="22"/>
        <v/>
      </c>
      <c r="BJ86" s="3" t="str">
        <f>IF($A86="","",IF((AND($A86="ADD",OR(BI86="",BI86="Excellent"))),"1",(_xlfn.XLOOKUP(BI86,condition[lookupValue],condition[lookupKey],""))))</f>
        <v/>
      </c>
      <c r="BK86" s="7" t="str">
        <f t="shared" si="23"/>
        <v/>
      </c>
      <c r="BL86" s="9"/>
    </row>
    <row r="87" spans="2:64">
      <c r="B87" s="4"/>
      <c r="E87" s="3" t="str">
        <f>IF($A87="ADD",IF(NOT(ISBLANK(D87)),_xlfn.XLOOKUP(D87,roadnames[lookupValue],roadnames[lookupKey],"ERROR"),""), "")</f>
        <v/>
      </c>
      <c r="F87" s="5"/>
      <c r="G87" s="5"/>
      <c r="H87" s="6"/>
      <c r="J87" s="3" t="str">
        <f>IF($A87="ADD",IF(NOT(ISBLANK(I87)),_xlfn.XLOOKUP(I87,side[lookupValue],side[lookupKey],"ERROR"),""), "")</f>
        <v/>
      </c>
      <c r="K87" s="4"/>
      <c r="M87" s="3" t="str">
        <f>IF($A87="ADD",IF(NOT(ISBLANK(L87)),_xlfn.XLOOKUP(L87,ud_placement[lookupValue],ud_placement[lookupKey],"ERROR"),""), "")</f>
        <v/>
      </c>
      <c r="O87" s="3" t="str">
        <f>IF($A87="ADD",IF(NOT(ISBLANK(N87)),_xlfn.XLOOKUP(N87,ud_pole_primary_function[lookupValue],ud_pole_primary_function[lookupKey],"ERROR"),""), "")</f>
        <v/>
      </c>
      <c r="P87" s="3" t="str">
        <f t="shared" si="12"/>
        <v/>
      </c>
      <c r="Q87" s="3" t="str">
        <f>IF($A87="","",IF((AND($A87="ADD",OR(P87="",P87="Basic Sign Post"))),"6",(_xlfn.XLOOKUP(P87,ud_pole_structure_type[lookupValue],ud_pole_structure_type[lookupKey],""))))</f>
        <v/>
      </c>
      <c r="R87" s="3" t="str">
        <f t="shared" si="13"/>
        <v/>
      </c>
      <c r="S87" s="3" t="str">
        <f>IF($A87="","",IF((AND($A87="ADD",OR(R87="",R87="Aluminium"))),"4",(_xlfn.XLOOKUP(R87,pole_material[lookupValue],pole_material[lookupKey],""))))</f>
        <v/>
      </c>
      <c r="U87" s="3" t="str">
        <f>IF($A87="ADD",IF(NOT(ISBLANK(T87)),_xlfn.XLOOKUP(T87,ud_coating_system[lookupValue],ud_coating_system[lookupKey],"ERROR"),""), "")</f>
        <v/>
      </c>
      <c r="W87" s="3" t="str">
        <f>IF($A87="ADD",IF(NOT(ISBLANK(V87)),_xlfn.XLOOKUP(V87,ud_pole_foundation_type[lookupValue],ud_pole_foundation_type[lookupKey],"ERROR"),""), "")</f>
        <v/>
      </c>
      <c r="Y87" s="3" t="str">
        <f>IF($A87="ADD",IF(NOT(ISBLANK(X87)),_xlfn.XLOOKUP(X87,ud_pole_base_connection[lookupValue],ud_pole_base_connection[lookupKey],"ERROR"),""), "")</f>
        <v/>
      </c>
      <c r="Z87" s="6"/>
      <c r="AA87" s="6"/>
      <c r="AB87" s="2" t="str">
        <f t="shared" si="14"/>
        <v/>
      </c>
      <c r="AD87" s="3" t="str">
        <f>IF($A87="ADD",IF(NOT(ISBLANK(AC87)),_xlfn.XLOOKUP(AC87,ud_pole_structure_make[lookupValue],ud_pole_structure_make[lookupKey],"ERROR"),""), "")</f>
        <v/>
      </c>
      <c r="AF87" s="3" t="str">
        <f>IF($A87="ADD",IF(NOT(ISBLANK(AE87)),_xlfn.XLOOKUP(1,(ud_pole_structure_model_lookup=AE87)*(ud_pole_structure_model_parentKey=AD87),ud_pole_structure_model[lookupKey],"ERROR"),""), "")</f>
        <v/>
      </c>
      <c r="AH87" s="3" t="str">
        <f>IF($A87="ADD",IF(NOT(ISBLANK(AG87)),_xlfn.XLOOKUP(AG87,sl_pole_shape[lookupValue],sl_pole_shape[lookupKey],"ERROR"),""), "")</f>
        <v/>
      </c>
      <c r="AJ87" s="3" t="str">
        <f>IF($A87="ADD",IF(NOT(ISBLANK(AI87)),_xlfn.XLOOKUP(AI87,sign_bracket[lookupValue],sign_bracket[lookupKey],"ERROR"),""), "")</f>
        <v/>
      </c>
      <c r="AL87" s="3" t="str">
        <f>IF($A87="ADD",IF(NOT(ISBLANK(AK87)),_xlfn.XLOOKUP(AK87,post_plant_type[lookupValue],post_plant_type[lookupKey],"ERROR"),""), "")</f>
        <v/>
      </c>
      <c r="AN87" s="3" t="str">
        <f>IF($A87="ADD",IF(NOT(ISBLANK(AM87)),_xlfn.XLOOKUP(AM87,post_ground_type[lookupValue],post_ground_type[lookupKey],"ERROR"),""), "")</f>
        <v/>
      </c>
      <c r="AP87" s="3" t="str">
        <f>IF($A87="ADD",IF(NOT(ISBLANK(AO87)),_xlfn.XLOOKUP(AO87,post_joint_type[lookupValue],post_joint_type[lookupKey],"ERROR"),""), "")</f>
        <v/>
      </c>
      <c r="AQ87" s="7"/>
      <c r="AR87" s="4" t="str">
        <f t="shared" ca="1" si="15"/>
        <v/>
      </c>
      <c r="AS87" s="4"/>
      <c r="AT87" s="3" t="str">
        <f t="shared" si="16"/>
        <v/>
      </c>
      <c r="AU87" s="3" t="str">
        <f>IF($A87="","",IF((AND($A87="ADD",OR(AT87="",AT87="In Use"))),"5",(_xlfn.XLOOKUP(AT87,ud_asset_status[lookupValue],ud_asset_status[lookupKey],""))))</f>
        <v/>
      </c>
      <c r="AV87" s="7"/>
      <c r="AX87" s="3" t="str">
        <f>IF($A87="ADD",IF(NOT(ISBLANK(AW87)),_xlfn.XLOOKUP(AW87,ar_replace_reason[lookupValue],ar_replace_reason[lookupKey],"ERROR"),""), "")</f>
        <v/>
      </c>
      <c r="AY87" s="3" t="str">
        <f t="shared" si="17"/>
        <v/>
      </c>
      <c r="AZ87" s="3" t="str">
        <f>IF($A87="","",IF((AND($A87="ADD",OR(AY87="",AY87="Queenstown-Lakes District Council"))),"70",(_xlfn.XLOOKUP(AY87,ud_organisation_owner[lookupValue],ud_organisation_owner[lookupKey],""))))</f>
        <v/>
      </c>
      <c r="BA87" s="3" t="str">
        <f t="shared" si="18"/>
        <v/>
      </c>
      <c r="BB87" s="3" t="str">
        <f>IF($A87="","",IF((AND($A87="ADD",OR(BA87="",BA87="Queenstown-Lakes District Council"))),"70",(_xlfn.XLOOKUP(BA87,ud_organisation_owner[lookupValue],ud_organisation_owner[lookupKey],""))))</f>
        <v/>
      </c>
      <c r="BC87" s="3" t="str">
        <f t="shared" si="19"/>
        <v/>
      </c>
      <c r="BD87" s="3" t="str">
        <f>IF($A87="","",IF((AND($A87="ADD",OR(BC87="",BC87="Local Authority"))),"17",(_xlfn.XLOOKUP(BC87,ud_sub_organisation[lookupValue],ud_sub_organisation[lookupKey],""))))</f>
        <v/>
      </c>
      <c r="BE87" s="3" t="str">
        <f t="shared" si="20"/>
        <v/>
      </c>
      <c r="BF87" s="3" t="str">
        <f>IF($A87="","",IF((AND($A87="ADD",OR(BE87="",BE87="Vested assets"))),"12",(_xlfn.XLOOKUP(BE87,ud_work_origin[lookupValue],ud_work_origin[lookupKey],""))))</f>
        <v/>
      </c>
      <c r="BG87" s="8"/>
      <c r="BH87" s="2" t="str">
        <f t="shared" si="21"/>
        <v/>
      </c>
      <c r="BI87" s="3" t="str">
        <f t="shared" si="22"/>
        <v/>
      </c>
      <c r="BJ87" s="3" t="str">
        <f>IF($A87="","",IF((AND($A87="ADD",OR(BI87="",BI87="Excellent"))),"1",(_xlfn.XLOOKUP(BI87,condition[lookupValue],condition[lookupKey],""))))</f>
        <v/>
      </c>
      <c r="BK87" s="7" t="str">
        <f t="shared" si="23"/>
        <v/>
      </c>
      <c r="BL87" s="9"/>
    </row>
    <row r="88" spans="2:64">
      <c r="B88" s="4"/>
      <c r="E88" s="3" t="str">
        <f>IF($A88="ADD",IF(NOT(ISBLANK(D88)),_xlfn.XLOOKUP(D88,roadnames[lookupValue],roadnames[lookupKey],"ERROR"),""), "")</f>
        <v/>
      </c>
      <c r="F88" s="5"/>
      <c r="G88" s="5"/>
      <c r="H88" s="6"/>
      <c r="J88" s="3" t="str">
        <f>IF($A88="ADD",IF(NOT(ISBLANK(I88)),_xlfn.XLOOKUP(I88,side[lookupValue],side[lookupKey],"ERROR"),""), "")</f>
        <v/>
      </c>
      <c r="K88" s="4"/>
      <c r="M88" s="3" t="str">
        <f>IF($A88="ADD",IF(NOT(ISBLANK(L88)),_xlfn.XLOOKUP(L88,ud_placement[lookupValue],ud_placement[lookupKey],"ERROR"),""), "")</f>
        <v/>
      </c>
      <c r="O88" s="3" t="str">
        <f>IF($A88="ADD",IF(NOT(ISBLANK(N88)),_xlfn.XLOOKUP(N88,ud_pole_primary_function[lookupValue],ud_pole_primary_function[lookupKey],"ERROR"),""), "")</f>
        <v/>
      </c>
      <c r="P88" s="3" t="str">
        <f t="shared" si="12"/>
        <v/>
      </c>
      <c r="Q88" s="3" t="str">
        <f>IF($A88="","",IF((AND($A88="ADD",OR(P88="",P88="Basic Sign Post"))),"6",(_xlfn.XLOOKUP(P88,ud_pole_structure_type[lookupValue],ud_pole_structure_type[lookupKey],""))))</f>
        <v/>
      </c>
      <c r="R88" s="3" t="str">
        <f t="shared" si="13"/>
        <v/>
      </c>
      <c r="S88" s="3" t="str">
        <f>IF($A88="","",IF((AND($A88="ADD",OR(R88="",R88="Aluminium"))),"4",(_xlfn.XLOOKUP(R88,pole_material[lookupValue],pole_material[lookupKey],""))))</f>
        <v/>
      </c>
      <c r="U88" s="3" t="str">
        <f>IF($A88="ADD",IF(NOT(ISBLANK(T88)),_xlfn.XLOOKUP(T88,ud_coating_system[lookupValue],ud_coating_system[lookupKey],"ERROR"),""), "")</f>
        <v/>
      </c>
      <c r="W88" s="3" t="str">
        <f>IF($A88="ADD",IF(NOT(ISBLANK(V88)),_xlfn.XLOOKUP(V88,ud_pole_foundation_type[lookupValue],ud_pole_foundation_type[lookupKey],"ERROR"),""), "")</f>
        <v/>
      </c>
      <c r="Y88" s="3" t="str">
        <f>IF($A88="ADD",IF(NOT(ISBLANK(X88)),_xlfn.XLOOKUP(X88,ud_pole_base_connection[lookupValue],ud_pole_base_connection[lookupKey],"ERROR"),""), "")</f>
        <v/>
      </c>
      <c r="Z88" s="6"/>
      <c r="AA88" s="6"/>
      <c r="AB88" s="2" t="str">
        <f t="shared" si="14"/>
        <v/>
      </c>
      <c r="AD88" s="3" t="str">
        <f>IF($A88="ADD",IF(NOT(ISBLANK(AC88)),_xlfn.XLOOKUP(AC88,ud_pole_structure_make[lookupValue],ud_pole_structure_make[lookupKey],"ERROR"),""), "")</f>
        <v/>
      </c>
      <c r="AF88" s="3" t="str">
        <f>IF($A88="ADD",IF(NOT(ISBLANK(AE88)),_xlfn.XLOOKUP(1,(ud_pole_structure_model_lookup=AE88)*(ud_pole_structure_model_parentKey=AD88),ud_pole_structure_model[lookupKey],"ERROR"),""), "")</f>
        <v/>
      </c>
      <c r="AH88" s="3" t="str">
        <f>IF($A88="ADD",IF(NOT(ISBLANK(AG88)),_xlfn.XLOOKUP(AG88,sl_pole_shape[lookupValue],sl_pole_shape[lookupKey],"ERROR"),""), "")</f>
        <v/>
      </c>
      <c r="AJ88" s="3" t="str">
        <f>IF($A88="ADD",IF(NOT(ISBLANK(AI88)),_xlfn.XLOOKUP(AI88,sign_bracket[lookupValue],sign_bracket[lookupKey],"ERROR"),""), "")</f>
        <v/>
      </c>
      <c r="AL88" s="3" t="str">
        <f>IF($A88="ADD",IF(NOT(ISBLANK(AK88)),_xlfn.XLOOKUP(AK88,post_plant_type[lookupValue],post_plant_type[lookupKey],"ERROR"),""), "")</f>
        <v/>
      </c>
      <c r="AN88" s="3" t="str">
        <f>IF($A88="ADD",IF(NOT(ISBLANK(AM88)),_xlfn.XLOOKUP(AM88,post_ground_type[lookupValue],post_ground_type[lookupKey],"ERROR"),""), "")</f>
        <v/>
      </c>
      <c r="AP88" s="3" t="str">
        <f>IF($A88="ADD",IF(NOT(ISBLANK(AO88)),_xlfn.XLOOKUP(AO88,post_joint_type[lookupValue],post_joint_type[lookupKey],"ERROR"),""), "")</f>
        <v/>
      </c>
      <c r="AQ88" s="7"/>
      <c r="AR88" s="4" t="str">
        <f t="shared" ca="1" si="15"/>
        <v/>
      </c>
      <c r="AS88" s="4"/>
      <c r="AT88" s="3" t="str">
        <f t="shared" si="16"/>
        <v/>
      </c>
      <c r="AU88" s="3" t="str">
        <f>IF($A88="","",IF((AND($A88="ADD",OR(AT88="",AT88="In Use"))),"5",(_xlfn.XLOOKUP(AT88,ud_asset_status[lookupValue],ud_asset_status[lookupKey],""))))</f>
        <v/>
      </c>
      <c r="AV88" s="7"/>
      <c r="AX88" s="3" t="str">
        <f>IF($A88="ADD",IF(NOT(ISBLANK(AW88)),_xlfn.XLOOKUP(AW88,ar_replace_reason[lookupValue],ar_replace_reason[lookupKey],"ERROR"),""), "")</f>
        <v/>
      </c>
      <c r="AY88" s="3" t="str">
        <f t="shared" si="17"/>
        <v/>
      </c>
      <c r="AZ88" s="3" t="str">
        <f>IF($A88="","",IF((AND($A88="ADD",OR(AY88="",AY88="Queenstown-Lakes District Council"))),"70",(_xlfn.XLOOKUP(AY88,ud_organisation_owner[lookupValue],ud_organisation_owner[lookupKey],""))))</f>
        <v/>
      </c>
      <c r="BA88" s="3" t="str">
        <f t="shared" si="18"/>
        <v/>
      </c>
      <c r="BB88" s="3" t="str">
        <f>IF($A88="","",IF((AND($A88="ADD",OR(BA88="",BA88="Queenstown-Lakes District Council"))),"70",(_xlfn.XLOOKUP(BA88,ud_organisation_owner[lookupValue],ud_organisation_owner[lookupKey],""))))</f>
        <v/>
      </c>
      <c r="BC88" s="3" t="str">
        <f t="shared" si="19"/>
        <v/>
      </c>
      <c r="BD88" s="3" t="str">
        <f>IF($A88="","",IF((AND($A88="ADD",OR(BC88="",BC88="Local Authority"))),"17",(_xlfn.XLOOKUP(BC88,ud_sub_organisation[lookupValue],ud_sub_organisation[lookupKey],""))))</f>
        <v/>
      </c>
      <c r="BE88" s="3" t="str">
        <f t="shared" si="20"/>
        <v/>
      </c>
      <c r="BF88" s="3" t="str">
        <f>IF($A88="","",IF((AND($A88="ADD",OR(BE88="",BE88="Vested assets"))),"12",(_xlfn.XLOOKUP(BE88,ud_work_origin[lookupValue],ud_work_origin[lookupKey],""))))</f>
        <v/>
      </c>
      <c r="BG88" s="8"/>
      <c r="BH88" s="2" t="str">
        <f t="shared" si="21"/>
        <v/>
      </c>
      <c r="BI88" s="3" t="str">
        <f t="shared" si="22"/>
        <v/>
      </c>
      <c r="BJ88" s="3" t="str">
        <f>IF($A88="","",IF((AND($A88="ADD",OR(BI88="",BI88="Excellent"))),"1",(_xlfn.XLOOKUP(BI88,condition[lookupValue],condition[lookupKey],""))))</f>
        <v/>
      </c>
      <c r="BK88" s="7" t="str">
        <f t="shared" si="23"/>
        <v/>
      </c>
      <c r="BL88" s="9"/>
    </row>
    <row r="89" spans="2:64">
      <c r="B89" s="4"/>
      <c r="E89" s="3" t="str">
        <f>IF($A89="ADD",IF(NOT(ISBLANK(D89)),_xlfn.XLOOKUP(D89,roadnames[lookupValue],roadnames[lookupKey],"ERROR"),""), "")</f>
        <v/>
      </c>
      <c r="F89" s="5"/>
      <c r="G89" s="5"/>
      <c r="H89" s="6"/>
      <c r="J89" s="3" t="str">
        <f>IF($A89="ADD",IF(NOT(ISBLANK(I89)),_xlfn.XLOOKUP(I89,side[lookupValue],side[lookupKey],"ERROR"),""), "")</f>
        <v/>
      </c>
      <c r="K89" s="4"/>
      <c r="M89" s="3" t="str">
        <f>IF($A89="ADD",IF(NOT(ISBLANK(L89)),_xlfn.XLOOKUP(L89,ud_placement[lookupValue],ud_placement[lookupKey],"ERROR"),""), "")</f>
        <v/>
      </c>
      <c r="O89" s="3" t="str">
        <f>IF($A89="ADD",IF(NOT(ISBLANK(N89)),_xlfn.XLOOKUP(N89,ud_pole_primary_function[lookupValue],ud_pole_primary_function[lookupKey],"ERROR"),""), "")</f>
        <v/>
      </c>
      <c r="P89" s="3" t="str">
        <f t="shared" si="12"/>
        <v/>
      </c>
      <c r="Q89" s="3" t="str">
        <f>IF($A89="","",IF((AND($A89="ADD",OR(P89="",P89="Basic Sign Post"))),"6",(_xlfn.XLOOKUP(P89,ud_pole_structure_type[lookupValue],ud_pole_structure_type[lookupKey],""))))</f>
        <v/>
      </c>
      <c r="R89" s="3" t="str">
        <f t="shared" si="13"/>
        <v/>
      </c>
      <c r="S89" s="3" t="str">
        <f>IF($A89="","",IF((AND($A89="ADD",OR(R89="",R89="Aluminium"))),"4",(_xlfn.XLOOKUP(R89,pole_material[lookupValue],pole_material[lookupKey],""))))</f>
        <v/>
      </c>
      <c r="U89" s="3" t="str">
        <f>IF($A89="ADD",IF(NOT(ISBLANK(T89)),_xlfn.XLOOKUP(T89,ud_coating_system[lookupValue],ud_coating_system[lookupKey],"ERROR"),""), "")</f>
        <v/>
      </c>
      <c r="W89" s="3" t="str">
        <f>IF($A89="ADD",IF(NOT(ISBLANK(V89)),_xlfn.XLOOKUP(V89,ud_pole_foundation_type[lookupValue],ud_pole_foundation_type[lookupKey],"ERROR"),""), "")</f>
        <v/>
      </c>
      <c r="Y89" s="3" t="str">
        <f>IF($A89="ADD",IF(NOT(ISBLANK(X89)),_xlfn.XLOOKUP(X89,ud_pole_base_connection[lookupValue],ud_pole_base_connection[lookupKey],"ERROR"),""), "")</f>
        <v/>
      </c>
      <c r="Z89" s="6"/>
      <c r="AA89" s="6"/>
      <c r="AB89" s="2" t="str">
        <f t="shared" si="14"/>
        <v/>
      </c>
      <c r="AD89" s="3" t="str">
        <f>IF($A89="ADD",IF(NOT(ISBLANK(AC89)),_xlfn.XLOOKUP(AC89,ud_pole_structure_make[lookupValue],ud_pole_structure_make[lookupKey],"ERROR"),""), "")</f>
        <v/>
      </c>
      <c r="AF89" s="3" t="str">
        <f>IF($A89="ADD",IF(NOT(ISBLANK(AE89)),_xlfn.XLOOKUP(1,(ud_pole_structure_model_lookup=AE89)*(ud_pole_structure_model_parentKey=AD89),ud_pole_structure_model[lookupKey],"ERROR"),""), "")</f>
        <v/>
      </c>
      <c r="AH89" s="3" t="str">
        <f>IF($A89="ADD",IF(NOT(ISBLANK(AG89)),_xlfn.XLOOKUP(AG89,sl_pole_shape[lookupValue],sl_pole_shape[lookupKey],"ERROR"),""), "")</f>
        <v/>
      </c>
      <c r="AJ89" s="3" t="str">
        <f>IF($A89="ADD",IF(NOT(ISBLANK(AI89)),_xlfn.XLOOKUP(AI89,sign_bracket[lookupValue],sign_bracket[lookupKey],"ERROR"),""), "")</f>
        <v/>
      </c>
      <c r="AL89" s="3" t="str">
        <f>IF($A89="ADD",IF(NOT(ISBLANK(AK89)),_xlfn.XLOOKUP(AK89,post_plant_type[lookupValue],post_plant_type[lookupKey],"ERROR"),""), "")</f>
        <v/>
      </c>
      <c r="AN89" s="3" t="str">
        <f>IF($A89="ADD",IF(NOT(ISBLANK(AM89)),_xlfn.XLOOKUP(AM89,post_ground_type[lookupValue],post_ground_type[lookupKey],"ERROR"),""), "")</f>
        <v/>
      </c>
      <c r="AP89" s="3" t="str">
        <f>IF($A89="ADD",IF(NOT(ISBLANK(AO89)),_xlfn.XLOOKUP(AO89,post_joint_type[lookupValue],post_joint_type[lookupKey],"ERROR"),""), "")</f>
        <v/>
      </c>
      <c r="AQ89" s="7"/>
      <c r="AR89" s="4" t="str">
        <f t="shared" ca="1" si="15"/>
        <v/>
      </c>
      <c r="AS89" s="4"/>
      <c r="AT89" s="3" t="str">
        <f t="shared" si="16"/>
        <v/>
      </c>
      <c r="AU89" s="3" t="str">
        <f>IF($A89="","",IF((AND($A89="ADD",OR(AT89="",AT89="In Use"))),"5",(_xlfn.XLOOKUP(AT89,ud_asset_status[lookupValue],ud_asset_status[lookupKey],""))))</f>
        <v/>
      </c>
      <c r="AV89" s="7"/>
      <c r="AX89" s="3" t="str">
        <f>IF($A89="ADD",IF(NOT(ISBLANK(AW89)),_xlfn.XLOOKUP(AW89,ar_replace_reason[lookupValue],ar_replace_reason[lookupKey],"ERROR"),""), "")</f>
        <v/>
      </c>
      <c r="AY89" s="3" t="str">
        <f t="shared" si="17"/>
        <v/>
      </c>
      <c r="AZ89" s="3" t="str">
        <f>IF($A89="","",IF((AND($A89="ADD",OR(AY89="",AY89="Queenstown-Lakes District Council"))),"70",(_xlfn.XLOOKUP(AY89,ud_organisation_owner[lookupValue],ud_organisation_owner[lookupKey],""))))</f>
        <v/>
      </c>
      <c r="BA89" s="3" t="str">
        <f t="shared" si="18"/>
        <v/>
      </c>
      <c r="BB89" s="3" t="str">
        <f>IF($A89="","",IF((AND($A89="ADD",OR(BA89="",BA89="Queenstown-Lakes District Council"))),"70",(_xlfn.XLOOKUP(BA89,ud_organisation_owner[lookupValue],ud_organisation_owner[lookupKey],""))))</f>
        <v/>
      </c>
      <c r="BC89" s="3" t="str">
        <f t="shared" si="19"/>
        <v/>
      </c>
      <c r="BD89" s="3" t="str">
        <f>IF($A89="","",IF((AND($A89="ADD",OR(BC89="",BC89="Local Authority"))),"17",(_xlfn.XLOOKUP(BC89,ud_sub_organisation[lookupValue],ud_sub_organisation[lookupKey],""))))</f>
        <v/>
      </c>
      <c r="BE89" s="3" t="str">
        <f t="shared" si="20"/>
        <v/>
      </c>
      <c r="BF89" s="3" t="str">
        <f>IF($A89="","",IF((AND($A89="ADD",OR(BE89="",BE89="Vested assets"))),"12",(_xlfn.XLOOKUP(BE89,ud_work_origin[lookupValue],ud_work_origin[lookupKey],""))))</f>
        <v/>
      </c>
      <c r="BG89" s="8"/>
      <c r="BH89" s="2" t="str">
        <f t="shared" si="21"/>
        <v/>
      </c>
      <c r="BI89" s="3" t="str">
        <f t="shared" si="22"/>
        <v/>
      </c>
      <c r="BJ89" s="3" t="str">
        <f>IF($A89="","",IF((AND($A89="ADD",OR(BI89="",BI89="Excellent"))),"1",(_xlfn.XLOOKUP(BI89,condition[lookupValue],condition[lookupKey],""))))</f>
        <v/>
      </c>
      <c r="BK89" s="7" t="str">
        <f t="shared" si="23"/>
        <v/>
      </c>
      <c r="BL89" s="9"/>
    </row>
    <row r="90" spans="2:64">
      <c r="B90" s="4"/>
      <c r="E90" s="3" t="str">
        <f>IF($A90="ADD",IF(NOT(ISBLANK(D90)),_xlfn.XLOOKUP(D90,roadnames[lookupValue],roadnames[lookupKey],"ERROR"),""), "")</f>
        <v/>
      </c>
      <c r="F90" s="5"/>
      <c r="G90" s="5"/>
      <c r="H90" s="6"/>
      <c r="J90" s="3" t="str">
        <f>IF($A90="ADD",IF(NOT(ISBLANK(I90)),_xlfn.XLOOKUP(I90,side[lookupValue],side[lookupKey],"ERROR"),""), "")</f>
        <v/>
      </c>
      <c r="K90" s="4"/>
      <c r="M90" s="3" t="str">
        <f>IF($A90="ADD",IF(NOT(ISBLANK(L90)),_xlfn.XLOOKUP(L90,ud_placement[lookupValue],ud_placement[lookupKey],"ERROR"),""), "")</f>
        <v/>
      </c>
      <c r="O90" s="3" t="str">
        <f>IF($A90="ADD",IF(NOT(ISBLANK(N90)),_xlfn.XLOOKUP(N90,ud_pole_primary_function[lookupValue],ud_pole_primary_function[lookupKey],"ERROR"),""), "")</f>
        <v/>
      </c>
      <c r="P90" s="3" t="str">
        <f t="shared" si="12"/>
        <v/>
      </c>
      <c r="Q90" s="3" t="str">
        <f>IF($A90="","",IF((AND($A90="ADD",OR(P90="",P90="Basic Sign Post"))),"6",(_xlfn.XLOOKUP(P90,ud_pole_structure_type[lookupValue],ud_pole_structure_type[lookupKey],""))))</f>
        <v/>
      </c>
      <c r="R90" s="3" t="str">
        <f t="shared" si="13"/>
        <v/>
      </c>
      <c r="S90" s="3" t="str">
        <f>IF($A90="","",IF((AND($A90="ADD",OR(R90="",R90="Aluminium"))),"4",(_xlfn.XLOOKUP(R90,pole_material[lookupValue],pole_material[lookupKey],""))))</f>
        <v/>
      </c>
      <c r="U90" s="3" t="str">
        <f>IF($A90="ADD",IF(NOT(ISBLANK(T90)),_xlfn.XLOOKUP(T90,ud_coating_system[lookupValue],ud_coating_system[lookupKey],"ERROR"),""), "")</f>
        <v/>
      </c>
      <c r="W90" s="3" t="str">
        <f>IF($A90="ADD",IF(NOT(ISBLANK(V90)),_xlfn.XLOOKUP(V90,ud_pole_foundation_type[lookupValue],ud_pole_foundation_type[lookupKey],"ERROR"),""), "")</f>
        <v/>
      </c>
      <c r="Y90" s="3" t="str">
        <f>IF($A90="ADD",IF(NOT(ISBLANK(X90)),_xlfn.XLOOKUP(X90,ud_pole_base_connection[lookupValue],ud_pole_base_connection[lookupKey],"ERROR"),""), "")</f>
        <v/>
      </c>
      <c r="Z90" s="6"/>
      <c r="AA90" s="6"/>
      <c r="AB90" s="2" t="str">
        <f t="shared" si="14"/>
        <v/>
      </c>
      <c r="AD90" s="3" t="str">
        <f>IF($A90="ADD",IF(NOT(ISBLANK(AC90)),_xlfn.XLOOKUP(AC90,ud_pole_structure_make[lookupValue],ud_pole_structure_make[lookupKey],"ERROR"),""), "")</f>
        <v/>
      </c>
      <c r="AF90" s="3" t="str">
        <f>IF($A90="ADD",IF(NOT(ISBLANK(AE90)),_xlfn.XLOOKUP(1,(ud_pole_structure_model_lookup=AE90)*(ud_pole_structure_model_parentKey=AD90),ud_pole_structure_model[lookupKey],"ERROR"),""), "")</f>
        <v/>
      </c>
      <c r="AH90" s="3" t="str">
        <f>IF($A90="ADD",IF(NOT(ISBLANK(AG90)),_xlfn.XLOOKUP(AG90,sl_pole_shape[lookupValue],sl_pole_shape[lookupKey],"ERROR"),""), "")</f>
        <v/>
      </c>
      <c r="AJ90" s="3" t="str">
        <f>IF($A90="ADD",IF(NOT(ISBLANK(AI90)),_xlfn.XLOOKUP(AI90,sign_bracket[lookupValue],sign_bracket[lookupKey],"ERROR"),""), "")</f>
        <v/>
      </c>
      <c r="AL90" s="3" t="str">
        <f>IF($A90="ADD",IF(NOT(ISBLANK(AK90)),_xlfn.XLOOKUP(AK90,post_plant_type[lookupValue],post_plant_type[lookupKey],"ERROR"),""), "")</f>
        <v/>
      </c>
      <c r="AN90" s="3" t="str">
        <f>IF($A90="ADD",IF(NOT(ISBLANK(AM90)),_xlfn.XLOOKUP(AM90,post_ground_type[lookupValue],post_ground_type[lookupKey],"ERROR"),""), "")</f>
        <v/>
      </c>
      <c r="AP90" s="3" t="str">
        <f>IF($A90="ADD",IF(NOT(ISBLANK(AO90)),_xlfn.XLOOKUP(AO90,post_joint_type[lookupValue],post_joint_type[lookupKey],"ERROR"),""), "")</f>
        <v/>
      </c>
      <c r="AQ90" s="7"/>
      <c r="AR90" s="4" t="str">
        <f t="shared" ca="1" si="15"/>
        <v/>
      </c>
      <c r="AS90" s="4"/>
      <c r="AT90" s="3" t="str">
        <f t="shared" si="16"/>
        <v/>
      </c>
      <c r="AU90" s="3" t="str">
        <f>IF($A90="","",IF((AND($A90="ADD",OR(AT90="",AT90="In Use"))),"5",(_xlfn.XLOOKUP(AT90,ud_asset_status[lookupValue],ud_asset_status[lookupKey],""))))</f>
        <v/>
      </c>
      <c r="AV90" s="7"/>
      <c r="AX90" s="3" t="str">
        <f>IF($A90="ADD",IF(NOT(ISBLANK(AW90)),_xlfn.XLOOKUP(AW90,ar_replace_reason[lookupValue],ar_replace_reason[lookupKey],"ERROR"),""), "")</f>
        <v/>
      </c>
      <c r="AY90" s="3" t="str">
        <f t="shared" si="17"/>
        <v/>
      </c>
      <c r="AZ90" s="3" t="str">
        <f>IF($A90="","",IF((AND($A90="ADD",OR(AY90="",AY90="Queenstown-Lakes District Council"))),"70",(_xlfn.XLOOKUP(AY90,ud_organisation_owner[lookupValue],ud_organisation_owner[lookupKey],""))))</f>
        <v/>
      </c>
      <c r="BA90" s="3" t="str">
        <f t="shared" si="18"/>
        <v/>
      </c>
      <c r="BB90" s="3" t="str">
        <f>IF($A90="","",IF((AND($A90="ADD",OR(BA90="",BA90="Queenstown-Lakes District Council"))),"70",(_xlfn.XLOOKUP(BA90,ud_organisation_owner[lookupValue],ud_organisation_owner[lookupKey],""))))</f>
        <v/>
      </c>
      <c r="BC90" s="3" t="str">
        <f t="shared" si="19"/>
        <v/>
      </c>
      <c r="BD90" s="3" t="str">
        <f>IF($A90="","",IF((AND($A90="ADD",OR(BC90="",BC90="Local Authority"))),"17",(_xlfn.XLOOKUP(BC90,ud_sub_organisation[lookupValue],ud_sub_organisation[lookupKey],""))))</f>
        <v/>
      </c>
      <c r="BE90" s="3" t="str">
        <f t="shared" si="20"/>
        <v/>
      </c>
      <c r="BF90" s="3" t="str">
        <f>IF($A90="","",IF((AND($A90="ADD",OR(BE90="",BE90="Vested assets"))),"12",(_xlfn.XLOOKUP(BE90,ud_work_origin[lookupValue],ud_work_origin[lookupKey],""))))</f>
        <v/>
      </c>
      <c r="BG90" s="8"/>
      <c r="BH90" s="2" t="str">
        <f t="shared" si="21"/>
        <v/>
      </c>
      <c r="BI90" s="3" t="str">
        <f t="shared" si="22"/>
        <v/>
      </c>
      <c r="BJ90" s="3" t="str">
        <f>IF($A90="","",IF((AND($A90="ADD",OR(BI90="",BI90="Excellent"))),"1",(_xlfn.XLOOKUP(BI90,condition[lookupValue],condition[lookupKey],""))))</f>
        <v/>
      </c>
      <c r="BK90" s="7" t="str">
        <f t="shared" si="23"/>
        <v/>
      </c>
      <c r="BL90" s="9"/>
    </row>
    <row r="91" spans="2:64">
      <c r="B91" s="4"/>
      <c r="E91" s="3" t="str">
        <f>IF($A91="ADD",IF(NOT(ISBLANK(D91)),_xlfn.XLOOKUP(D91,roadnames[lookupValue],roadnames[lookupKey],"ERROR"),""), "")</f>
        <v/>
      </c>
      <c r="F91" s="5"/>
      <c r="G91" s="5"/>
      <c r="H91" s="6"/>
      <c r="J91" s="3" t="str">
        <f>IF($A91="ADD",IF(NOT(ISBLANK(I91)),_xlfn.XLOOKUP(I91,side[lookupValue],side[lookupKey],"ERROR"),""), "")</f>
        <v/>
      </c>
      <c r="K91" s="4"/>
      <c r="M91" s="3" t="str">
        <f>IF($A91="ADD",IF(NOT(ISBLANK(L91)),_xlfn.XLOOKUP(L91,ud_placement[lookupValue],ud_placement[lookupKey],"ERROR"),""), "")</f>
        <v/>
      </c>
      <c r="O91" s="3" t="str">
        <f>IF($A91="ADD",IF(NOT(ISBLANK(N91)),_xlfn.XLOOKUP(N91,ud_pole_primary_function[lookupValue],ud_pole_primary_function[lookupKey],"ERROR"),""), "")</f>
        <v/>
      </c>
      <c r="P91" s="3" t="str">
        <f t="shared" si="12"/>
        <v/>
      </c>
      <c r="Q91" s="3" t="str">
        <f>IF($A91="","",IF((AND($A91="ADD",OR(P91="",P91="Basic Sign Post"))),"6",(_xlfn.XLOOKUP(P91,ud_pole_structure_type[lookupValue],ud_pole_structure_type[lookupKey],""))))</f>
        <v/>
      </c>
      <c r="R91" s="3" t="str">
        <f t="shared" si="13"/>
        <v/>
      </c>
      <c r="S91" s="3" t="str">
        <f>IF($A91="","",IF((AND($A91="ADD",OR(R91="",R91="Aluminium"))),"4",(_xlfn.XLOOKUP(R91,pole_material[lookupValue],pole_material[lookupKey],""))))</f>
        <v/>
      </c>
      <c r="U91" s="3" t="str">
        <f>IF($A91="ADD",IF(NOT(ISBLANK(T91)),_xlfn.XLOOKUP(T91,ud_coating_system[lookupValue],ud_coating_system[lookupKey],"ERROR"),""), "")</f>
        <v/>
      </c>
      <c r="W91" s="3" t="str">
        <f>IF($A91="ADD",IF(NOT(ISBLANK(V91)),_xlfn.XLOOKUP(V91,ud_pole_foundation_type[lookupValue],ud_pole_foundation_type[lookupKey],"ERROR"),""), "")</f>
        <v/>
      </c>
      <c r="Y91" s="3" t="str">
        <f>IF($A91="ADD",IF(NOT(ISBLANK(X91)),_xlfn.XLOOKUP(X91,ud_pole_base_connection[lookupValue],ud_pole_base_connection[lookupKey],"ERROR"),""), "")</f>
        <v/>
      </c>
      <c r="Z91" s="6"/>
      <c r="AA91" s="6"/>
      <c r="AB91" s="2" t="str">
        <f t="shared" si="14"/>
        <v/>
      </c>
      <c r="AD91" s="3" t="str">
        <f>IF($A91="ADD",IF(NOT(ISBLANK(AC91)),_xlfn.XLOOKUP(AC91,ud_pole_structure_make[lookupValue],ud_pole_structure_make[lookupKey],"ERROR"),""), "")</f>
        <v/>
      </c>
      <c r="AF91" s="3" t="str">
        <f>IF($A91="ADD",IF(NOT(ISBLANK(AE91)),_xlfn.XLOOKUP(1,(ud_pole_structure_model_lookup=AE91)*(ud_pole_structure_model_parentKey=AD91),ud_pole_structure_model[lookupKey],"ERROR"),""), "")</f>
        <v/>
      </c>
      <c r="AH91" s="3" t="str">
        <f>IF($A91="ADD",IF(NOT(ISBLANK(AG91)),_xlfn.XLOOKUP(AG91,sl_pole_shape[lookupValue],sl_pole_shape[lookupKey],"ERROR"),""), "")</f>
        <v/>
      </c>
      <c r="AJ91" s="3" t="str">
        <f>IF($A91="ADD",IF(NOT(ISBLANK(AI91)),_xlfn.XLOOKUP(AI91,sign_bracket[lookupValue],sign_bracket[lookupKey],"ERROR"),""), "")</f>
        <v/>
      </c>
      <c r="AL91" s="3" t="str">
        <f>IF($A91="ADD",IF(NOT(ISBLANK(AK91)),_xlfn.XLOOKUP(AK91,post_plant_type[lookupValue],post_plant_type[lookupKey],"ERROR"),""), "")</f>
        <v/>
      </c>
      <c r="AN91" s="3" t="str">
        <f>IF($A91="ADD",IF(NOT(ISBLANK(AM91)),_xlfn.XLOOKUP(AM91,post_ground_type[lookupValue],post_ground_type[lookupKey],"ERROR"),""), "")</f>
        <v/>
      </c>
      <c r="AP91" s="3" t="str">
        <f>IF($A91="ADD",IF(NOT(ISBLANK(AO91)),_xlfn.XLOOKUP(AO91,post_joint_type[lookupValue],post_joint_type[lookupKey],"ERROR"),""), "")</f>
        <v/>
      </c>
      <c r="AQ91" s="7"/>
      <c r="AR91" s="4" t="str">
        <f t="shared" ca="1" si="15"/>
        <v/>
      </c>
      <c r="AS91" s="4"/>
      <c r="AT91" s="3" t="str">
        <f t="shared" si="16"/>
        <v/>
      </c>
      <c r="AU91" s="3" t="str">
        <f>IF($A91="","",IF((AND($A91="ADD",OR(AT91="",AT91="In Use"))),"5",(_xlfn.XLOOKUP(AT91,ud_asset_status[lookupValue],ud_asset_status[lookupKey],""))))</f>
        <v/>
      </c>
      <c r="AV91" s="7"/>
      <c r="AX91" s="3" t="str">
        <f>IF($A91="ADD",IF(NOT(ISBLANK(AW91)),_xlfn.XLOOKUP(AW91,ar_replace_reason[lookupValue],ar_replace_reason[lookupKey],"ERROR"),""), "")</f>
        <v/>
      </c>
      <c r="AY91" s="3" t="str">
        <f t="shared" si="17"/>
        <v/>
      </c>
      <c r="AZ91" s="3" t="str">
        <f>IF($A91="","",IF((AND($A91="ADD",OR(AY91="",AY91="Queenstown-Lakes District Council"))),"70",(_xlfn.XLOOKUP(AY91,ud_organisation_owner[lookupValue],ud_organisation_owner[lookupKey],""))))</f>
        <v/>
      </c>
      <c r="BA91" s="3" t="str">
        <f t="shared" si="18"/>
        <v/>
      </c>
      <c r="BB91" s="3" t="str">
        <f>IF($A91="","",IF((AND($A91="ADD",OR(BA91="",BA91="Queenstown-Lakes District Council"))),"70",(_xlfn.XLOOKUP(BA91,ud_organisation_owner[lookupValue],ud_organisation_owner[lookupKey],""))))</f>
        <v/>
      </c>
      <c r="BC91" s="3" t="str">
        <f t="shared" si="19"/>
        <v/>
      </c>
      <c r="BD91" s="3" t="str">
        <f>IF($A91="","",IF((AND($A91="ADD",OR(BC91="",BC91="Local Authority"))),"17",(_xlfn.XLOOKUP(BC91,ud_sub_organisation[lookupValue],ud_sub_organisation[lookupKey],""))))</f>
        <v/>
      </c>
      <c r="BE91" s="3" t="str">
        <f t="shared" si="20"/>
        <v/>
      </c>
      <c r="BF91" s="3" t="str">
        <f>IF($A91="","",IF((AND($A91="ADD",OR(BE91="",BE91="Vested assets"))),"12",(_xlfn.XLOOKUP(BE91,ud_work_origin[lookupValue],ud_work_origin[lookupKey],""))))</f>
        <v/>
      </c>
      <c r="BG91" s="8"/>
      <c r="BH91" s="2" t="str">
        <f t="shared" si="21"/>
        <v/>
      </c>
      <c r="BI91" s="3" t="str">
        <f t="shared" si="22"/>
        <v/>
      </c>
      <c r="BJ91" s="3" t="str">
        <f>IF($A91="","",IF((AND($A91="ADD",OR(BI91="",BI91="Excellent"))),"1",(_xlfn.XLOOKUP(BI91,condition[lookupValue],condition[lookupKey],""))))</f>
        <v/>
      </c>
      <c r="BK91" s="7" t="str">
        <f t="shared" si="23"/>
        <v/>
      </c>
      <c r="BL91" s="9"/>
    </row>
    <row r="92" spans="2:64">
      <c r="B92" s="4"/>
      <c r="E92" s="3" t="str">
        <f>IF($A92="ADD",IF(NOT(ISBLANK(D92)),_xlfn.XLOOKUP(D92,roadnames[lookupValue],roadnames[lookupKey],"ERROR"),""), "")</f>
        <v/>
      </c>
      <c r="F92" s="5"/>
      <c r="G92" s="5"/>
      <c r="H92" s="6"/>
      <c r="J92" s="3" t="str">
        <f>IF($A92="ADD",IF(NOT(ISBLANK(I92)),_xlfn.XLOOKUP(I92,side[lookupValue],side[lookupKey],"ERROR"),""), "")</f>
        <v/>
      </c>
      <c r="K92" s="4"/>
      <c r="M92" s="3" t="str">
        <f>IF($A92="ADD",IF(NOT(ISBLANK(L92)),_xlfn.XLOOKUP(L92,ud_placement[lookupValue],ud_placement[lookupKey],"ERROR"),""), "")</f>
        <v/>
      </c>
      <c r="O92" s="3" t="str">
        <f>IF($A92="ADD",IF(NOT(ISBLANK(N92)),_xlfn.XLOOKUP(N92,ud_pole_primary_function[lookupValue],ud_pole_primary_function[lookupKey],"ERROR"),""), "")</f>
        <v/>
      </c>
      <c r="P92" s="3" t="str">
        <f t="shared" si="12"/>
        <v/>
      </c>
      <c r="Q92" s="3" t="str">
        <f>IF($A92="","",IF((AND($A92="ADD",OR(P92="",P92="Basic Sign Post"))),"6",(_xlfn.XLOOKUP(P92,ud_pole_structure_type[lookupValue],ud_pole_structure_type[lookupKey],""))))</f>
        <v/>
      </c>
      <c r="R92" s="3" t="str">
        <f t="shared" si="13"/>
        <v/>
      </c>
      <c r="S92" s="3" t="str">
        <f>IF($A92="","",IF((AND($A92="ADD",OR(R92="",R92="Aluminium"))),"4",(_xlfn.XLOOKUP(R92,pole_material[lookupValue],pole_material[lookupKey],""))))</f>
        <v/>
      </c>
      <c r="U92" s="3" t="str">
        <f>IF($A92="ADD",IF(NOT(ISBLANK(T92)),_xlfn.XLOOKUP(T92,ud_coating_system[lookupValue],ud_coating_system[lookupKey],"ERROR"),""), "")</f>
        <v/>
      </c>
      <c r="W92" s="3" t="str">
        <f>IF($A92="ADD",IF(NOT(ISBLANK(V92)),_xlfn.XLOOKUP(V92,ud_pole_foundation_type[lookupValue],ud_pole_foundation_type[lookupKey],"ERROR"),""), "")</f>
        <v/>
      </c>
      <c r="Y92" s="3" t="str">
        <f>IF($A92="ADD",IF(NOT(ISBLANK(X92)),_xlfn.XLOOKUP(X92,ud_pole_base_connection[lookupValue],ud_pole_base_connection[lookupKey],"ERROR"),""), "")</f>
        <v/>
      </c>
      <c r="Z92" s="6"/>
      <c r="AA92" s="6"/>
      <c r="AB92" s="2" t="str">
        <f t="shared" si="14"/>
        <v/>
      </c>
      <c r="AD92" s="3" t="str">
        <f>IF($A92="ADD",IF(NOT(ISBLANK(AC92)),_xlfn.XLOOKUP(AC92,ud_pole_structure_make[lookupValue],ud_pole_structure_make[lookupKey],"ERROR"),""), "")</f>
        <v/>
      </c>
      <c r="AF92" s="3" t="str">
        <f>IF($A92="ADD",IF(NOT(ISBLANK(AE92)),_xlfn.XLOOKUP(1,(ud_pole_structure_model_lookup=AE92)*(ud_pole_structure_model_parentKey=AD92),ud_pole_structure_model[lookupKey],"ERROR"),""), "")</f>
        <v/>
      </c>
      <c r="AH92" s="3" t="str">
        <f>IF($A92="ADD",IF(NOT(ISBLANK(AG92)),_xlfn.XLOOKUP(AG92,sl_pole_shape[lookupValue],sl_pole_shape[lookupKey],"ERROR"),""), "")</f>
        <v/>
      </c>
      <c r="AJ92" s="3" t="str">
        <f>IF($A92="ADD",IF(NOT(ISBLANK(AI92)),_xlfn.XLOOKUP(AI92,sign_bracket[lookupValue],sign_bracket[lookupKey],"ERROR"),""), "")</f>
        <v/>
      </c>
      <c r="AL92" s="3" t="str">
        <f>IF($A92="ADD",IF(NOT(ISBLANK(AK92)),_xlfn.XLOOKUP(AK92,post_plant_type[lookupValue],post_plant_type[lookupKey],"ERROR"),""), "")</f>
        <v/>
      </c>
      <c r="AN92" s="3" t="str">
        <f>IF($A92="ADD",IF(NOT(ISBLANK(AM92)),_xlfn.XLOOKUP(AM92,post_ground_type[lookupValue],post_ground_type[lookupKey],"ERROR"),""), "")</f>
        <v/>
      </c>
      <c r="AP92" s="3" t="str">
        <f>IF($A92="ADD",IF(NOT(ISBLANK(AO92)),_xlfn.XLOOKUP(AO92,post_joint_type[lookupValue],post_joint_type[lookupKey],"ERROR"),""), "")</f>
        <v/>
      </c>
      <c r="AQ92" s="7"/>
      <c r="AR92" s="4" t="str">
        <f t="shared" ca="1" si="15"/>
        <v/>
      </c>
      <c r="AS92" s="4"/>
      <c r="AT92" s="3" t="str">
        <f t="shared" si="16"/>
        <v/>
      </c>
      <c r="AU92" s="3" t="str">
        <f>IF($A92="","",IF((AND($A92="ADD",OR(AT92="",AT92="In Use"))),"5",(_xlfn.XLOOKUP(AT92,ud_asset_status[lookupValue],ud_asset_status[lookupKey],""))))</f>
        <v/>
      </c>
      <c r="AV92" s="7"/>
      <c r="AX92" s="3" t="str">
        <f>IF($A92="ADD",IF(NOT(ISBLANK(AW92)),_xlfn.XLOOKUP(AW92,ar_replace_reason[lookupValue],ar_replace_reason[lookupKey],"ERROR"),""), "")</f>
        <v/>
      </c>
      <c r="AY92" s="3" t="str">
        <f t="shared" si="17"/>
        <v/>
      </c>
      <c r="AZ92" s="3" t="str">
        <f>IF($A92="","",IF((AND($A92="ADD",OR(AY92="",AY92="Queenstown-Lakes District Council"))),"70",(_xlfn.XLOOKUP(AY92,ud_organisation_owner[lookupValue],ud_organisation_owner[lookupKey],""))))</f>
        <v/>
      </c>
      <c r="BA92" s="3" t="str">
        <f t="shared" si="18"/>
        <v/>
      </c>
      <c r="BB92" s="3" t="str">
        <f>IF($A92="","",IF((AND($A92="ADD",OR(BA92="",BA92="Queenstown-Lakes District Council"))),"70",(_xlfn.XLOOKUP(BA92,ud_organisation_owner[lookupValue],ud_organisation_owner[lookupKey],""))))</f>
        <v/>
      </c>
      <c r="BC92" s="3" t="str">
        <f t="shared" si="19"/>
        <v/>
      </c>
      <c r="BD92" s="3" t="str">
        <f>IF($A92="","",IF((AND($A92="ADD",OR(BC92="",BC92="Local Authority"))),"17",(_xlfn.XLOOKUP(BC92,ud_sub_organisation[lookupValue],ud_sub_organisation[lookupKey],""))))</f>
        <v/>
      </c>
      <c r="BE92" s="3" t="str">
        <f t="shared" si="20"/>
        <v/>
      </c>
      <c r="BF92" s="3" t="str">
        <f>IF($A92="","",IF((AND($A92="ADD",OR(BE92="",BE92="Vested assets"))),"12",(_xlfn.XLOOKUP(BE92,ud_work_origin[lookupValue],ud_work_origin[lookupKey],""))))</f>
        <v/>
      </c>
      <c r="BG92" s="8"/>
      <c r="BH92" s="2" t="str">
        <f t="shared" si="21"/>
        <v/>
      </c>
      <c r="BI92" s="3" t="str">
        <f t="shared" si="22"/>
        <v/>
      </c>
      <c r="BJ92" s="3" t="str">
        <f>IF($A92="","",IF((AND($A92="ADD",OR(BI92="",BI92="Excellent"))),"1",(_xlfn.XLOOKUP(BI92,condition[lookupValue],condition[lookupKey],""))))</f>
        <v/>
      </c>
      <c r="BK92" s="7" t="str">
        <f t="shared" si="23"/>
        <v/>
      </c>
      <c r="BL92" s="9"/>
    </row>
    <row r="93" spans="2:64">
      <c r="B93" s="4"/>
      <c r="E93" s="3" t="str">
        <f>IF($A93="ADD",IF(NOT(ISBLANK(D93)),_xlfn.XLOOKUP(D93,roadnames[lookupValue],roadnames[lookupKey],"ERROR"),""), "")</f>
        <v/>
      </c>
      <c r="F93" s="5"/>
      <c r="G93" s="5"/>
      <c r="H93" s="6"/>
      <c r="J93" s="3" t="str">
        <f>IF($A93="ADD",IF(NOT(ISBLANK(I93)),_xlfn.XLOOKUP(I93,side[lookupValue],side[lookupKey],"ERROR"),""), "")</f>
        <v/>
      </c>
      <c r="K93" s="4"/>
      <c r="M93" s="3" t="str">
        <f>IF($A93="ADD",IF(NOT(ISBLANK(L93)),_xlfn.XLOOKUP(L93,ud_placement[lookupValue],ud_placement[lookupKey],"ERROR"),""), "")</f>
        <v/>
      </c>
      <c r="O93" s="3" t="str">
        <f>IF($A93="ADD",IF(NOT(ISBLANK(N93)),_xlfn.XLOOKUP(N93,ud_pole_primary_function[lookupValue],ud_pole_primary_function[lookupKey],"ERROR"),""), "")</f>
        <v/>
      </c>
      <c r="P93" s="3" t="str">
        <f t="shared" si="12"/>
        <v/>
      </c>
      <c r="Q93" s="3" t="str">
        <f>IF($A93="","",IF((AND($A93="ADD",OR(P93="",P93="Basic Sign Post"))),"6",(_xlfn.XLOOKUP(P93,ud_pole_structure_type[lookupValue],ud_pole_structure_type[lookupKey],""))))</f>
        <v/>
      </c>
      <c r="R93" s="3" t="str">
        <f t="shared" si="13"/>
        <v/>
      </c>
      <c r="S93" s="3" t="str">
        <f>IF($A93="","",IF((AND($A93="ADD",OR(R93="",R93="Aluminium"))),"4",(_xlfn.XLOOKUP(R93,pole_material[lookupValue],pole_material[lookupKey],""))))</f>
        <v/>
      </c>
      <c r="U93" s="3" t="str">
        <f>IF($A93="ADD",IF(NOT(ISBLANK(T93)),_xlfn.XLOOKUP(T93,ud_coating_system[lookupValue],ud_coating_system[lookupKey],"ERROR"),""), "")</f>
        <v/>
      </c>
      <c r="W93" s="3" t="str">
        <f>IF($A93="ADD",IF(NOT(ISBLANK(V93)),_xlfn.XLOOKUP(V93,ud_pole_foundation_type[lookupValue],ud_pole_foundation_type[lookupKey],"ERROR"),""), "")</f>
        <v/>
      </c>
      <c r="Y93" s="3" t="str">
        <f>IF($A93="ADD",IF(NOT(ISBLANK(X93)),_xlfn.XLOOKUP(X93,ud_pole_base_connection[lookupValue],ud_pole_base_connection[lookupKey],"ERROR"),""), "")</f>
        <v/>
      </c>
      <c r="Z93" s="6"/>
      <c r="AA93" s="6"/>
      <c r="AB93" s="2" t="str">
        <f t="shared" si="14"/>
        <v/>
      </c>
      <c r="AD93" s="3" t="str">
        <f>IF($A93="ADD",IF(NOT(ISBLANK(AC93)),_xlfn.XLOOKUP(AC93,ud_pole_structure_make[lookupValue],ud_pole_structure_make[lookupKey],"ERROR"),""), "")</f>
        <v/>
      </c>
      <c r="AF93" s="3" t="str">
        <f>IF($A93="ADD",IF(NOT(ISBLANK(AE93)),_xlfn.XLOOKUP(1,(ud_pole_structure_model_lookup=AE93)*(ud_pole_structure_model_parentKey=AD93),ud_pole_structure_model[lookupKey],"ERROR"),""), "")</f>
        <v/>
      </c>
      <c r="AH93" s="3" t="str">
        <f>IF($A93="ADD",IF(NOT(ISBLANK(AG93)),_xlfn.XLOOKUP(AG93,sl_pole_shape[lookupValue],sl_pole_shape[lookupKey],"ERROR"),""), "")</f>
        <v/>
      </c>
      <c r="AJ93" s="3" t="str">
        <f>IF($A93="ADD",IF(NOT(ISBLANK(AI93)),_xlfn.XLOOKUP(AI93,sign_bracket[lookupValue],sign_bracket[lookupKey],"ERROR"),""), "")</f>
        <v/>
      </c>
      <c r="AL93" s="3" t="str">
        <f>IF($A93="ADD",IF(NOT(ISBLANK(AK93)),_xlfn.XLOOKUP(AK93,post_plant_type[lookupValue],post_plant_type[lookupKey],"ERROR"),""), "")</f>
        <v/>
      </c>
      <c r="AN93" s="3" t="str">
        <f>IF($A93="ADD",IF(NOT(ISBLANK(AM93)),_xlfn.XLOOKUP(AM93,post_ground_type[lookupValue],post_ground_type[lookupKey],"ERROR"),""), "")</f>
        <v/>
      </c>
      <c r="AP93" s="3" t="str">
        <f>IF($A93="ADD",IF(NOT(ISBLANK(AO93)),_xlfn.XLOOKUP(AO93,post_joint_type[lookupValue],post_joint_type[lookupKey],"ERROR"),""), "")</f>
        <v/>
      </c>
      <c r="AQ93" s="7"/>
      <c r="AR93" s="4" t="str">
        <f t="shared" ca="1" si="15"/>
        <v/>
      </c>
      <c r="AS93" s="4"/>
      <c r="AT93" s="3" t="str">
        <f t="shared" si="16"/>
        <v/>
      </c>
      <c r="AU93" s="3" t="str">
        <f>IF($A93="","",IF((AND($A93="ADD",OR(AT93="",AT93="In Use"))),"5",(_xlfn.XLOOKUP(AT93,ud_asset_status[lookupValue],ud_asset_status[lookupKey],""))))</f>
        <v/>
      </c>
      <c r="AV93" s="7"/>
      <c r="AX93" s="3" t="str">
        <f>IF($A93="ADD",IF(NOT(ISBLANK(AW93)),_xlfn.XLOOKUP(AW93,ar_replace_reason[lookupValue],ar_replace_reason[lookupKey],"ERROR"),""), "")</f>
        <v/>
      </c>
      <c r="AY93" s="3" t="str">
        <f t="shared" si="17"/>
        <v/>
      </c>
      <c r="AZ93" s="3" t="str">
        <f>IF($A93="","",IF((AND($A93="ADD",OR(AY93="",AY93="Queenstown-Lakes District Council"))),"70",(_xlfn.XLOOKUP(AY93,ud_organisation_owner[lookupValue],ud_organisation_owner[lookupKey],""))))</f>
        <v/>
      </c>
      <c r="BA93" s="3" t="str">
        <f t="shared" si="18"/>
        <v/>
      </c>
      <c r="BB93" s="3" t="str">
        <f>IF($A93="","",IF((AND($A93="ADD",OR(BA93="",BA93="Queenstown-Lakes District Council"))),"70",(_xlfn.XLOOKUP(BA93,ud_organisation_owner[lookupValue],ud_organisation_owner[lookupKey],""))))</f>
        <v/>
      </c>
      <c r="BC93" s="3" t="str">
        <f t="shared" si="19"/>
        <v/>
      </c>
      <c r="BD93" s="3" t="str">
        <f>IF($A93="","",IF((AND($A93="ADD",OR(BC93="",BC93="Local Authority"))),"17",(_xlfn.XLOOKUP(BC93,ud_sub_organisation[lookupValue],ud_sub_organisation[lookupKey],""))))</f>
        <v/>
      </c>
      <c r="BE93" s="3" t="str">
        <f t="shared" si="20"/>
        <v/>
      </c>
      <c r="BF93" s="3" t="str">
        <f>IF($A93="","",IF((AND($A93="ADD",OR(BE93="",BE93="Vested assets"))),"12",(_xlfn.XLOOKUP(BE93,ud_work_origin[lookupValue],ud_work_origin[lookupKey],""))))</f>
        <v/>
      </c>
      <c r="BG93" s="8"/>
      <c r="BH93" s="2" t="str">
        <f t="shared" si="21"/>
        <v/>
      </c>
      <c r="BI93" s="3" t="str">
        <f t="shared" si="22"/>
        <v/>
      </c>
      <c r="BJ93" s="3" t="str">
        <f>IF($A93="","",IF((AND($A93="ADD",OR(BI93="",BI93="Excellent"))),"1",(_xlfn.XLOOKUP(BI93,condition[lookupValue],condition[lookupKey],""))))</f>
        <v/>
      </c>
      <c r="BK93" s="7" t="str">
        <f t="shared" si="23"/>
        <v/>
      </c>
      <c r="BL93" s="9"/>
    </row>
    <row r="94" spans="2:64">
      <c r="B94" s="4"/>
      <c r="E94" s="3" t="str">
        <f>IF($A94="ADD",IF(NOT(ISBLANK(D94)),_xlfn.XLOOKUP(D94,roadnames[lookupValue],roadnames[lookupKey],"ERROR"),""), "")</f>
        <v/>
      </c>
      <c r="F94" s="5"/>
      <c r="G94" s="5"/>
      <c r="H94" s="6"/>
      <c r="J94" s="3" t="str">
        <f>IF($A94="ADD",IF(NOT(ISBLANK(I94)),_xlfn.XLOOKUP(I94,side[lookupValue],side[lookupKey],"ERROR"),""), "")</f>
        <v/>
      </c>
      <c r="K94" s="4"/>
      <c r="M94" s="3" t="str">
        <f>IF($A94="ADD",IF(NOT(ISBLANK(L94)),_xlfn.XLOOKUP(L94,ud_placement[lookupValue],ud_placement[lookupKey],"ERROR"),""), "")</f>
        <v/>
      </c>
      <c r="O94" s="3" t="str">
        <f>IF($A94="ADD",IF(NOT(ISBLANK(N94)),_xlfn.XLOOKUP(N94,ud_pole_primary_function[lookupValue],ud_pole_primary_function[lookupKey],"ERROR"),""), "")</f>
        <v/>
      </c>
      <c r="P94" s="3" t="str">
        <f t="shared" si="12"/>
        <v/>
      </c>
      <c r="Q94" s="3" t="str">
        <f>IF($A94="","",IF((AND($A94="ADD",OR(P94="",P94="Basic Sign Post"))),"6",(_xlfn.XLOOKUP(P94,ud_pole_structure_type[lookupValue],ud_pole_structure_type[lookupKey],""))))</f>
        <v/>
      </c>
      <c r="R94" s="3" t="str">
        <f t="shared" si="13"/>
        <v/>
      </c>
      <c r="S94" s="3" t="str">
        <f>IF($A94="","",IF((AND($A94="ADD",OR(R94="",R94="Aluminium"))),"4",(_xlfn.XLOOKUP(R94,pole_material[lookupValue],pole_material[lookupKey],""))))</f>
        <v/>
      </c>
      <c r="U94" s="3" t="str">
        <f>IF($A94="ADD",IF(NOT(ISBLANK(T94)),_xlfn.XLOOKUP(T94,ud_coating_system[lookupValue],ud_coating_system[lookupKey],"ERROR"),""), "")</f>
        <v/>
      </c>
      <c r="W94" s="3" t="str">
        <f>IF($A94="ADD",IF(NOT(ISBLANK(V94)),_xlfn.XLOOKUP(V94,ud_pole_foundation_type[lookupValue],ud_pole_foundation_type[lookupKey],"ERROR"),""), "")</f>
        <v/>
      </c>
      <c r="Y94" s="3" t="str">
        <f>IF($A94="ADD",IF(NOT(ISBLANK(X94)),_xlfn.XLOOKUP(X94,ud_pole_base_connection[lookupValue],ud_pole_base_connection[lookupKey],"ERROR"),""), "")</f>
        <v/>
      </c>
      <c r="Z94" s="6"/>
      <c r="AA94" s="6"/>
      <c r="AB94" s="2" t="str">
        <f t="shared" si="14"/>
        <v/>
      </c>
      <c r="AD94" s="3" t="str">
        <f>IF($A94="ADD",IF(NOT(ISBLANK(AC94)),_xlfn.XLOOKUP(AC94,ud_pole_structure_make[lookupValue],ud_pole_structure_make[lookupKey],"ERROR"),""), "")</f>
        <v/>
      </c>
      <c r="AF94" s="3" t="str">
        <f>IF($A94="ADD",IF(NOT(ISBLANK(AE94)),_xlfn.XLOOKUP(1,(ud_pole_structure_model_lookup=AE94)*(ud_pole_structure_model_parentKey=AD94),ud_pole_structure_model[lookupKey],"ERROR"),""), "")</f>
        <v/>
      </c>
      <c r="AH94" s="3" t="str">
        <f>IF($A94="ADD",IF(NOT(ISBLANK(AG94)),_xlfn.XLOOKUP(AG94,sl_pole_shape[lookupValue],sl_pole_shape[lookupKey],"ERROR"),""), "")</f>
        <v/>
      </c>
      <c r="AJ94" s="3" t="str">
        <f>IF($A94="ADD",IF(NOT(ISBLANK(AI94)),_xlfn.XLOOKUP(AI94,sign_bracket[lookupValue],sign_bracket[lookupKey],"ERROR"),""), "")</f>
        <v/>
      </c>
      <c r="AL94" s="3" t="str">
        <f>IF($A94="ADD",IF(NOT(ISBLANK(AK94)),_xlfn.XLOOKUP(AK94,post_plant_type[lookupValue],post_plant_type[lookupKey],"ERROR"),""), "")</f>
        <v/>
      </c>
      <c r="AN94" s="3" t="str">
        <f>IF($A94="ADD",IF(NOT(ISBLANK(AM94)),_xlfn.XLOOKUP(AM94,post_ground_type[lookupValue],post_ground_type[lookupKey],"ERROR"),""), "")</f>
        <v/>
      </c>
      <c r="AP94" s="3" t="str">
        <f>IF($A94="ADD",IF(NOT(ISBLANK(AO94)),_xlfn.XLOOKUP(AO94,post_joint_type[lookupValue],post_joint_type[lookupKey],"ERROR"),""), "")</f>
        <v/>
      </c>
      <c r="AQ94" s="7"/>
      <c r="AR94" s="4" t="str">
        <f t="shared" ca="1" si="15"/>
        <v/>
      </c>
      <c r="AS94" s="4"/>
      <c r="AT94" s="3" t="str">
        <f t="shared" si="16"/>
        <v/>
      </c>
      <c r="AU94" s="3" t="str">
        <f>IF($A94="","",IF((AND($A94="ADD",OR(AT94="",AT94="In Use"))),"5",(_xlfn.XLOOKUP(AT94,ud_asset_status[lookupValue],ud_asset_status[lookupKey],""))))</f>
        <v/>
      </c>
      <c r="AV94" s="7"/>
      <c r="AX94" s="3" t="str">
        <f>IF($A94="ADD",IF(NOT(ISBLANK(AW94)),_xlfn.XLOOKUP(AW94,ar_replace_reason[lookupValue],ar_replace_reason[lookupKey],"ERROR"),""), "")</f>
        <v/>
      </c>
      <c r="AY94" s="3" t="str">
        <f t="shared" si="17"/>
        <v/>
      </c>
      <c r="AZ94" s="3" t="str">
        <f>IF($A94="","",IF((AND($A94="ADD",OR(AY94="",AY94="Queenstown-Lakes District Council"))),"70",(_xlfn.XLOOKUP(AY94,ud_organisation_owner[lookupValue],ud_organisation_owner[lookupKey],""))))</f>
        <v/>
      </c>
      <c r="BA94" s="3" t="str">
        <f t="shared" si="18"/>
        <v/>
      </c>
      <c r="BB94" s="3" t="str">
        <f>IF($A94="","",IF((AND($A94="ADD",OR(BA94="",BA94="Queenstown-Lakes District Council"))),"70",(_xlfn.XLOOKUP(BA94,ud_organisation_owner[lookupValue],ud_organisation_owner[lookupKey],""))))</f>
        <v/>
      </c>
      <c r="BC94" s="3" t="str">
        <f t="shared" si="19"/>
        <v/>
      </c>
      <c r="BD94" s="3" t="str">
        <f>IF($A94="","",IF((AND($A94="ADD",OR(BC94="",BC94="Local Authority"))),"17",(_xlfn.XLOOKUP(BC94,ud_sub_organisation[lookupValue],ud_sub_organisation[lookupKey],""))))</f>
        <v/>
      </c>
      <c r="BE94" s="3" t="str">
        <f t="shared" si="20"/>
        <v/>
      </c>
      <c r="BF94" s="3" t="str">
        <f>IF($A94="","",IF((AND($A94="ADD",OR(BE94="",BE94="Vested assets"))),"12",(_xlfn.XLOOKUP(BE94,ud_work_origin[lookupValue],ud_work_origin[lookupKey],""))))</f>
        <v/>
      </c>
      <c r="BG94" s="8"/>
      <c r="BH94" s="2" t="str">
        <f t="shared" si="21"/>
        <v/>
      </c>
      <c r="BI94" s="3" t="str">
        <f t="shared" si="22"/>
        <v/>
      </c>
      <c r="BJ94" s="3" t="str">
        <f>IF($A94="","",IF((AND($A94="ADD",OR(BI94="",BI94="Excellent"))),"1",(_xlfn.XLOOKUP(BI94,condition[lookupValue],condition[lookupKey],""))))</f>
        <v/>
      </c>
      <c r="BK94" s="7" t="str">
        <f t="shared" si="23"/>
        <v/>
      </c>
      <c r="BL94" s="9"/>
    </row>
    <row r="95" spans="2:64">
      <c r="B95" s="4"/>
      <c r="E95" s="3" t="str">
        <f>IF($A95="ADD",IF(NOT(ISBLANK(D95)),_xlfn.XLOOKUP(D95,roadnames[lookupValue],roadnames[lookupKey],"ERROR"),""), "")</f>
        <v/>
      </c>
      <c r="F95" s="5"/>
      <c r="G95" s="5"/>
      <c r="H95" s="6"/>
      <c r="J95" s="3" t="str">
        <f>IF($A95="ADD",IF(NOT(ISBLANK(I95)),_xlfn.XLOOKUP(I95,side[lookupValue],side[lookupKey],"ERROR"),""), "")</f>
        <v/>
      </c>
      <c r="K95" s="4"/>
      <c r="M95" s="3" t="str">
        <f>IF($A95="ADD",IF(NOT(ISBLANK(L95)),_xlfn.XLOOKUP(L95,ud_placement[lookupValue],ud_placement[lookupKey],"ERROR"),""), "")</f>
        <v/>
      </c>
      <c r="O95" s="3" t="str">
        <f>IF($A95="ADD",IF(NOT(ISBLANK(N95)),_xlfn.XLOOKUP(N95,ud_pole_primary_function[lookupValue],ud_pole_primary_function[lookupKey],"ERROR"),""), "")</f>
        <v/>
      </c>
      <c r="P95" s="3" t="str">
        <f t="shared" si="12"/>
        <v/>
      </c>
      <c r="Q95" s="3" t="str">
        <f>IF($A95="","",IF((AND($A95="ADD",OR(P95="",P95="Basic Sign Post"))),"6",(_xlfn.XLOOKUP(P95,ud_pole_structure_type[lookupValue],ud_pole_structure_type[lookupKey],""))))</f>
        <v/>
      </c>
      <c r="R95" s="3" t="str">
        <f t="shared" si="13"/>
        <v/>
      </c>
      <c r="S95" s="3" t="str">
        <f>IF($A95="","",IF((AND($A95="ADD",OR(R95="",R95="Aluminium"))),"4",(_xlfn.XLOOKUP(R95,pole_material[lookupValue],pole_material[lookupKey],""))))</f>
        <v/>
      </c>
      <c r="U95" s="3" t="str">
        <f>IF($A95="ADD",IF(NOT(ISBLANK(T95)),_xlfn.XLOOKUP(T95,ud_coating_system[lookupValue],ud_coating_system[lookupKey],"ERROR"),""), "")</f>
        <v/>
      </c>
      <c r="W95" s="3" t="str">
        <f>IF($A95="ADD",IF(NOT(ISBLANK(V95)),_xlfn.XLOOKUP(V95,ud_pole_foundation_type[lookupValue],ud_pole_foundation_type[lookupKey],"ERROR"),""), "")</f>
        <v/>
      </c>
      <c r="Y95" s="3" t="str">
        <f>IF($A95="ADD",IF(NOT(ISBLANK(X95)),_xlfn.XLOOKUP(X95,ud_pole_base_connection[lookupValue],ud_pole_base_connection[lookupKey],"ERROR"),""), "")</f>
        <v/>
      </c>
      <c r="Z95" s="6"/>
      <c r="AA95" s="6"/>
      <c r="AB95" s="2" t="str">
        <f t="shared" si="14"/>
        <v/>
      </c>
      <c r="AD95" s="3" t="str">
        <f>IF($A95="ADD",IF(NOT(ISBLANK(AC95)),_xlfn.XLOOKUP(AC95,ud_pole_structure_make[lookupValue],ud_pole_structure_make[lookupKey],"ERROR"),""), "")</f>
        <v/>
      </c>
      <c r="AF95" s="3" t="str">
        <f>IF($A95="ADD",IF(NOT(ISBLANK(AE95)),_xlfn.XLOOKUP(1,(ud_pole_structure_model_lookup=AE95)*(ud_pole_structure_model_parentKey=AD95),ud_pole_structure_model[lookupKey],"ERROR"),""), "")</f>
        <v/>
      </c>
      <c r="AH95" s="3" t="str">
        <f>IF($A95="ADD",IF(NOT(ISBLANK(AG95)),_xlfn.XLOOKUP(AG95,sl_pole_shape[lookupValue],sl_pole_shape[lookupKey],"ERROR"),""), "")</f>
        <v/>
      </c>
      <c r="AJ95" s="3" t="str">
        <f>IF($A95="ADD",IF(NOT(ISBLANK(AI95)),_xlfn.XLOOKUP(AI95,sign_bracket[lookupValue],sign_bracket[lookupKey],"ERROR"),""), "")</f>
        <v/>
      </c>
      <c r="AL95" s="3" t="str">
        <f>IF($A95="ADD",IF(NOT(ISBLANK(AK95)),_xlfn.XLOOKUP(AK95,post_plant_type[lookupValue],post_plant_type[lookupKey],"ERROR"),""), "")</f>
        <v/>
      </c>
      <c r="AN95" s="3" t="str">
        <f>IF($A95="ADD",IF(NOT(ISBLANK(AM95)),_xlfn.XLOOKUP(AM95,post_ground_type[lookupValue],post_ground_type[lookupKey],"ERROR"),""), "")</f>
        <v/>
      </c>
      <c r="AP95" s="3" t="str">
        <f>IF($A95="ADD",IF(NOT(ISBLANK(AO95)),_xlfn.XLOOKUP(AO95,post_joint_type[lookupValue],post_joint_type[lookupKey],"ERROR"),""), "")</f>
        <v/>
      </c>
      <c r="AQ95" s="7"/>
      <c r="AR95" s="4" t="str">
        <f t="shared" ca="1" si="15"/>
        <v/>
      </c>
      <c r="AS95" s="4"/>
      <c r="AT95" s="3" t="str">
        <f t="shared" si="16"/>
        <v/>
      </c>
      <c r="AU95" s="3" t="str">
        <f>IF($A95="","",IF((AND($A95="ADD",OR(AT95="",AT95="In Use"))),"5",(_xlfn.XLOOKUP(AT95,ud_asset_status[lookupValue],ud_asset_status[lookupKey],""))))</f>
        <v/>
      </c>
      <c r="AV95" s="7"/>
      <c r="AX95" s="3" t="str">
        <f>IF($A95="ADD",IF(NOT(ISBLANK(AW95)),_xlfn.XLOOKUP(AW95,ar_replace_reason[lookupValue],ar_replace_reason[lookupKey],"ERROR"),""), "")</f>
        <v/>
      </c>
      <c r="AY95" s="3" t="str">
        <f t="shared" si="17"/>
        <v/>
      </c>
      <c r="AZ95" s="3" t="str">
        <f>IF($A95="","",IF((AND($A95="ADD",OR(AY95="",AY95="Queenstown-Lakes District Council"))),"70",(_xlfn.XLOOKUP(AY95,ud_organisation_owner[lookupValue],ud_organisation_owner[lookupKey],""))))</f>
        <v/>
      </c>
      <c r="BA95" s="3" t="str">
        <f t="shared" si="18"/>
        <v/>
      </c>
      <c r="BB95" s="3" t="str">
        <f>IF($A95="","",IF((AND($A95="ADD",OR(BA95="",BA95="Queenstown-Lakes District Council"))),"70",(_xlfn.XLOOKUP(BA95,ud_organisation_owner[lookupValue],ud_organisation_owner[lookupKey],""))))</f>
        <v/>
      </c>
      <c r="BC95" s="3" t="str">
        <f t="shared" si="19"/>
        <v/>
      </c>
      <c r="BD95" s="3" t="str">
        <f>IF($A95="","",IF((AND($A95="ADD",OR(BC95="",BC95="Local Authority"))),"17",(_xlfn.XLOOKUP(BC95,ud_sub_organisation[lookupValue],ud_sub_organisation[lookupKey],""))))</f>
        <v/>
      </c>
      <c r="BE95" s="3" t="str">
        <f t="shared" si="20"/>
        <v/>
      </c>
      <c r="BF95" s="3" t="str">
        <f>IF($A95="","",IF((AND($A95="ADD",OR(BE95="",BE95="Vested assets"))),"12",(_xlfn.XLOOKUP(BE95,ud_work_origin[lookupValue],ud_work_origin[lookupKey],""))))</f>
        <v/>
      </c>
      <c r="BG95" s="8"/>
      <c r="BH95" s="2" t="str">
        <f t="shared" si="21"/>
        <v/>
      </c>
      <c r="BI95" s="3" t="str">
        <f t="shared" si="22"/>
        <v/>
      </c>
      <c r="BJ95" s="3" t="str">
        <f>IF($A95="","",IF((AND($A95="ADD",OR(BI95="",BI95="Excellent"))),"1",(_xlfn.XLOOKUP(BI95,condition[lookupValue],condition[lookupKey],""))))</f>
        <v/>
      </c>
      <c r="BK95" s="7" t="str">
        <f t="shared" si="23"/>
        <v/>
      </c>
      <c r="BL95" s="9"/>
    </row>
    <row r="96" spans="2:64">
      <c r="B96" s="4"/>
      <c r="E96" s="3" t="str">
        <f>IF($A96="ADD",IF(NOT(ISBLANK(D96)),_xlfn.XLOOKUP(D96,roadnames[lookupValue],roadnames[lookupKey],"ERROR"),""), "")</f>
        <v/>
      </c>
      <c r="F96" s="5"/>
      <c r="G96" s="5"/>
      <c r="H96" s="6"/>
      <c r="J96" s="3" t="str">
        <f>IF($A96="ADD",IF(NOT(ISBLANK(I96)),_xlfn.XLOOKUP(I96,side[lookupValue],side[lookupKey],"ERROR"),""), "")</f>
        <v/>
      </c>
      <c r="K96" s="4"/>
      <c r="M96" s="3" t="str">
        <f>IF($A96="ADD",IF(NOT(ISBLANK(L96)),_xlfn.XLOOKUP(L96,ud_placement[lookupValue],ud_placement[lookupKey],"ERROR"),""), "")</f>
        <v/>
      </c>
      <c r="O96" s="3" t="str">
        <f>IF($A96="ADD",IF(NOT(ISBLANK(N96)),_xlfn.XLOOKUP(N96,ud_pole_primary_function[lookupValue],ud_pole_primary_function[lookupKey],"ERROR"),""), "")</f>
        <v/>
      </c>
      <c r="P96" s="3" t="str">
        <f t="shared" si="12"/>
        <v/>
      </c>
      <c r="Q96" s="3" t="str">
        <f>IF($A96="","",IF((AND($A96="ADD",OR(P96="",P96="Basic Sign Post"))),"6",(_xlfn.XLOOKUP(P96,ud_pole_structure_type[lookupValue],ud_pole_structure_type[lookupKey],""))))</f>
        <v/>
      </c>
      <c r="R96" s="3" t="str">
        <f t="shared" si="13"/>
        <v/>
      </c>
      <c r="S96" s="3" t="str">
        <f>IF($A96="","",IF((AND($A96="ADD",OR(R96="",R96="Aluminium"))),"4",(_xlfn.XLOOKUP(R96,pole_material[lookupValue],pole_material[lookupKey],""))))</f>
        <v/>
      </c>
      <c r="U96" s="3" t="str">
        <f>IF($A96="ADD",IF(NOT(ISBLANK(T96)),_xlfn.XLOOKUP(T96,ud_coating_system[lookupValue],ud_coating_system[lookupKey],"ERROR"),""), "")</f>
        <v/>
      </c>
      <c r="W96" s="3" t="str">
        <f>IF($A96="ADD",IF(NOT(ISBLANK(V96)),_xlfn.XLOOKUP(V96,ud_pole_foundation_type[lookupValue],ud_pole_foundation_type[lookupKey],"ERROR"),""), "")</f>
        <v/>
      </c>
      <c r="Y96" s="3" t="str">
        <f>IF($A96="ADD",IF(NOT(ISBLANK(X96)),_xlfn.XLOOKUP(X96,ud_pole_base_connection[lookupValue],ud_pole_base_connection[lookupKey],"ERROR"),""), "")</f>
        <v/>
      </c>
      <c r="Z96" s="6"/>
      <c r="AA96" s="6"/>
      <c r="AB96" s="2" t="str">
        <f t="shared" si="14"/>
        <v/>
      </c>
      <c r="AD96" s="3" t="str">
        <f>IF($A96="ADD",IF(NOT(ISBLANK(AC96)),_xlfn.XLOOKUP(AC96,ud_pole_structure_make[lookupValue],ud_pole_structure_make[lookupKey],"ERROR"),""), "")</f>
        <v/>
      </c>
      <c r="AF96" s="3" t="str">
        <f>IF($A96="ADD",IF(NOT(ISBLANK(AE96)),_xlfn.XLOOKUP(1,(ud_pole_structure_model_lookup=AE96)*(ud_pole_structure_model_parentKey=AD96),ud_pole_structure_model[lookupKey],"ERROR"),""), "")</f>
        <v/>
      </c>
      <c r="AH96" s="3" t="str">
        <f>IF($A96="ADD",IF(NOT(ISBLANK(AG96)),_xlfn.XLOOKUP(AG96,sl_pole_shape[lookupValue],sl_pole_shape[lookupKey],"ERROR"),""), "")</f>
        <v/>
      </c>
      <c r="AJ96" s="3" t="str">
        <f>IF($A96="ADD",IF(NOT(ISBLANK(AI96)),_xlfn.XLOOKUP(AI96,sign_bracket[lookupValue],sign_bracket[lookupKey],"ERROR"),""), "")</f>
        <v/>
      </c>
      <c r="AL96" s="3" t="str">
        <f>IF($A96="ADD",IF(NOT(ISBLANK(AK96)),_xlfn.XLOOKUP(AK96,post_plant_type[lookupValue],post_plant_type[lookupKey],"ERROR"),""), "")</f>
        <v/>
      </c>
      <c r="AN96" s="3" t="str">
        <f>IF($A96="ADD",IF(NOT(ISBLANK(AM96)),_xlfn.XLOOKUP(AM96,post_ground_type[lookupValue],post_ground_type[lookupKey],"ERROR"),""), "")</f>
        <v/>
      </c>
      <c r="AP96" s="3" t="str">
        <f>IF($A96="ADD",IF(NOT(ISBLANK(AO96)),_xlfn.XLOOKUP(AO96,post_joint_type[lookupValue],post_joint_type[lookupKey],"ERROR"),""), "")</f>
        <v/>
      </c>
      <c r="AQ96" s="7"/>
      <c r="AR96" s="4" t="str">
        <f t="shared" ca="1" si="15"/>
        <v/>
      </c>
      <c r="AS96" s="4"/>
      <c r="AT96" s="3" t="str">
        <f t="shared" si="16"/>
        <v/>
      </c>
      <c r="AU96" s="3" t="str">
        <f>IF($A96="","",IF((AND($A96="ADD",OR(AT96="",AT96="In Use"))),"5",(_xlfn.XLOOKUP(AT96,ud_asset_status[lookupValue],ud_asset_status[lookupKey],""))))</f>
        <v/>
      </c>
      <c r="AV96" s="7"/>
      <c r="AX96" s="3" t="str">
        <f>IF($A96="ADD",IF(NOT(ISBLANK(AW96)),_xlfn.XLOOKUP(AW96,ar_replace_reason[lookupValue],ar_replace_reason[lookupKey],"ERROR"),""), "")</f>
        <v/>
      </c>
      <c r="AY96" s="3" t="str">
        <f t="shared" si="17"/>
        <v/>
      </c>
      <c r="AZ96" s="3" t="str">
        <f>IF($A96="","",IF((AND($A96="ADD",OR(AY96="",AY96="Queenstown-Lakes District Council"))),"70",(_xlfn.XLOOKUP(AY96,ud_organisation_owner[lookupValue],ud_organisation_owner[lookupKey],""))))</f>
        <v/>
      </c>
      <c r="BA96" s="3" t="str">
        <f t="shared" si="18"/>
        <v/>
      </c>
      <c r="BB96" s="3" t="str">
        <f>IF($A96="","",IF((AND($A96="ADD",OR(BA96="",BA96="Queenstown-Lakes District Council"))),"70",(_xlfn.XLOOKUP(BA96,ud_organisation_owner[lookupValue],ud_organisation_owner[lookupKey],""))))</f>
        <v/>
      </c>
      <c r="BC96" s="3" t="str">
        <f t="shared" si="19"/>
        <v/>
      </c>
      <c r="BD96" s="3" t="str">
        <f>IF($A96="","",IF((AND($A96="ADD",OR(BC96="",BC96="Local Authority"))),"17",(_xlfn.XLOOKUP(BC96,ud_sub_organisation[lookupValue],ud_sub_organisation[lookupKey],""))))</f>
        <v/>
      </c>
      <c r="BE96" s="3" t="str">
        <f t="shared" si="20"/>
        <v/>
      </c>
      <c r="BF96" s="3" t="str">
        <f>IF($A96="","",IF((AND($A96="ADD",OR(BE96="",BE96="Vested assets"))),"12",(_xlfn.XLOOKUP(BE96,ud_work_origin[lookupValue],ud_work_origin[lookupKey],""))))</f>
        <v/>
      </c>
      <c r="BG96" s="8"/>
      <c r="BH96" s="2" t="str">
        <f t="shared" si="21"/>
        <v/>
      </c>
      <c r="BI96" s="3" t="str">
        <f t="shared" si="22"/>
        <v/>
      </c>
      <c r="BJ96" s="3" t="str">
        <f>IF($A96="","",IF((AND($A96="ADD",OR(BI96="",BI96="Excellent"))),"1",(_xlfn.XLOOKUP(BI96,condition[lookupValue],condition[lookupKey],""))))</f>
        <v/>
      </c>
      <c r="BK96" s="7" t="str">
        <f t="shared" si="23"/>
        <v/>
      </c>
      <c r="BL96" s="9"/>
    </row>
    <row r="97" spans="2:64">
      <c r="B97" s="4"/>
      <c r="E97" s="3" t="str">
        <f>IF($A97="ADD",IF(NOT(ISBLANK(D97)),_xlfn.XLOOKUP(D97,roadnames[lookupValue],roadnames[lookupKey],"ERROR"),""), "")</f>
        <v/>
      </c>
      <c r="F97" s="5"/>
      <c r="G97" s="5"/>
      <c r="H97" s="6"/>
      <c r="J97" s="3" t="str">
        <f>IF($A97="ADD",IF(NOT(ISBLANK(I97)),_xlfn.XLOOKUP(I97,side[lookupValue],side[lookupKey],"ERROR"),""), "")</f>
        <v/>
      </c>
      <c r="K97" s="4"/>
      <c r="M97" s="3" t="str">
        <f>IF($A97="ADD",IF(NOT(ISBLANK(L97)),_xlfn.XLOOKUP(L97,ud_placement[lookupValue],ud_placement[lookupKey],"ERROR"),""), "")</f>
        <v/>
      </c>
      <c r="O97" s="3" t="str">
        <f>IF($A97="ADD",IF(NOT(ISBLANK(N97)),_xlfn.XLOOKUP(N97,ud_pole_primary_function[lookupValue],ud_pole_primary_function[lookupKey],"ERROR"),""), "")</f>
        <v/>
      </c>
      <c r="P97" s="3" t="str">
        <f t="shared" si="12"/>
        <v/>
      </c>
      <c r="Q97" s="3" t="str">
        <f>IF($A97="","",IF((AND($A97="ADD",OR(P97="",P97="Basic Sign Post"))),"6",(_xlfn.XLOOKUP(P97,ud_pole_structure_type[lookupValue],ud_pole_structure_type[lookupKey],""))))</f>
        <v/>
      </c>
      <c r="R97" s="3" t="str">
        <f t="shared" si="13"/>
        <v/>
      </c>
      <c r="S97" s="3" t="str">
        <f>IF($A97="","",IF((AND($A97="ADD",OR(R97="",R97="Aluminium"))),"4",(_xlfn.XLOOKUP(R97,pole_material[lookupValue],pole_material[lookupKey],""))))</f>
        <v/>
      </c>
      <c r="U97" s="3" t="str">
        <f>IF($A97="ADD",IF(NOT(ISBLANK(T97)),_xlfn.XLOOKUP(T97,ud_coating_system[lookupValue],ud_coating_system[lookupKey],"ERROR"),""), "")</f>
        <v/>
      </c>
      <c r="W97" s="3" t="str">
        <f>IF($A97="ADD",IF(NOT(ISBLANK(V97)),_xlfn.XLOOKUP(V97,ud_pole_foundation_type[lookupValue],ud_pole_foundation_type[lookupKey],"ERROR"),""), "")</f>
        <v/>
      </c>
      <c r="Y97" s="3" t="str">
        <f>IF($A97="ADD",IF(NOT(ISBLANK(X97)),_xlfn.XLOOKUP(X97,ud_pole_base_connection[lookupValue],ud_pole_base_connection[lookupKey],"ERROR"),""), "")</f>
        <v/>
      </c>
      <c r="Z97" s="6"/>
      <c r="AA97" s="6"/>
      <c r="AB97" s="2" t="str">
        <f t="shared" si="14"/>
        <v/>
      </c>
      <c r="AD97" s="3" t="str">
        <f>IF($A97="ADD",IF(NOT(ISBLANK(AC97)),_xlfn.XLOOKUP(AC97,ud_pole_structure_make[lookupValue],ud_pole_structure_make[lookupKey],"ERROR"),""), "")</f>
        <v/>
      </c>
      <c r="AF97" s="3" t="str">
        <f>IF($A97="ADD",IF(NOT(ISBLANK(AE97)),_xlfn.XLOOKUP(1,(ud_pole_structure_model_lookup=AE97)*(ud_pole_structure_model_parentKey=AD97),ud_pole_structure_model[lookupKey],"ERROR"),""), "")</f>
        <v/>
      </c>
      <c r="AH97" s="3" t="str">
        <f>IF($A97="ADD",IF(NOT(ISBLANK(AG97)),_xlfn.XLOOKUP(AG97,sl_pole_shape[lookupValue],sl_pole_shape[lookupKey],"ERROR"),""), "")</f>
        <v/>
      </c>
      <c r="AJ97" s="3" t="str">
        <f>IF($A97="ADD",IF(NOT(ISBLANK(AI97)),_xlfn.XLOOKUP(AI97,sign_bracket[lookupValue],sign_bracket[lookupKey],"ERROR"),""), "")</f>
        <v/>
      </c>
      <c r="AL97" s="3" t="str">
        <f>IF($A97="ADD",IF(NOT(ISBLANK(AK97)),_xlfn.XLOOKUP(AK97,post_plant_type[lookupValue],post_plant_type[lookupKey],"ERROR"),""), "")</f>
        <v/>
      </c>
      <c r="AN97" s="3" t="str">
        <f>IF($A97="ADD",IF(NOT(ISBLANK(AM97)),_xlfn.XLOOKUP(AM97,post_ground_type[lookupValue],post_ground_type[lookupKey],"ERROR"),""), "")</f>
        <v/>
      </c>
      <c r="AP97" s="3" t="str">
        <f>IF($A97="ADD",IF(NOT(ISBLANK(AO97)),_xlfn.XLOOKUP(AO97,post_joint_type[lookupValue],post_joint_type[lookupKey],"ERROR"),""), "")</f>
        <v/>
      </c>
      <c r="AQ97" s="7"/>
      <c r="AR97" s="4" t="str">
        <f t="shared" ca="1" si="15"/>
        <v/>
      </c>
      <c r="AS97" s="4"/>
      <c r="AT97" s="3" t="str">
        <f t="shared" si="16"/>
        <v/>
      </c>
      <c r="AU97" s="3" t="str">
        <f>IF($A97="","",IF((AND($A97="ADD",OR(AT97="",AT97="In Use"))),"5",(_xlfn.XLOOKUP(AT97,ud_asset_status[lookupValue],ud_asset_status[lookupKey],""))))</f>
        <v/>
      </c>
      <c r="AV97" s="7"/>
      <c r="AX97" s="3" t="str">
        <f>IF($A97="ADD",IF(NOT(ISBLANK(AW97)),_xlfn.XLOOKUP(AW97,ar_replace_reason[lookupValue],ar_replace_reason[lookupKey],"ERROR"),""), "")</f>
        <v/>
      </c>
      <c r="AY97" s="3" t="str">
        <f t="shared" si="17"/>
        <v/>
      </c>
      <c r="AZ97" s="3" t="str">
        <f>IF($A97="","",IF((AND($A97="ADD",OR(AY97="",AY97="Queenstown-Lakes District Council"))),"70",(_xlfn.XLOOKUP(AY97,ud_organisation_owner[lookupValue],ud_organisation_owner[lookupKey],""))))</f>
        <v/>
      </c>
      <c r="BA97" s="3" t="str">
        <f t="shared" si="18"/>
        <v/>
      </c>
      <c r="BB97" s="3" t="str">
        <f>IF($A97="","",IF((AND($A97="ADD",OR(BA97="",BA97="Queenstown-Lakes District Council"))),"70",(_xlfn.XLOOKUP(BA97,ud_organisation_owner[lookupValue],ud_organisation_owner[lookupKey],""))))</f>
        <v/>
      </c>
      <c r="BC97" s="3" t="str">
        <f t="shared" si="19"/>
        <v/>
      </c>
      <c r="BD97" s="3" t="str">
        <f>IF($A97="","",IF((AND($A97="ADD",OR(BC97="",BC97="Local Authority"))),"17",(_xlfn.XLOOKUP(BC97,ud_sub_organisation[lookupValue],ud_sub_organisation[lookupKey],""))))</f>
        <v/>
      </c>
      <c r="BE97" s="3" t="str">
        <f t="shared" si="20"/>
        <v/>
      </c>
      <c r="BF97" s="3" t="str">
        <f>IF($A97="","",IF((AND($A97="ADD",OR(BE97="",BE97="Vested assets"))),"12",(_xlfn.XLOOKUP(BE97,ud_work_origin[lookupValue],ud_work_origin[lookupKey],""))))</f>
        <v/>
      </c>
      <c r="BG97" s="8"/>
      <c r="BH97" s="2" t="str">
        <f t="shared" si="21"/>
        <v/>
      </c>
      <c r="BI97" s="3" t="str">
        <f t="shared" si="22"/>
        <v/>
      </c>
      <c r="BJ97" s="3" t="str">
        <f>IF($A97="","",IF((AND($A97="ADD",OR(BI97="",BI97="Excellent"))),"1",(_xlfn.XLOOKUP(BI97,condition[lookupValue],condition[lookupKey],""))))</f>
        <v/>
      </c>
      <c r="BK97" s="7" t="str">
        <f t="shared" si="23"/>
        <v/>
      </c>
      <c r="BL97" s="9"/>
    </row>
    <row r="98" spans="2:64">
      <c r="B98" s="4"/>
      <c r="E98" s="3" t="str">
        <f>IF($A98="ADD",IF(NOT(ISBLANK(D98)),_xlfn.XLOOKUP(D98,roadnames[lookupValue],roadnames[lookupKey],"ERROR"),""), "")</f>
        <v/>
      </c>
      <c r="F98" s="5"/>
      <c r="G98" s="5"/>
      <c r="H98" s="6"/>
      <c r="J98" s="3" t="str">
        <f>IF($A98="ADD",IF(NOT(ISBLANK(I98)),_xlfn.XLOOKUP(I98,side[lookupValue],side[lookupKey],"ERROR"),""), "")</f>
        <v/>
      </c>
      <c r="K98" s="4"/>
      <c r="M98" s="3" t="str">
        <f>IF($A98="ADD",IF(NOT(ISBLANK(L98)),_xlfn.XLOOKUP(L98,ud_placement[lookupValue],ud_placement[lookupKey],"ERROR"),""), "")</f>
        <v/>
      </c>
      <c r="O98" s="3" t="str">
        <f>IF($A98="ADD",IF(NOT(ISBLANK(N98)),_xlfn.XLOOKUP(N98,ud_pole_primary_function[lookupValue],ud_pole_primary_function[lookupKey],"ERROR"),""), "")</f>
        <v/>
      </c>
      <c r="P98" s="3" t="str">
        <f t="shared" si="12"/>
        <v/>
      </c>
      <c r="Q98" s="3" t="str">
        <f>IF($A98="","",IF((AND($A98="ADD",OR(P98="",P98="Basic Sign Post"))),"6",(_xlfn.XLOOKUP(P98,ud_pole_structure_type[lookupValue],ud_pole_structure_type[lookupKey],""))))</f>
        <v/>
      </c>
      <c r="R98" s="3" t="str">
        <f t="shared" si="13"/>
        <v/>
      </c>
      <c r="S98" s="3" t="str">
        <f>IF($A98="","",IF((AND($A98="ADD",OR(R98="",R98="Aluminium"))),"4",(_xlfn.XLOOKUP(R98,pole_material[lookupValue],pole_material[lookupKey],""))))</f>
        <v/>
      </c>
      <c r="U98" s="3" t="str">
        <f>IF($A98="ADD",IF(NOT(ISBLANK(T98)),_xlfn.XLOOKUP(T98,ud_coating_system[lookupValue],ud_coating_system[lookupKey],"ERROR"),""), "")</f>
        <v/>
      </c>
      <c r="W98" s="3" t="str">
        <f>IF($A98="ADD",IF(NOT(ISBLANK(V98)),_xlfn.XLOOKUP(V98,ud_pole_foundation_type[lookupValue],ud_pole_foundation_type[lookupKey],"ERROR"),""), "")</f>
        <v/>
      </c>
      <c r="Y98" s="3" t="str">
        <f>IF($A98="ADD",IF(NOT(ISBLANK(X98)),_xlfn.XLOOKUP(X98,ud_pole_base_connection[lookupValue],ud_pole_base_connection[lookupKey],"ERROR"),""), "")</f>
        <v/>
      </c>
      <c r="Z98" s="6"/>
      <c r="AA98" s="6"/>
      <c r="AB98" s="2" t="str">
        <f t="shared" si="14"/>
        <v/>
      </c>
      <c r="AD98" s="3" t="str">
        <f>IF($A98="ADD",IF(NOT(ISBLANK(AC98)),_xlfn.XLOOKUP(AC98,ud_pole_structure_make[lookupValue],ud_pole_structure_make[lookupKey],"ERROR"),""), "")</f>
        <v/>
      </c>
      <c r="AF98" s="3" t="str">
        <f>IF($A98="ADD",IF(NOT(ISBLANK(AE98)),_xlfn.XLOOKUP(1,(ud_pole_structure_model_lookup=AE98)*(ud_pole_structure_model_parentKey=AD98),ud_pole_structure_model[lookupKey],"ERROR"),""), "")</f>
        <v/>
      </c>
      <c r="AH98" s="3" t="str">
        <f>IF($A98="ADD",IF(NOT(ISBLANK(AG98)),_xlfn.XLOOKUP(AG98,sl_pole_shape[lookupValue],sl_pole_shape[lookupKey],"ERROR"),""), "")</f>
        <v/>
      </c>
      <c r="AJ98" s="3" t="str">
        <f>IF($A98="ADD",IF(NOT(ISBLANK(AI98)),_xlfn.XLOOKUP(AI98,sign_bracket[lookupValue],sign_bracket[lookupKey],"ERROR"),""), "")</f>
        <v/>
      </c>
      <c r="AL98" s="3" t="str">
        <f>IF($A98="ADD",IF(NOT(ISBLANK(AK98)),_xlfn.XLOOKUP(AK98,post_plant_type[lookupValue],post_plant_type[lookupKey],"ERROR"),""), "")</f>
        <v/>
      </c>
      <c r="AN98" s="3" t="str">
        <f>IF($A98="ADD",IF(NOT(ISBLANK(AM98)),_xlfn.XLOOKUP(AM98,post_ground_type[lookupValue],post_ground_type[lookupKey],"ERROR"),""), "")</f>
        <v/>
      </c>
      <c r="AP98" s="3" t="str">
        <f>IF($A98="ADD",IF(NOT(ISBLANK(AO98)),_xlfn.XLOOKUP(AO98,post_joint_type[lookupValue],post_joint_type[lookupKey],"ERROR"),""), "")</f>
        <v/>
      </c>
      <c r="AQ98" s="7"/>
      <c r="AR98" s="4" t="str">
        <f t="shared" ca="1" si="15"/>
        <v/>
      </c>
      <c r="AS98" s="4"/>
      <c r="AT98" s="3" t="str">
        <f t="shared" si="16"/>
        <v/>
      </c>
      <c r="AU98" s="3" t="str">
        <f>IF($A98="","",IF((AND($A98="ADD",OR(AT98="",AT98="In Use"))),"5",(_xlfn.XLOOKUP(AT98,ud_asset_status[lookupValue],ud_asset_status[lookupKey],""))))</f>
        <v/>
      </c>
      <c r="AV98" s="7"/>
      <c r="AX98" s="3" t="str">
        <f>IF($A98="ADD",IF(NOT(ISBLANK(AW98)),_xlfn.XLOOKUP(AW98,ar_replace_reason[lookupValue],ar_replace_reason[lookupKey],"ERROR"),""), "")</f>
        <v/>
      </c>
      <c r="AY98" s="3" t="str">
        <f t="shared" si="17"/>
        <v/>
      </c>
      <c r="AZ98" s="3" t="str">
        <f>IF($A98="","",IF((AND($A98="ADD",OR(AY98="",AY98="Queenstown-Lakes District Council"))),"70",(_xlfn.XLOOKUP(AY98,ud_organisation_owner[lookupValue],ud_organisation_owner[lookupKey],""))))</f>
        <v/>
      </c>
      <c r="BA98" s="3" t="str">
        <f t="shared" si="18"/>
        <v/>
      </c>
      <c r="BB98" s="3" t="str">
        <f>IF($A98="","",IF((AND($A98="ADD",OR(BA98="",BA98="Queenstown-Lakes District Council"))),"70",(_xlfn.XLOOKUP(BA98,ud_organisation_owner[lookupValue],ud_organisation_owner[lookupKey],""))))</f>
        <v/>
      </c>
      <c r="BC98" s="3" t="str">
        <f t="shared" si="19"/>
        <v/>
      </c>
      <c r="BD98" s="3" t="str">
        <f>IF($A98="","",IF((AND($A98="ADD",OR(BC98="",BC98="Local Authority"))),"17",(_xlfn.XLOOKUP(BC98,ud_sub_organisation[lookupValue],ud_sub_organisation[lookupKey],""))))</f>
        <v/>
      </c>
      <c r="BE98" s="3" t="str">
        <f t="shared" si="20"/>
        <v/>
      </c>
      <c r="BF98" s="3" t="str">
        <f>IF($A98="","",IF((AND($A98="ADD",OR(BE98="",BE98="Vested assets"))),"12",(_xlfn.XLOOKUP(BE98,ud_work_origin[lookupValue],ud_work_origin[lookupKey],""))))</f>
        <v/>
      </c>
      <c r="BG98" s="8"/>
      <c r="BH98" s="2" t="str">
        <f t="shared" si="21"/>
        <v/>
      </c>
      <c r="BI98" s="3" t="str">
        <f t="shared" si="22"/>
        <v/>
      </c>
      <c r="BJ98" s="3" t="str">
        <f>IF($A98="","",IF((AND($A98="ADD",OR(BI98="",BI98="Excellent"))),"1",(_xlfn.XLOOKUP(BI98,condition[lookupValue],condition[lookupKey],""))))</f>
        <v/>
      </c>
      <c r="BK98" s="7" t="str">
        <f t="shared" si="23"/>
        <v/>
      </c>
      <c r="BL98" s="9"/>
    </row>
    <row r="99" spans="2:64">
      <c r="B99" s="4"/>
      <c r="E99" s="3" t="str">
        <f>IF($A99="ADD",IF(NOT(ISBLANK(D99)),_xlfn.XLOOKUP(D99,roadnames[lookupValue],roadnames[lookupKey],"ERROR"),""), "")</f>
        <v/>
      </c>
      <c r="F99" s="5"/>
      <c r="G99" s="5"/>
      <c r="H99" s="6"/>
      <c r="J99" s="3" t="str">
        <f>IF($A99="ADD",IF(NOT(ISBLANK(I99)),_xlfn.XLOOKUP(I99,side[lookupValue],side[lookupKey],"ERROR"),""), "")</f>
        <v/>
      </c>
      <c r="K99" s="4"/>
      <c r="M99" s="3" t="str">
        <f>IF($A99="ADD",IF(NOT(ISBLANK(L99)),_xlfn.XLOOKUP(L99,ud_placement[lookupValue],ud_placement[lookupKey],"ERROR"),""), "")</f>
        <v/>
      </c>
      <c r="O99" s="3" t="str">
        <f>IF($A99="ADD",IF(NOT(ISBLANK(N99)),_xlfn.XLOOKUP(N99,ud_pole_primary_function[lookupValue],ud_pole_primary_function[lookupKey],"ERROR"),""), "")</f>
        <v/>
      </c>
      <c r="P99" s="3" t="str">
        <f t="shared" si="12"/>
        <v/>
      </c>
      <c r="Q99" s="3" t="str">
        <f>IF($A99="","",IF((AND($A99="ADD",OR(P99="",P99="Basic Sign Post"))),"6",(_xlfn.XLOOKUP(P99,ud_pole_structure_type[lookupValue],ud_pole_structure_type[lookupKey],""))))</f>
        <v/>
      </c>
      <c r="R99" s="3" t="str">
        <f t="shared" si="13"/>
        <v/>
      </c>
      <c r="S99" s="3" t="str">
        <f>IF($A99="","",IF((AND($A99="ADD",OR(R99="",R99="Aluminium"))),"4",(_xlfn.XLOOKUP(R99,pole_material[lookupValue],pole_material[lookupKey],""))))</f>
        <v/>
      </c>
      <c r="U99" s="3" t="str">
        <f>IF($A99="ADD",IF(NOT(ISBLANK(T99)),_xlfn.XLOOKUP(T99,ud_coating_system[lookupValue],ud_coating_system[lookupKey],"ERROR"),""), "")</f>
        <v/>
      </c>
      <c r="W99" s="3" t="str">
        <f>IF($A99="ADD",IF(NOT(ISBLANK(V99)),_xlfn.XLOOKUP(V99,ud_pole_foundation_type[lookupValue],ud_pole_foundation_type[lookupKey],"ERROR"),""), "")</f>
        <v/>
      </c>
      <c r="Y99" s="3" t="str">
        <f>IF($A99="ADD",IF(NOT(ISBLANK(X99)),_xlfn.XLOOKUP(X99,ud_pole_base_connection[lookupValue],ud_pole_base_connection[lookupKey],"ERROR"),""), "")</f>
        <v/>
      </c>
      <c r="Z99" s="6"/>
      <c r="AA99" s="6"/>
      <c r="AB99" s="2" t="str">
        <f t="shared" si="14"/>
        <v/>
      </c>
      <c r="AD99" s="3" t="str">
        <f>IF($A99="ADD",IF(NOT(ISBLANK(AC99)),_xlfn.XLOOKUP(AC99,ud_pole_structure_make[lookupValue],ud_pole_structure_make[lookupKey],"ERROR"),""), "")</f>
        <v/>
      </c>
      <c r="AF99" s="3" t="str">
        <f>IF($A99="ADD",IF(NOT(ISBLANK(AE99)),_xlfn.XLOOKUP(1,(ud_pole_structure_model_lookup=AE99)*(ud_pole_structure_model_parentKey=AD99),ud_pole_structure_model[lookupKey],"ERROR"),""), "")</f>
        <v/>
      </c>
      <c r="AH99" s="3" t="str">
        <f>IF($A99="ADD",IF(NOT(ISBLANK(AG99)),_xlfn.XLOOKUP(AG99,sl_pole_shape[lookupValue],sl_pole_shape[lookupKey],"ERROR"),""), "")</f>
        <v/>
      </c>
      <c r="AJ99" s="3" t="str">
        <f>IF($A99="ADD",IF(NOT(ISBLANK(AI99)),_xlfn.XLOOKUP(AI99,sign_bracket[lookupValue],sign_bracket[lookupKey],"ERROR"),""), "")</f>
        <v/>
      </c>
      <c r="AL99" s="3" t="str">
        <f>IF($A99="ADD",IF(NOT(ISBLANK(AK99)),_xlfn.XLOOKUP(AK99,post_plant_type[lookupValue],post_plant_type[lookupKey],"ERROR"),""), "")</f>
        <v/>
      </c>
      <c r="AN99" s="3" t="str">
        <f>IF($A99="ADD",IF(NOT(ISBLANK(AM99)),_xlfn.XLOOKUP(AM99,post_ground_type[lookupValue],post_ground_type[lookupKey],"ERROR"),""), "")</f>
        <v/>
      </c>
      <c r="AP99" s="3" t="str">
        <f>IF($A99="ADD",IF(NOT(ISBLANK(AO99)),_xlfn.XLOOKUP(AO99,post_joint_type[lookupValue],post_joint_type[lookupKey],"ERROR"),""), "")</f>
        <v/>
      </c>
      <c r="AQ99" s="7"/>
      <c r="AR99" s="4" t="str">
        <f t="shared" ca="1" si="15"/>
        <v/>
      </c>
      <c r="AS99" s="4"/>
      <c r="AT99" s="3" t="str">
        <f t="shared" si="16"/>
        <v/>
      </c>
      <c r="AU99" s="3" t="str">
        <f>IF($A99="","",IF((AND($A99="ADD",OR(AT99="",AT99="In Use"))),"5",(_xlfn.XLOOKUP(AT99,ud_asset_status[lookupValue],ud_asset_status[lookupKey],""))))</f>
        <v/>
      </c>
      <c r="AV99" s="7"/>
      <c r="AX99" s="3" t="str">
        <f>IF($A99="ADD",IF(NOT(ISBLANK(AW99)),_xlfn.XLOOKUP(AW99,ar_replace_reason[lookupValue],ar_replace_reason[lookupKey],"ERROR"),""), "")</f>
        <v/>
      </c>
      <c r="AY99" s="3" t="str">
        <f t="shared" si="17"/>
        <v/>
      </c>
      <c r="AZ99" s="3" t="str">
        <f>IF($A99="","",IF((AND($A99="ADD",OR(AY99="",AY99="Queenstown-Lakes District Council"))),"70",(_xlfn.XLOOKUP(AY99,ud_organisation_owner[lookupValue],ud_organisation_owner[lookupKey],""))))</f>
        <v/>
      </c>
      <c r="BA99" s="3" t="str">
        <f t="shared" si="18"/>
        <v/>
      </c>
      <c r="BB99" s="3" t="str">
        <f>IF($A99="","",IF((AND($A99="ADD",OR(BA99="",BA99="Queenstown-Lakes District Council"))),"70",(_xlfn.XLOOKUP(BA99,ud_organisation_owner[lookupValue],ud_organisation_owner[lookupKey],""))))</f>
        <v/>
      </c>
      <c r="BC99" s="3" t="str">
        <f t="shared" si="19"/>
        <v/>
      </c>
      <c r="BD99" s="3" t="str">
        <f>IF($A99="","",IF((AND($A99="ADD",OR(BC99="",BC99="Local Authority"))),"17",(_xlfn.XLOOKUP(BC99,ud_sub_organisation[lookupValue],ud_sub_organisation[lookupKey],""))))</f>
        <v/>
      </c>
      <c r="BE99" s="3" t="str">
        <f t="shared" si="20"/>
        <v/>
      </c>
      <c r="BF99" s="3" t="str">
        <f>IF($A99="","",IF((AND($A99="ADD",OR(BE99="",BE99="Vested assets"))),"12",(_xlfn.XLOOKUP(BE99,ud_work_origin[lookupValue],ud_work_origin[lookupKey],""))))</f>
        <v/>
      </c>
      <c r="BG99" s="8"/>
      <c r="BH99" s="2" t="str">
        <f t="shared" si="21"/>
        <v/>
      </c>
      <c r="BI99" s="3" t="str">
        <f t="shared" si="22"/>
        <v/>
      </c>
      <c r="BJ99" s="3" t="str">
        <f>IF($A99="","",IF((AND($A99="ADD",OR(BI99="",BI99="Excellent"))),"1",(_xlfn.XLOOKUP(BI99,condition[lookupValue],condition[lookupKey],""))))</f>
        <v/>
      </c>
      <c r="BK99" s="7" t="str">
        <f t="shared" si="23"/>
        <v/>
      </c>
      <c r="BL99" s="9"/>
    </row>
    <row r="100" spans="2:64">
      <c r="B100" s="4"/>
      <c r="E100" s="3" t="str">
        <f>IF($A100="ADD",IF(NOT(ISBLANK(D100)),_xlfn.XLOOKUP(D100,roadnames[lookupValue],roadnames[lookupKey],"ERROR"),""), "")</f>
        <v/>
      </c>
      <c r="F100" s="5"/>
      <c r="G100" s="5"/>
      <c r="H100" s="6"/>
      <c r="J100" s="3" t="str">
        <f>IF($A100="ADD",IF(NOT(ISBLANK(I100)),_xlfn.XLOOKUP(I100,side[lookupValue],side[lookupKey],"ERROR"),""), "")</f>
        <v/>
      </c>
      <c r="K100" s="4"/>
      <c r="M100" s="3" t="str">
        <f>IF($A100="ADD",IF(NOT(ISBLANK(L100)),_xlfn.XLOOKUP(L100,ud_placement[lookupValue],ud_placement[lookupKey],"ERROR"),""), "")</f>
        <v/>
      </c>
      <c r="O100" s="3" t="str">
        <f>IF($A100="ADD",IF(NOT(ISBLANK(N100)),_xlfn.XLOOKUP(N100,ud_pole_primary_function[lookupValue],ud_pole_primary_function[lookupKey],"ERROR"),""), "")</f>
        <v/>
      </c>
      <c r="P100" s="3" t="str">
        <f t="shared" si="12"/>
        <v/>
      </c>
      <c r="Q100" s="3" t="str">
        <f>IF($A100="","",IF((AND($A100="ADD",OR(P100="",P100="Basic Sign Post"))),"6",(_xlfn.XLOOKUP(P100,ud_pole_structure_type[lookupValue],ud_pole_structure_type[lookupKey],""))))</f>
        <v/>
      </c>
      <c r="R100" s="3" t="str">
        <f t="shared" si="13"/>
        <v/>
      </c>
      <c r="S100" s="3" t="str">
        <f>IF($A100="","",IF((AND($A100="ADD",OR(R100="",R100="Aluminium"))),"4",(_xlfn.XLOOKUP(R100,pole_material[lookupValue],pole_material[lookupKey],""))))</f>
        <v/>
      </c>
      <c r="U100" s="3" t="str">
        <f>IF($A100="ADD",IF(NOT(ISBLANK(T100)),_xlfn.XLOOKUP(T100,ud_coating_system[lookupValue],ud_coating_system[lookupKey],"ERROR"),""), "")</f>
        <v/>
      </c>
      <c r="W100" s="3" t="str">
        <f>IF($A100="ADD",IF(NOT(ISBLANK(V100)),_xlfn.XLOOKUP(V100,ud_pole_foundation_type[lookupValue],ud_pole_foundation_type[lookupKey],"ERROR"),""), "")</f>
        <v/>
      </c>
      <c r="Y100" s="3" t="str">
        <f>IF($A100="ADD",IF(NOT(ISBLANK(X100)),_xlfn.XLOOKUP(X100,ud_pole_base_connection[lookupValue],ud_pole_base_connection[lookupKey],"ERROR"),""), "")</f>
        <v/>
      </c>
      <c r="Z100" s="6"/>
      <c r="AA100" s="6"/>
      <c r="AB100" s="2" t="str">
        <f t="shared" si="14"/>
        <v/>
      </c>
      <c r="AD100" s="3" t="str">
        <f>IF($A100="ADD",IF(NOT(ISBLANK(AC100)),_xlfn.XLOOKUP(AC100,ud_pole_structure_make[lookupValue],ud_pole_structure_make[lookupKey],"ERROR"),""), "")</f>
        <v/>
      </c>
      <c r="AF100" s="3" t="str">
        <f>IF($A100="ADD",IF(NOT(ISBLANK(AE100)),_xlfn.XLOOKUP(1,(ud_pole_structure_model_lookup=AE100)*(ud_pole_structure_model_parentKey=AD100),ud_pole_structure_model[lookupKey],"ERROR"),""), "")</f>
        <v/>
      </c>
      <c r="AH100" s="3" t="str">
        <f>IF($A100="ADD",IF(NOT(ISBLANK(AG100)),_xlfn.XLOOKUP(AG100,sl_pole_shape[lookupValue],sl_pole_shape[lookupKey],"ERROR"),""), "")</f>
        <v/>
      </c>
      <c r="AJ100" s="3" t="str">
        <f>IF($A100="ADD",IF(NOT(ISBLANK(AI100)),_xlfn.XLOOKUP(AI100,sign_bracket[lookupValue],sign_bracket[lookupKey],"ERROR"),""), "")</f>
        <v/>
      </c>
      <c r="AL100" s="3" t="str">
        <f>IF($A100="ADD",IF(NOT(ISBLANK(AK100)),_xlfn.XLOOKUP(AK100,post_plant_type[lookupValue],post_plant_type[lookupKey],"ERROR"),""), "")</f>
        <v/>
      </c>
      <c r="AN100" s="3" t="str">
        <f>IF($A100="ADD",IF(NOT(ISBLANK(AM100)),_xlfn.XLOOKUP(AM100,post_ground_type[lookupValue],post_ground_type[lookupKey],"ERROR"),""), "")</f>
        <v/>
      </c>
      <c r="AP100" s="3" t="str">
        <f>IF($A100="ADD",IF(NOT(ISBLANK(AO100)),_xlfn.XLOOKUP(AO100,post_joint_type[lookupValue],post_joint_type[lookupKey],"ERROR"),""), "")</f>
        <v/>
      </c>
      <c r="AQ100" s="7"/>
      <c r="AR100" s="4" t="str">
        <f t="shared" ca="1" si="15"/>
        <v/>
      </c>
      <c r="AS100" s="4"/>
      <c r="AT100" s="3" t="str">
        <f t="shared" si="16"/>
        <v/>
      </c>
      <c r="AU100" s="3" t="str">
        <f>IF($A100="","",IF((AND($A100="ADD",OR(AT100="",AT100="In Use"))),"5",(_xlfn.XLOOKUP(AT100,ud_asset_status[lookupValue],ud_asset_status[lookupKey],""))))</f>
        <v/>
      </c>
      <c r="AV100" s="7"/>
      <c r="AX100" s="3" t="str">
        <f>IF($A100="ADD",IF(NOT(ISBLANK(AW100)),_xlfn.XLOOKUP(AW100,ar_replace_reason[lookupValue],ar_replace_reason[lookupKey],"ERROR"),""), "")</f>
        <v/>
      </c>
      <c r="AY100" s="3" t="str">
        <f t="shared" si="17"/>
        <v/>
      </c>
      <c r="AZ100" s="3" t="str">
        <f>IF($A100="","",IF((AND($A100="ADD",OR(AY100="",AY100="Queenstown-Lakes District Council"))),"70",(_xlfn.XLOOKUP(AY100,ud_organisation_owner[lookupValue],ud_organisation_owner[lookupKey],""))))</f>
        <v/>
      </c>
      <c r="BA100" s="3" t="str">
        <f t="shared" si="18"/>
        <v/>
      </c>
      <c r="BB100" s="3" t="str">
        <f>IF($A100="","",IF((AND($A100="ADD",OR(BA100="",BA100="Queenstown-Lakes District Council"))),"70",(_xlfn.XLOOKUP(BA100,ud_organisation_owner[lookupValue],ud_organisation_owner[lookupKey],""))))</f>
        <v/>
      </c>
      <c r="BC100" s="3" t="str">
        <f t="shared" si="19"/>
        <v/>
      </c>
      <c r="BD100" s="3" t="str">
        <f>IF($A100="","",IF((AND($A100="ADD",OR(BC100="",BC100="Local Authority"))),"17",(_xlfn.XLOOKUP(BC100,ud_sub_organisation[lookupValue],ud_sub_organisation[lookupKey],""))))</f>
        <v/>
      </c>
      <c r="BE100" s="3" t="str">
        <f t="shared" si="20"/>
        <v/>
      </c>
      <c r="BF100" s="3" t="str">
        <f>IF($A100="","",IF((AND($A100="ADD",OR(BE100="",BE100="Vested assets"))),"12",(_xlfn.XLOOKUP(BE100,ud_work_origin[lookupValue],ud_work_origin[lookupKey],""))))</f>
        <v/>
      </c>
      <c r="BG100" s="8"/>
      <c r="BH100" s="2" t="str">
        <f t="shared" si="21"/>
        <v/>
      </c>
      <c r="BI100" s="3" t="str">
        <f t="shared" si="22"/>
        <v/>
      </c>
      <c r="BJ100" s="3" t="str">
        <f>IF($A100="","",IF((AND($A100="ADD",OR(BI100="",BI100="Excellent"))),"1",(_xlfn.XLOOKUP(BI100,condition[lookupValue],condition[lookupKey],""))))</f>
        <v/>
      </c>
      <c r="BK100" s="7" t="str">
        <f t="shared" si="23"/>
        <v/>
      </c>
      <c r="BL100" s="9"/>
    </row>
  </sheetData>
  <sheetProtection algorithmName="SHA-512" hashValue="AYpl2nOiY7PzvXuHkNsXg/VsIGG9Pl8eofoZivAU1vdCGVLbDZgcUotXNMilyYzDdD+ypgUAggHelag3ZSqXxg==" saltValue="RvW9nU0xokO+Set8Om2YyA==" spinCount="100000" sheet="1" scenarios="1" selectLockedCells="1"/>
  <conditionalFormatting sqref="A2:XFD2">
    <cfRule type="cellIs" dxfId="393" priority="2" operator="equal">
      <formula>"ERROR"</formula>
    </cfRule>
  </conditionalFormatting>
  <conditionalFormatting sqref="A1:XFD1">
    <cfRule type="expression" dxfId="392" priority="1">
      <formula>A$2="ERROR"</formula>
    </cfRule>
  </conditionalFormatting>
  <conditionalFormatting sqref="A10:XFD100">
    <cfRule type="expression" dxfId="391" priority="162">
      <formula>MATCH("ERROR",$A10:$EY10,0)</formula>
    </cfRule>
    <cfRule type="expression" dxfId="390" priority="163">
      <formula>AND($A10="ADD",A$6=TRUE,A10="")</formula>
    </cfRule>
    <cfRule type="expression" dxfId="389" priority="164">
      <formula>OR(AND($A10="DELETE",A$1="Asset ID",A10=""),AND($A10="DELETE",A$1="Removal Date",A10=""),AND($A10="DELETE",A$1="Removal Reason",A10=""))</formula>
    </cfRule>
    <cfRule type="expression" dxfId="388" priority="165">
      <formula>AND($A10="EDIT",A$1="Asset ID",A10="")</formula>
    </cfRule>
    <cfRule type="expression" dxfId="387" priority="166">
      <formula>AND($A10="ADD",A$5=TRUE,A10="")</formula>
    </cfRule>
  </conditionalFormatting>
  <dataValidations count="40">
    <dataValidation type="list" allowBlank="1" showInputMessage="1" showErrorMessage="1" sqref="D10:D100" xr:uid="{489F28F0-B47B-4C95-AF84-F0813C029865}">
      <formula1>roadnames_lookup</formula1>
    </dataValidation>
    <dataValidation type="list" allowBlank="1" showInputMessage="1" showErrorMessage="1" sqref="I10:I100" xr:uid="{3B4E86F9-C254-452A-A385-64DADD00A9FC}">
      <formula1>side_lookup</formula1>
    </dataValidation>
    <dataValidation type="list" allowBlank="1" showInputMessage="1" showErrorMessage="1" sqref="L10:L100" xr:uid="{FD3CFCD6-0886-49AE-B9BA-2A173362B0A5}">
      <formula1>ud_placement_lookup</formula1>
    </dataValidation>
    <dataValidation type="list" allowBlank="1" showInputMessage="1" showErrorMessage="1" sqref="N10:N100" xr:uid="{597DEB54-1B4B-4B89-9B99-4C7861941B3C}">
      <formula1>ud_pole_primary_function_lookup</formula1>
    </dataValidation>
    <dataValidation type="list" allowBlank="1" showInputMessage="1" showErrorMessage="1" promptTitle="WARNING" prompt="Only change this If incorrect" sqref="P10:P100" xr:uid="{FC61AB96-D5E0-4E81-ABD2-8743E1656732}">
      <formula1>ud_pole_structure_type_lookup</formula1>
    </dataValidation>
    <dataValidation type="list" allowBlank="1" showInputMessage="1" showErrorMessage="1" promptTitle="WARNING" prompt="Only change this If incorrect" sqref="R10:R100" xr:uid="{0DF98FEE-8754-4344-B0C9-1DECB81E746A}">
      <formula1>pole_material_lookup</formula1>
    </dataValidation>
    <dataValidation type="list" allowBlank="1" showInputMessage="1" showErrorMessage="1" sqref="T10:T100" xr:uid="{40430360-363B-449B-A899-EEFDF87C1E14}">
      <formula1>ud_coating_system_lookup</formula1>
    </dataValidation>
    <dataValidation type="list" allowBlank="1" showInputMessage="1" showErrorMessage="1" sqref="V10:V100" xr:uid="{36F2A40D-0F95-4739-84D4-363FBCCDE29A}">
      <formula1>ud_pole_foundation_type_lookup</formula1>
    </dataValidation>
    <dataValidation type="list" allowBlank="1" showInputMessage="1" showErrorMessage="1" sqref="X10:X100" xr:uid="{94F25D2E-6BC1-4451-AC65-C06DE0508476}">
      <formula1>ud_pole_base_connection_lookup</formula1>
    </dataValidation>
    <dataValidation type="list" allowBlank="1" showInputMessage="1" showErrorMessage="1" sqref="AC10:AC100" xr:uid="{EB1E9441-D403-479E-9547-49F4FDB258F1}">
      <formula1>ud_pole_structure_make_lookup</formula1>
    </dataValidation>
    <dataValidation type="list" allowBlank="1" showInputMessage="1" showErrorMessage="1" sqref="AG10:AG100" xr:uid="{A57F4296-5A01-4965-B5E8-9FB1790BE075}">
      <formula1>sl_pole_shape_lookup</formula1>
    </dataValidation>
    <dataValidation type="list" allowBlank="1" showInputMessage="1" showErrorMessage="1" sqref="AI10:AI100" xr:uid="{F0B05839-FFC8-4DA9-9812-CCC7CCD59C5A}">
      <formula1>sign_bracket_lookup</formula1>
    </dataValidation>
    <dataValidation type="list" allowBlank="1" showInputMessage="1" showErrorMessage="1" sqref="AK10:AK100" xr:uid="{BC688EED-6090-4B3F-A9AC-0F65310A7E93}">
      <formula1>post_plant_type_lookup</formula1>
    </dataValidation>
    <dataValidation type="list" allowBlank="1" showInputMessage="1" showErrorMessage="1" sqref="AM10:AM100" xr:uid="{4A188C60-D4CC-4A32-A9D2-A5D89C438F84}">
      <formula1>post_ground_type_lookup</formula1>
    </dataValidation>
    <dataValidation type="list" allowBlank="1" showInputMessage="1" showErrorMessage="1" sqref="AO10:AO100" xr:uid="{3CC7733E-BBE8-4FF2-9675-F3FCA89E8D5B}">
      <formula1>post_joint_type_lookup</formula1>
    </dataValidation>
    <dataValidation type="list" allowBlank="1" showInputMessage="1" showErrorMessage="1" promptTitle="WARNING" prompt="Only change If ammending existing asset" sqref="AT10:AT100" xr:uid="{DB407178-A729-4182-9BB7-8423570BAAA4}">
      <formula1>ud_asset_status_lookup</formula1>
    </dataValidation>
    <dataValidation type="list" allowBlank="1" showInputMessage="1" showErrorMessage="1" sqref="AW10:AW100" xr:uid="{607FF262-CD7D-4FA2-84E9-352BA23FC633}">
      <formula1>ar_replace_reason_lookup</formula1>
    </dataValidation>
    <dataValidation type="list" allowBlank="1" showInputMessage="1" showErrorMessage="1" promptTitle="WARNING" prompt="Only change this If Not QLDC asset" sqref="BA10:BA100" xr:uid="{9FA544D9-1067-4726-B9D8-9B61BCF6461B}">
      <formula1>ud_organisation_owner_lookup</formula1>
    </dataValidation>
    <dataValidation type="list" allowBlank="1" showInputMessage="1" showErrorMessage="1" promptTitle="WARNING" prompt="Only change this If Not QLDC Roading asset" sqref="BC10:BC100" xr:uid="{D964E297-EC14-4103-8DBC-1C4D5DE20D89}">
      <formula1>ud_sub_organisation_lookup</formula1>
    </dataValidation>
    <dataValidation type="list" allowBlank="1" showInputMessage="1" showErrorMessage="1" promptTitle="WARNING" prompt="Only change this field If undertaking maintenance Or CAPEX works" sqref="BE10:BE100" xr:uid="{2B2259E4-01F8-4BC3-95F9-EBFED390F0D3}">
      <formula1>ud_work_origin_lookup</formula1>
    </dataValidation>
    <dataValidation type="list" allowBlank="1" showInputMessage="1" showErrorMessage="1" promptTitle="WARNING" prompt="Only change this If incorrect" sqref="BI10:BI100" xr:uid="{E8D2304D-C1EB-4591-9036-B5ABE8F410E8}">
      <formula1>condition_lookup</formula1>
    </dataValidation>
    <dataValidation type="list" allowBlank="1" showInputMessage="1" showErrorMessage="1" sqref="AE10:AE100" xr:uid="{9973CBD9-F378-4D18-9476-D296ECF25505}">
      <formula1 xml:space="preserve"> OFFSET(ud_pole_structure_model_lookupValueRef,MATCH($AD10,ud_pole_structure_model_parentKey,0),0,COUNTIF(ud_pole_structure_model_parentKey,$AD10))</formula1>
    </dataValidation>
    <dataValidation type="list" allowBlank="1" showInputMessage="1" showErrorMessage="1" promptTitle="WARNING" prompt="Only change this If incorrect" sqref="AB10:AB100" xr:uid="{915B57C9-7AAF-44D5-8AFB-B1CDD28A9DB7}">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0A297840-FACE-4F5B-9256-205F4C32ED99}">
      <formula1>"ADD,EDIT,DELETE"</formula1>
    </dataValidation>
    <dataValidation type="list" allowBlank="1" showInputMessage="1" showErrorMessage="1" promptTitle="WARNING" prompt="Only change this If Not QLDC asset" sqref="AY10:AY100" xr:uid="{906D366E-7430-4DF7-A1E6-31BB12EFDC49}">
      <formula1>ud_organisation_owner_lookup</formula1>
    </dataValidation>
    <dataValidation type="list" allowBlank="1" showInputMessage="1" showErrorMessage="1" promptTitle="WARNING" prompt="Only change this If NZTA Or Parks And Reserves asset" sqref="BH10:BH100" xr:uid="{AD4A93AA-F520-474B-822C-48D6C94CFD7E}">
      <formula1>"TRUE,FALSE"</formula1>
    </dataValidation>
    <dataValidation type="whole" allowBlank="1" showInputMessage="1" showErrorMessage="1" error="Please Enter Whole Number Between 1 And 999" promptTitle="ERROR" sqref="AR10:AR100" xr:uid="{B49B248C-D892-4489-9EDE-22713DE3CA46}">
      <formula1>1</formula1>
      <formula2>999</formula2>
    </dataValidation>
    <dataValidation type="whole" allowBlank="1" showInputMessage="1" showErrorMessage="1" error="Please Enter Whole Number Between 1 And 2147483647" promptTitle="ERROR" sqref="B10:B100" xr:uid="{0FC0F5CF-AA1B-4768-BEE3-4A842D870761}">
      <formula1>1</formula1>
      <formula2>2147483647</formula2>
    </dataValidation>
    <dataValidation type="whole" allowBlank="1" showInputMessage="1" showErrorMessage="1" error="Please Enter Whole Number Between 1 And 9999999999" promptTitle="ERROR" sqref="AS10:AS100" xr:uid="{A945745E-4880-4BEA-AC6E-70F8990BBA9B}">
      <formula1>1</formula1>
      <formula2>9999999999</formula2>
    </dataValidation>
    <dataValidation type="whole" allowBlank="1" showInputMessage="1" showErrorMessage="1" error="Please Enter Whole Number Between 1 And 999999" promptTitle="ERROR" sqref="K10:K100" xr:uid="{5F9DB421-ABAB-4CED-86A8-7133ABE31F61}">
      <formula1>1</formula1>
      <formula2>999999</formula2>
    </dataValidation>
    <dataValidation type="decimal" allowBlank="1" showInputMessage="1" showErrorMessage="1" error="Please Enter Decimal Between 0.1 And 999.9" promptTitle="ERROR" sqref="Z10:Z100" xr:uid="{A9A1B8C9-AA30-4BA2-BB55-DC23872CEB5C}">
      <formula1>0.1</formula1>
      <formula2>999.9</formula2>
    </dataValidation>
    <dataValidation type="decimal" allowBlank="1" showInputMessage="1" showErrorMessage="1" error="Please Enter Decimal Between 0.1 And 999.9" promptTitle="ERROR" sqref="AA10:AA100" xr:uid="{4CF96753-215C-4F7A-B91C-6F38D7FA4FEA}">
      <formula1>0.1</formula1>
      <formula2>999.9</formula2>
    </dataValidation>
    <dataValidation type="decimal" allowBlank="1" showInputMessage="1" showErrorMessage="1" error="Please Enter Decimal Between -40.0 And 999.9" promptTitle="ERROR" sqref="H10:H100" xr:uid="{BD16011D-63B2-4D5E-85F5-37F5C893AE9D}">
      <formula1>-40</formula1>
      <formula2>999.9</formula2>
    </dataValidation>
    <dataValidation type="decimal" allowBlank="1" showInputMessage="1" showErrorMessage="1" error="Please Enter Decimal Between 0.01 And 9999999999.99" promptTitle="ERROR" sqref="BG10:BG100" xr:uid="{CA30C0D8-7BAB-4B77-89B2-7102A88D2F35}">
      <formula1>0.01</formula1>
      <formula2>9999999999.99</formula2>
    </dataValidation>
    <dataValidation type="textLength" allowBlank="1" showInputMessage="1" showErrorMessage="1" error="Please Dont Enter More Than 255 Characters" promptTitle="ERROR" sqref="BL10:BL100" xr:uid="{DBC1D678-656F-465F-8E87-5BBD1BD27834}">
      <formula1>0</formula1>
      <formula2>255</formula2>
    </dataValidation>
    <dataValidation type="date" allowBlank="1" showInputMessage="1" showErrorMessage="1" error="Please Enter Valid Date eg 31/01/2023" promptTitle="ERROR" sqref="AQ10:AQ100" xr:uid="{75B771FA-6A67-4BC8-AC0C-AE9004CB3E93}">
      <formula1>43831</formula1>
      <formula2>48580</formula2>
    </dataValidation>
    <dataValidation type="date" allowBlank="1" showInputMessage="1" showErrorMessage="1" error="Please Enter Valid Date eg 31/01/2023" promptTitle="ERROR" sqref="AV10:AV100" xr:uid="{0E795FBE-6ABB-40CB-9D47-40C6D6BB7937}">
      <formula1>43831</formula1>
      <formula2>48580</formula2>
    </dataValidation>
    <dataValidation type="date" allowBlank="1" showInputMessage="1" showErrorMessage="1" error="Please Enter Valid Date eg 31/01/2023" promptTitle="ERROR" sqref="BK10:BK100" xr:uid="{75263CD6-CE15-489F-8613-828832F40A6B}">
      <formula1>43831</formula1>
      <formula2>48580</formula2>
    </dataValidation>
    <dataValidation type="decimal" allowBlank="1" showInputMessage="1" showErrorMessage="1" error="This an incomplete grid reference or is outside of QLDC. Please check that this a easting in NZTM2000" promptTitle="ERROR" sqref="F10:F100" xr:uid="{54E484DD-6342-474E-8E3A-B4C71000010F}">
      <formula1>1215000</formula1>
      <formula2>1337479</formula2>
    </dataValidation>
    <dataValidation type="decimal" allowBlank="1" showInputMessage="1" showErrorMessage="1" error="This an incomplete grid reference or is outside of QLDC. Please check that this a northing in NZTM2000" promptTitle="ERROR" sqref="G10:G100" xr:uid="{3CFC820D-7C96-438F-AFA4-C99B9BA762D4}">
      <formula1>4967104</formula1>
      <formula2>5128000</formula2>
    </dataValidation>
  </dataValidations>
  <pageMargins left="0.75" right="0.75" top="1" bottom="1" header="0.5" footer="0.5"/>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F0502-6B4F-4A6A-9045-3A9803CA37C9}">
  <dimension ref="A1:E9"/>
  <sheetViews>
    <sheetView workbookViewId="0">
      <selection activeCell="A2" sqref="A2:E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8260</v>
      </c>
      <c r="B2" t="s">
        <v>8545</v>
      </c>
      <c r="E2" t="b">
        <v>1</v>
      </c>
    </row>
    <row r="3" spans="1:5">
      <c r="A3" t="s">
        <v>5488</v>
      </c>
      <c r="B3" t="s">
        <v>5489</v>
      </c>
      <c r="E3" t="b">
        <v>1</v>
      </c>
    </row>
    <row r="4" spans="1:5">
      <c r="A4" t="s">
        <v>8543</v>
      </c>
      <c r="B4" t="s">
        <v>8544</v>
      </c>
      <c r="E4" t="b">
        <v>1</v>
      </c>
    </row>
    <row r="5" spans="1:5">
      <c r="A5" t="s">
        <v>5482</v>
      </c>
      <c r="B5" t="s">
        <v>5483</v>
      </c>
      <c r="E5" t="b">
        <v>1</v>
      </c>
    </row>
    <row r="6" spans="1:5">
      <c r="A6" t="s">
        <v>8539</v>
      </c>
      <c r="B6" t="s">
        <v>5547</v>
      </c>
      <c r="E6" t="b">
        <v>1</v>
      </c>
    </row>
    <row r="7" spans="1:5">
      <c r="A7" t="s">
        <v>5484</v>
      </c>
      <c r="B7" t="s">
        <v>5485</v>
      </c>
      <c r="E7" t="b">
        <v>1</v>
      </c>
    </row>
    <row r="8" spans="1:5">
      <c r="A8" t="s">
        <v>8546</v>
      </c>
      <c r="B8" t="s">
        <v>7</v>
      </c>
      <c r="E8" t="b">
        <v>1</v>
      </c>
    </row>
    <row r="9" spans="1:5">
      <c r="A9" t="s">
        <v>5513</v>
      </c>
      <c r="B9" t="s">
        <v>5408</v>
      </c>
      <c r="E9" t="b">
        <v>1</v>
      </c>
    </row>
  </sheetData>
  <pageMargins left="0.75" right="0.75" top="1" bottom="1" header="0.5" footer="0.5"/>
  <tableParts count="1">
    <tablePart r:id="rId1"/>
  </tableParts>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C4B99-B3CB-4270-A0E3-A41D840CB649}">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5129</v>
      </c>
      <c r="B2" t="s">
        <v>5692</v>
      </c>
      <c r="E2" t="b">
        <v>1</v>
      </c>
    </row>
    <row r="3" spans="1:5">
      <c r="A3" t="s">
        <v>5127</v>
      </c>
      <c r="B3" t="s">
        <v>5693</v>
      </c>
      <c r="E3" t="b">
        <v>1</v>
      </c>
    </row>
    <row r="4" spans="1:5">
      <c r="A4" t="s">
        <v>5137</v>
      </c>
      <c r="B4" t="s">
        <v>5694</v>
      </c>
      <c r="E4" t="b">
        <v>1</v>
      </c>
    </row>
  </sheetData>
  <pageMargins left="0.75" right="0.75" top="1" bottom="1" header="0.5" footer="0.5"/>
  <tableParts count="1">
    <tablePart r:id="rId1"/>
  </tableParts>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C3EAA-D1E4-4BD0-8BFE-249D43281A3D}">
  <dimension ref="A1:E10"/>
  <sheetViews>
    <sheetView workbookViewId="0">
      <selection activeCell="A2" sqref="A2:E1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5131</v>
      </c>
      <c r="B2" t="s">
        <v>5683</v>
      </c>
      <c r="E2" t="b">
        <v>1</v>
      </c>
    </row>
    <row r="3" spans="1:5">
      <c r="A3" t="s">
        <v>5139</v>
      </c>
      <c r="B3" t="s">
        <v>5684</v>
      </c>
      <c r="E3" t="b">
        <v>1</v>
      </c>
    </row>
    <row r="4" spans="1:5">
      <c r="A4" t="s">
        <v>5127</v>
      </c>
      <c r="B4" t="s">
        <v>5685</v>
      </c>
      <c r="E4" t="b">
        <v>1</v>
      </c>
    </row>
    <row r="5" spans="1:5">
      <c r="A5" t="s">
        <v>5141</v>
      </c>
      <c r="B5" t="s">
        <v>5686</v>
      </c>
      <c r="E5" t="b">
        <v>1</v>
      </c>
    </row>
    <row r="6" spans="1:5">
      <c r="A6" t="s">
        <v>5133</v>
      </c>
      <c r="B6" t="s">
        <v>5687</v>
      </c>
      <c r="E6" t="b">
        <v>1</v>
      </c>
    </row>
    <row r="7" spans="1:5">
      <c r="A7" t="s">
        <v>5143</v>
      </c>
      <c r="B7" t="s">
        <v>5691</v>
      </c>
      <c r="E7" t="b">
        <v>1</v>
      </c>
    </row>
    <row r="8" spans="1:5">
      <c r="A8" t="s">
        <v>5137</v>
      </c>
      <c r="B8" t="s">
        <v>5688</v>
      </c>
      <c r="E8" t="b">
        <v>1</v>
      </c>
    </row>
    <row r="9" spans="1:5">
      <c r="A9" t="s">
        <v>5135</v>
      </c>
      <c r="B9" t="s">
        <v>5689</v>
      </c>
      <c r="E9" t="b">
        <v>1</v>
      </c>
    </row>
    <row r="10" spans="1:5">
      <c r="A10" t="s">
        <v>5129</v>
      </c>
      <c r="B10" t="s">
        <v>5690</v>
      </c>
      <c r="E10" t="b">
        <v>1</v>
      </c>
    </row>
  </sheetData>
  <pageMargins left="0.75" right="0.75" top="1" bottom="1" header="0.5" footer="0.5"/>
  <tableParts count="1">
    <tablePart r:id="rId1"/>
  </tableParts>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F3BA5-6ABC-465F-B3EB-0D445FA91D64}">
  <dimension ref="A1:E19"/>
  <sheetViews>
    <sheetView workbookViewId="0">
      <selection activeCell="A2" sqref="A2:E1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5193</v>
      </c>
      <c r="B2" t="s">
        <v>5679</v>
      </c>
      <c r="E2" t="b">
        <v>1</v>
      </c>
    </row>
    <row r="3" spans="1:5">
      <c r="A3" t="s">
        <v>5137</v>
      </c>
      <c r="B3" t="s">
        <v>5666</v>
      </c>
      <c r="E3" t="b">
        <v>1</v>
      </c>
    </row>
    <row r="4" spans="1:5">
      <c r="A4" t="s">
        <v>5127</v>
      </c>
      <c r="B4" t="s">
        <v>5667</v>
      </c>
      <c r="E4" t="b">
        <v>1</v>
      </c>
    </row>
    <row r="5" spans="1:5">
      <c r="A5" t="s">
        <v>5129</v>
      </c>
      <c r="B5" t="s">
        <v>5668</v>
      </c>
      <c r="E5" t="b">
        <v>1</v>
      </c>
    </row>
    <row r="6" spans="1:5">
      <c r="A6" t="s">
        <v>5196</v>
      </c>
      <c r="B6" t="s">
        <v>5680</v>
      </c>
      <c r="E6" t="b">
        <v>1</v>
      </c>
    </row>
    <row r="7" spans="1:5">
      <c r="A7" t="s">
        <v>5131</v>
      </c>
      <c r="B7" t="s">
        <v>5669</v>
      </c>
      <c r="E7" t="b">
        <v>1</v>
      </c>
    </row>
    <row r="8" spans="1:5">
      <c r="A8" t="s">
        <v>5133</v>
      </c>
      <c r="B8" t="s">
        <v>5670</v>
      </c>
      <c r="E8" t="b">
        <v>1</v>
      </c>
    </row>
    <row r="9" spans="1:5">
      <c r="A9" t="s">
        <v>5139</v>
      </c>
      <c r="B9" t="s">
        <v>5671</v>
      </c>
      <c r="E9" t="b">
        <v>1</v>
      </c>
    </row>
    <row r="10" spans="1:5">
      <c r="A10" t="s">
        <v>5141</v>
      </c>
      <c r="B10" t="s">
        <v>5672</v>
      </c>
      <c r="E10" t="b">
        <v>1</v>
      </c>
    </row>
    <row r="11" spans="1:5">
      <c r="A11" t="s">
        <v>5208</v>
      </c>
      <c r="B11" t="s">
        <v>5682</v>
      </c>
      <c r="E11" t="b">
        <v>1</v>
      </c>
    </row>
    <row r="12" spans="1:5">
      <c r="A12" t="s">
        <v>5143</v>
      </c>
      <c r="B12" t="s">
        <v>5673</v>
      </c>
      <c r="E12" t="b">
        <v>1</v>
      </c>
    </row>
    <row r="13" spans="1:5">
      <c r="A13" t="s">
        <v>5145</v>
      </c>
      <c r="B13" t="s">
        <v>5674</v>
      </c>
      <c r="E13" t="b">
        <v>1</v>
      </c>
    </row>
    <row r="14" spans="1:5">
      <c r="A14" t="s">
        <v>5202</v>
      </c>
      <c r="B14" t="s">
        <v>5681</v>
      </c>
      <c r="E14" t="b">
        <v>1</v>
      </c>
    </row>
    <row r="15" spans="1:5">
      <c r="A15" t="s">
        <v>5200</v>
      </c>
      <c r="B15" t="s">
        <v>5665</v>
      </c>
      <c r="E15" t="b">
        <v>1</v>
      </c>
    </row>
    <row r="16" spans="1:5">
      <c r="A16" t="s">
        <v>5147</v>
      </c>
      <c r="B16" t="s">
        <v>5675</v>
      </c>
      <c r="E16" t="b">
        <v>1</v>
      </c>
    </row>
    <row r="17" spans="1:5">
      <c r="A17" t="s">
        <v>5149</v>
      </c>
      <c r="B17" t="s">
        <v>5676</v>
      </c>
      <c r="E17" t="b">
        <v>1</v>
      </c>
    </row>
    <row r="18" spans="1:5">
      <c r="A18" t="s">
        <v>5151</v>
      </c>
      <c r="B18" t="s">
        <v>5677</v>
      </c>
      <c r="E18" t="b">
        <v>1</v>
      </c>
    </row>
    <row r="19" spans="1:5">
      <c r="A19" t="s">
        <v>5153</v>
      </c>
      <c r="B19" t="s">
        <v>5678</v>
      </c>
      <c r="E19" t="b">
        <v>1</v>
      </c>
    </row>
  </sheetData>
  <pageMargins left="0.75" right="0.75" top="1" bottom="1" header="0.5" footer="0.5"/>
  <tableParts count="1">
    <tablePart r:id="rId1"/>
  </tableParts>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A1376-0CFF-49C4-9ADE-343C0084E84D}">
  <dimension ref="A1:E101"/>
  <sheetViews>
    <sheetView workbookViewId="0">
      <selection activeCell="A2" sqref="A2:E10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5129</v>
      </c>
      <c r="B2" t="s">
        <v>5568</v>
      </c>
      <c r="E2" t="b">
        <v>1</v>
      </c>
    </row>
    <row r="3" spans="1:5">
      <c r="A3" t="s">
        <v>5235</v>
      </c>
      <c r="B3" t="s">
        <v>5598</v>
      </c>
      <c r="E3" t="b">
        <v>1</v>
      </c>
    </row>
    <row r="4" spans="1:5">
      <c r="A4" t="s">
        <v>5237</v>
      </c>
      <c r="B4" t="s">
        <v>5599</v>
      </c>
      <c r="E4" t="b">
        <v>1</v>
      </c>
    </row>
    <row r="5" spans="1:5">
      <c r="A5" t="s">
        <v>5131</v>
      </c>
      <c r="B5" t="s">
        <v>5569</v>
      </c>
      <c r="E5" t="b">
        <v>1</v>
      </c>
    </row>
    <row r="6" spans="1:5">
      <c r="A6" t="s">
        <v>5245</v>
      </c>
      <c r="B6" t="s">
        <v>5600</v>
      </c>
      <c r="E6" t="b">
        <v>1</v>
      </c>
    </row>
    <row r="7" spans="1:5">
      <c r="A7" t="s">
        <v>5133</v>
      </c>
      <c r="B7" t="s">
        <v>5570</v>
      </c>
      <c r="E7" t="b">
        <v>1</v>
      </c>
    </row>
    <row r="8" spans="1:5">
      <c r="A8" t="s">
        <v>5248</v>
      </c>
      <c r="B8" t="s">
        <v>5601</v>
      </c>
      <c r="E8" t="b">
        <v>1</v>
      </c>
    </row>
    <row r="9" spans="1:5">
      <c r="A9" t="s">
        <v>5250</v>
      </c>
      <c r="B9" t="s">
        <v>5602</v>
      </c>
      <c r="E9" t="b">
        <v>1</v>
      </c>
    </row>
    <row r="10" spans="1:5">
      <c r="A10" t="s">
        <v>5252</v>
      </c>
      <c r="B10" t="s">
        <v>5603</v>
      </c>
      <c r="E10" t="b">
        <v>1</v>
      </c>
    </row>
    <row r="11" spans="1:5">
      <c r="A11" t="s">
        <v>5135</v>
      </c>
      <c r="B11" t="s">
        <v>5571</v>
      </c>
      <c r="E11" t="b">
        <v>1</v>
      </c>
    </row>
    <row r="12" spans="1:5">
      <c r="A12" t="s">
        <v>3107</v>
      </c>
      <c r="B12" t="s">
        <v>5604</v>
      </c>
      <c r="E12" t="b">
        <v>1</v>
      </c>
    </row>
    <row r="13" spans="1:5">
      <c r="A13" t="s">
        <v>4089</v>
      </c>
      <c r="B13" t="s">
        <v>5605</v>
      </c>
      <c r="E13" t="b">
        <v>1</v>
      </c>
    </row>
    <row r="14" spans="1:5">
      <c r="A14" t="s">
        <v>777</v>
      </c>
      <c r="B14" t="s">
        <v>5606</v>
      </c>
      <c r="E14" t="b">
        <v>1</v>
      </c>
    </row>
    <row r="15" spans="1:5">
      <c r="A15" t="s">
        <v>5139</v>
      </c>
      <c r="B15" t="s">
        <v>5572</v>
      </c>
      <c r="E15" t="b">
        <v>1</v>
      </c>
    </row>
    <row r="16" spans="1:5">
      <c r="A16" t="s">
        <v>5127</v>
      </c>
      <c r="B16" t="s">
        <v>5567</v>
      </c>
      <c r="E16" t="b">
        <v>1</v>
      </c>
    </row>
    <row r="17" spans="1:5">
      <c r="A17" t="s">
        <v>1975</v>
      </c>
      <c r="B17" t="s">
        <v>5607</v>
      </c>
      <c r="E17" t="b">
        <v>1</v>
      </c>
    </row>
    <row r="18" spans="1:5">
      <c r="A18" t="s">
        <v>5141</v>
      </c>
      <c r="B18" t="s">
        <v>5573</v>
      </c>
      <c r="E18" t="b">
        <v>1</v>
      </c>
    </row>
    <row r="19" spans="1:5">
      <c r="A19" t="s">
        <v>5143</v>
      </c>
      <c r="B19" t="s">
        <v>5574</v>
      </c>
      <c r="E19" t="b">
        <v>1</v>
      </c>
    </row>
    <row r="20" spans="1:5">
      <c r="A20" t="s">
        <v>5145</v>
      </c>
      <c r="B20" t="s">
        <v>5575</v>
      </c>
      <c r="E20" t="b">
        <v>1</v>
      </c>
    </row>
    <row r="21" spans="1:5">
      <c r="A21" t="s">
        <v>5147</v>
      </c>
      <c r="B21" t="s">
        <v>5576</v>
      </c>
      <c r="E21" t="b">
        <v>1</v>
      </c>
    </row>
    <row r="22" spans="1:5">
      <c r="A22" t="s">
        <v>5261</v>
      </c>
      <c r="B22" t="s">
        <v>5608</v>
      </c>
      <c r="E22" t="b">
        <v>1</v>
      </c>
    </row>
    <row r="23" spans="1:5">
      <c r="A23" t="s">
        <v>5115</v>
      </c>
      <c r="B23" t="s">
        <v>5609</v>
      </c>
      <c r="E23" t="b">
        <v>1</v>
      </c>
    </row>
    <row r="24" spans="1:5">
      <c r="A24" t="s">
        <v>2663</v>
      </c>
      <c r="B24" t="s">
        <v>5610</v>
      </c>
      <c r="E24" t="b">
        <v>1</v>
      </c>
    </row>
    <row r="25" spans="1:5">
      <c r="A25" t="s">
        <v>4035</v>
      </c>
      <c r="B25" t="s">
        <v>5611</v>
      </c>
      <c r="E25" t="b">
        <v>1</v>
      </c>
    </row>
    <row r="26" spans="1:5">
      <c r="A26" t="s">
        <v>2513</v>
      </c>
      <c r="B26" t="s">
        <v>5612</v>
      </c>
      <c r="E26" t="b">
        <v>1</v>
      </c>
    </row>
    <row r="27" spans="1:5">
      <c r="A27" t="s">
        <v>3973</v>
      </c>
      <c r="B27" t="s">
        <v>5613</v>
      </c>
      <c r="E27" t="b">
        <v>1</v>
      </c>
    </row>
    <row r="28" spans="1:5">
      <c r="A28" t="s">
        <v>449</v>
      </c>
      <c r="B28" t="s">
        <v>5614</v>
      </c>
      <c r="E28" t="b">
        <v>1</v>
      </c>
    </row>
    <row r="29" spans="1:5">
      <c r="A29" t="s">
        <v>5149</v>
      </c>
      <c r="B29" t="s">
        <v>5577</v>
      </c>
      <c r="E29" t="b">
        <v>1</v>
      </c>
    </row>
    <row r="30" spans="1:5">
      <c r="A30" t="s">
        <v>4051</v>
      </c>
      <c r="B30" t="s">
        <v>5615</v>
      </c>
      <c r="E30" t="b">
        <v>1</v>
      </c>
    </row>
    <row r="31" spans="1:5">
      <c r="A31" t="s">
        <v>1439</v>
      </c>
      <c r="B31" t="s">
        <v>5616</v>
      </c>
      <c r="E31" t="b">
        <v>1</v>
      </c>
    </row>
    <row r="32" spans="1:5">
      <c r="A32" t="s">
        <v>2309</v>
      </c>
      <c r="B32" t="s">
        <v>5617</v>
      </c>
      <c r="E32" t="b">
        <v>1</v>
      </c>
    </row>
    <row r="33" spans="1:5">
      <c r="A33" t="s">
        <v>5267</v>
      </c>
      <c r="B33" t="s">
        <v>5618</v>
      </c>
      <c r="E33" t="b">
        <v>1</v>
      </c>
    </row>
    <row r="34" spans="1:5">
      <c r="A34" t="s">
        <v>839</v>
      </c>
      <c r="B34" t="s">
        <v>5619</v>
      </c>
      <c r="E34" t="b">
        <v>1</v>
      </c>
    </row>
    <row r="35" spans="1:5">
      <c r="A35" t="s">
        <v>5057</v>
      </c>
      <c r="B35" t="s">
        <v>5620</v>
      </c>
      <c r="E35" t="b">
        <v>1</v>
      </c>
    </row>
    <row r="36" spans="1:5">
      <c r="A36" t="s">
        <v>2999</v>
      </c>
      <c r="B36" t="s">
        <v>5621</v>
      </c>
      <c r="E36" t="b">
        <v>1</v>
      </c>
    </row>
    <row r="37" spans="1:5">
      <c r="A37" t="s">
        <v>1315</v>
      </c>
      <c r="B37" t="s">
        <v>5622</v>
      </c>
      <c r="E37" t="b">
        <v>1</v>
      </c>
    </row>
    <row r="38" spans="1:5">
      <c r="A38" t="s">
        <v>5182</v>
      </c>
      <c r="B38" t="s">
        <v>5623</v>
      </c>
      <c r="E38" t="b">
        <v>1</v>
      </c>
    </row>
    <row r="39" spans="1:5">
      <c r="A39" t="s">
        <v>5151</v>
      </c>
      <c r="B39" t="s">
        <v>5578</v>
      </c>
      <c r="E39" t="b">
        <v>1</v>
      </c>
    </row>
    <row r="40" spans="1:5">
      <c r="A40" t="s">
        <v>3673</v>
      </c>
      <c r="B40" t="s">
        <v>5624</v>
      </c>
      <c r="E40" t="b">
        <v>1</v>
      </c>
    </row>
    <row r="41" spans="1:5">
      <c r="A41" t="s">
        <v>3545</v>
      </c>
      <c r="B41" t="s">
        <v>5625</v>
      </c>
      <c r="E41" t="b">
        <v>1</v>
      </c>
    </row>
    <row r="42" spans="1:5">
      <c r="A42" t="s">
        <v>5153</v>
      </c>
      <c r="B42" t="s">
        <v>5579</v>
      </c>
      <c r="E42" t="b">
        <v>1</v>
      </c>
    </row>
    <row r="43" spans="1:5">
      <c r="A43" t="s">
        <v>5187</v>
      </c>
      <c r="B43" t="s">
        <v>5626</v>
      </c>
      <c r="E43" t="b">
        <v>1</v>
      </c>
    </row>
    <row r="44" spans="1:5">
      <c r="A44" t="s">
        <v>2539</v>
      </c>
      <c r="B44" t="s">
        <v>5627</v>
      </c>
      <c r="E44" t="b">
        <v>1</v>
      </c>
    </row>
    <row r="45" spans="1:5">
      <c r="A45" t="s">
        <v>3949</v>
      </c>
      <c r="B45" t="s">
        <v>5628</v>
      </c>
      <c r="E45" t="b">
        <v>1</v>
      </c>
    </row>
    <row r="46" spans="1:5">
      <c r="A46" t="s">
        <v>1105</v>
      </c>
      <c r="B46" t="s">
        <v>5629</v>
      </c>
      <c r="E46" t="b">
        <v>1</v>
      </c>
    </row>
    <row r="47" spans="1:5">
      <c r="A47" t="s">
        <v>5191</v>
      </c>
      <c r="B47" t="s">
        <v>5580</v>
      </c>
      <c r="E47" t="b">
        <v>1</v>
      </c>
    </row>
    <row r="48" spans="1:5">
      <c r="A48" t="s">
        <v>5193</v>
      </c>
      <c r="B48" t="s">
        <v>5581</v>
      </c>
      <c r="E48" t="b">
        <v>1</v>
      </c>
    </row>
    <row r="49" spans="1:5">
      <c r="A49" t="s">
        <v>5196</v>
      </c>
      <c r="B49" t="s">
        <v>5582</v>
      </c>
      <c r="E49" t="b">
        <v>1</v>
      </c>
    </row>
    <row r="50" spans="1:5">
      <c r="A50" t="s">
        <v>1347</v>
      </c>
      <c r="B50" t="s">
        <v>5630</v>
      </c>
      <c r="E50" t="b">
        <v>1</v>
      </c>
    </row>
    <row r="51" spans="1:5">
      <c r="A51" t="s">
        <v>5198</v>
      </c>
      <c r="B51" t="s">
        <v>5583</v>
      </c>
      <c r="E51" t="b">
        <v>1</v>
      </c>
    </row>
    <row r="52" spans="1:5">
      <c r="A52" t="s">
        <v>2743</v>
      </c>
      <c r="B52" t="s">
        <v>5631</v>
      </c>
      <c r="E52" t="b">
        <v>1</v>
      </c>
    </row>
    <row r="53" spans="1:5">
      <c r="A53" t="s">
        <v>5200</v>
      </c>
      <c r="B53" t="s">
        <v>5584</v>
      </c>
      <c r="E53" t="b">
        <v>1</v>
      </c>
    </row>
    <row r="54" spans="1:5">
      <c r="A54" t="s">
        <v>5202</v>
      </c>
      <c r="B54" t="s">
        <v>5585</v>
      </c>
      <c r="E54" t="b">
        <v>1</v>
      </c>
    </row>
    <row r="55" spans="1:5">
      <c r="A55" t="s">
        <v>2243</v>
      </c>
      <c r="B55" t="s">
        <v>5632</v>
      </c>
      <c r="E55" t="b">
        <v>1</v>
      </c>
    </row>
    <row r="56" spans="1:5">
      <c r="A56" t="s">
        <v>1707</v>
      </c>
      <c r="B56" t="s">
        <v>5633</v>
      </c>
      <c r="E56" t="b">
        <v>1</v>
      </c>
    </row>
    <row r="57" spans="1:5">
      <c r="A57" t="s">
        <v>2003</v>
      </c>
      <c r="B57" t="s">
        <v>5634</v>
      </c>
      <c r="E57" t="b">
        <v>1</v>
      </c>
    </row>
    <row r="58" spans="1:5">
      <c r="A58" t="s">
        <v>5204</v>
      </c>
      <c r="B58" t="s">
        <v>5586</v>
      </c>
      <c r="E58" t="b">
        <v>1</v>
      </c>
    </row>
    <row r="59" spans="1:5">
      <c r="A59" t="s">
        <v>699</v>
      </c>
      <c r="B59" t="s">
        <v>5665</v>
      </c>
      <c r="E59" t="b">
        <v>1</v>
      </c>
    </row>
    <row r="60" spans="1:5">
      <c r="A60" t="s">
        <v>3741</v>
      </c>
      <c r="B60" t="s">
        <v>5635</v>
      </c>
      <c r="E60" t="b">
        <v>1</v>
      </c>
    </row>
    <row r="61" spans="1:5">
      <c r="A61" t="s">
        <v>3643</v>
      </c>
      <c r="B61" t="s">
        <v>5636</v>
      </c>
      <c r="E61" t="b">
        <v>1</v>
      </c>
    </row>
    <row r="62" spans="1:5">
      <c r="A62" t="s">
        <v>669</v>
      </c>
      <c r="B62" t="s">
        <v>5637</v>
      </c>
      <c r="E62" t="b">
        <v>1</v>
      </c>
    </row>
    <row r="63" spans="1:5">
      <c r="A63" t="s">
        <v>635</v>
      </c>
      <c r="B63" t="s">
        <v>5638</v>
      </c>
      <c r="E63" t="b">
        <v>1</v>
      </c>
    </row>
    <row r="64" spans="1:5">
      <c r="A64" t="s">
        <v>5208</v>
      </c>
      <c r="B64" t="s">
        <v>5587</v>
      </c>
      <c r="E64" t="b">
        <v>1</v>
      </c>
    </row>
    <row r="65" spans="1:5">
      <c r="A65" t="s">
        <v>2871</v>
      </c>
      <c r="B65" t="s">
        <v>5639</v>
      </c>
      <c r="E65" t="b">
        <v>1</v>
      </c>
    </row>
    <row r="66" spans="1:5">
      <c r="A66" t="s">
        <v>5051</v>
      </c>
      <c r="B66" t="s">
        <v>5640</v>
      </c>
      <c r="E66" t="b">
        <v>1</v>
      </c>
    </row>
    <row r="67" spans="1:5">
      <c r="A67" t="s">
        <v>1925</v>
      </c>
      <c r="B67" t="s">
        <v>5641</v>
      </c>
      <c r="E67" t="b">
        <v>1</v>
      </c>
    </row>
    <row r="68" spans="1:5">
      <c r="A68" t="s">
        <v>1921</v>
      </c>
      <c r="B68" t="s">
        <v>5642</v>
      </c>
      <c r="E68" t="b">
        <v>1</v>
      </c>
    </row>
    <row r="69" spans="1:5">
      <c r="A69" t="s">
        <v>3577</v>
      </c>
      <c r="B69" t="s">
        <v>5643</v>
      </c>
      <c r="E69" t="b">
        <v>1</v>
      </c>
    </row>
    <row r="70" spans="1:5">
      <c r="A70" t="s">
        <v>5215</v>
      </c>
      <c r="B70" t="s">
        <v>5590</v>
      </c>
      <c r="E70" t="b">
        <v>1</v>
      </c>
    </row>
    <row r="71" spans="1:5">
      <c r="A71" t="s">
        <v>5258</v>
      </c>
      <c r="B71" t="s">
        <v>5644</v>
      </c>
      <c r="E71" t="b">
        <v>1</v>
      </c>
    </row>
    <row r="72" spans="1:5">
      <c r="A72" t="s">
        <v>465</v>
      </c>
      <c r="B72" t="s">
        <v>5645</v>
      </c>
      <c r="E72" t="b">
        <v>1</v>
      </c>
    </row>
    <row r="73" spans="1:5">
      <c r="A73" t="s">
        <v>2167</v>
      </c>
      <c r="B73" t="s">
        <v>5646</v>
      </c>
      <c r="E73" t="b">
        <v>1</v>
      </c>
    </row>
    <row r="74" spans="1:5">
      <c r="A74" t="s">
        <v>3665</v>
      </c>
      <c r="B74" t="s">
        <v>5647</v>
      </c>
      <c r="E74" t="b">
        <v>1</v>
      </c>
    </row>
    <row r="75" spans="1:5">
      <c r="A75" t="s">
        <v>3085</v>
      </c>
      <c r="B75" t="s">
        <v>5648</v>
      </c>
      <c r="E75" t="b">
        <v>1</v>
      </c>
    </row>
    <row r="76" spans="1:5">
      <c r="A76" t="s">
        <v>2867</v>
      </c>
      <c r="B76" t="s">
        <v>5649</v>
      </c>
      <c r="E76" t="b">
        <v>1</v>
      </c>
    </row>
    <row r="77" spans="1:5">
      <c r="A77" t="s">
        <v>5210</v>
      </c>
      <c r="B77" t="s">
        <v>5588</v>
      </c>
      <c r="E77" t="b">
        <v>1</v>
      </c>
    </row>
    <row r="78" spans="1:5">
      <c r="A78" t="s">
        <v>5213</v>
      </c>
      <c r="B78" t="s">
        <v>5589</v>
      </c>
      <c r="E78" t="b">
        <v>1</v>
      </c>
    </row>
    <row r="79" spans="1:5">
      <c r="A79" t="s">
        <v>4521</v>
      </c>
      <c r="B79" t="s">
        <v>5650</v>
      </c>
      <c r="E79" t="b">
        <v>1</v>
      </c>
    </row>
    <row r="80" spans="1:5">
      <c r="A80" t="s">
        <v>5219</v>
      </c>
      <c r="B80" t="s">
        <v>5591</v>
      </c>
      <c r="E80" t="b">
        <v>1</v>
      </c>
    </row>
    <row r="81" spans="1:5">
      <c r="A81" t="s">
        <v>5221</v>
      </c>
      <c r="B81" t="s">
        <v>5592</v>
      </c>
      <c r="E81" t="b">
        <v>1</v>
      </c>
    </row>
    <row r="82" spans="1:5">
      <c r="A82" t="s">
        <v>3581</v>
      </c>
      <c r="B82" t="s">
        <v>5651</v>
      </c>
      <c r="E82" t="b">
        <v>1</v>
      </c>
    </row>
    <row r="83" spans="1:5">
      <c r="A83" t="s">
        <v>5225</v>
      </c>
      <c r="B83" t="s">
        <v>5593</v>
      </c>
      <c r="E83" t="b">
        <v>1</v>
      </c>
    </row>
    <row r="84" spans="1:5">
      <c r="A84" t="s">
        <v>1503</v>
      </c>
      <c r="B84" t="s">
        <v>5652</v>
      </c>
      <c r="E84" t="b">
        <v>1</v>
      </c>
    </row>
    <row r="85" spans="1:5">
      <c r="A85" t="s">
        <v>3579</v>
      </c>
      <c r="B85" t="s">
        <v>5653</v>
      </c>
      <c r="E85" t="b">
        <v>1</v>
      </c>
    </row>
    <row r="86" spans="1:5">
      <c r="A86" t="s">
        <v>4857</v>
      </c>
      <c r="B86" t="s">
        <v>5654</v>
      </c>
      <c r="E86" t="b">
        <v>1</v>
      </c>
    </row>
    <row r="87" spans="1:5">
      <c r="A87" t="s">
        <v>4821</v>
      </c>
      <c r="B87" t="s">
        <v>5655</v>
      </c>
      <c r="E87" t="b">
        <v>1</v>
      </c>
    </row>
    <row r="88" spans="1:5">
      <c r="A88" t="s">
        <v>5227</v>
      </c>
      <c r="B88" t="s">
        <v>5594</v>
      </c>
      <c r="E88" t="b">
        <v>1</v>
      </c>
    </row>
    <row r="89" spans="1:5">
      <c r="A89" t="s">
        <v>4645</v>
      </c>
      <c r="B89" t="s">
        <v>5656</v>
      </c>
      <c r="E89" t="b">
        <v>1</v>
      </c>
    </row>
    <row r="90" spans="1:5">
      <c r="A90" t="s">
        <v>5456</v>
      </c>
      <c r="B90" t="s">
        <v>5657</v>
      </c>
      <c r="E90" t="b">
        <v>1</v>
      </c>
    </row>
    <row r="91" spans="1:5">
      <c r="A91" t="s">
        <v>367</v>
      </c>
      <c r="B91" t="s">
        <v>5658</v>
      </c>
      <c r="E91" t="b">
        <v>1</v>
      </c>
    </row>
    <row r="92" spans="1:5">
      <c r="A92" t="s">
        <v>5137</v>
      </c>
      <c r="B92" t="s">
        <v>5566</v>
      </c>
      <c r="E92" t="b">
        <v>1</v>
      </c>
    </row>
    <row r="93" spans="1:5">
      <c r="A93" t="s">
        <v>5229</v>
      </c>
      <c r="B93" t="s">
        <v>5595</v>
      </c>
      <c r="E93" t="b">
        <v>1</v>
      </c>
    </row>
    <row r="94" spans="1:5">
      <c r="A94" t="s">
        <v>2231</v>
      </c>
      <c r="B94" t="s">
        <v>5659</v>
      </c>
      <c r="E94" t="b">
        <v>1</v>
      </c>
    </row>
    <row r="95" spans="1:5">
      <c r="A95" t="s">
        <v>5231</v>
      </c>
      <c r="B95" t="s">
        <v>5596</v>
      </c>
      <c r="E95" t="b">
        <v>1</v>
      </c>
    </row>
    <row r="96" spans="1:5">
      <c r="A96" t="s">
        <v>919</v>
      </c>
      <c r="B96" t="s">
        <v>5660</v>
      </c>
      <c r="E96" t="b">
        <v>1</v>
      </c>
    </row>
    <row r="97" spans="1:5">
      <c r="A97" t="s">
        <v>3589</v>
      </c>
      <c r="B97" t="s">
        <v>5661</v>
      </c>
      <c r="E97" t="b">
        <v>1</v>
      </c>
    </row>
    <row r="98" spans="1:5">
      <c r="A98" t="s">
        <v>5233</v>
      </c>
      <c r="B98" t="s">
        <v>5597</v>
      </c>
      <c r="E98" t="b">
        <v>1</v>
      </c>
    </row>
    <row r="99" spans="1:5">
      <c r="A99" t="s">
        <v>1779</v>
      </c>
      <c r="B99" t="s">
        <v>5662</v>
      </c>
      <c r="E99" t="b">
        <v>1</v>
      </c>
    </row>
    <row r="100" spans="1:5">
      <c r="A100" t="s">
        <v>1457</v>
      </c>
      <c r="B100" t="s">
        <v>5663</v>
      </c>
      <c r="E100" t="b">
        <v>1</v>
      </c>
    </row>
    <row r="101" spans="1:5">
      <c r="A101" t="s">
        <v>1521</v>
      </c>
      <c r="B101" t="s">
        <v>5664</v>
      </c>
      <c r="E101" t="b">
        <v>1</v>
      </c>
    </row>
  </sheetData>
  <pageMargins left="0.75" right="0.75" top="1" bottom="1" header="0.5" footer="0.5"/>
  <tableParts count="1">
    <tablePart r:id="rId1"/>
  </tableParts>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59B82-738F-4E92-A2A4-CBF4BF8A93FD}">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5546</v>
      </c>
      <c r="B2" t="s">
        <v>5547</v>
      </c>
      <c r="E2" t="b">
        <v>1</v>
      </c>
    </row>
    <row r="3" spans="1:5">
      <c r="A3" t="s">
        <v>5556</v>
      </c>
      <c r="B3" t="s">
        <v>5557</v>
      </c>
      <c r="E3" t="b">
        <v>1</v>
      </c>
    </row>
    <row r="4" spans="1:5">
      <c r="A4" t="s">
        <v>5558</v>
      </c>
      <c r="B4" t="s">
        <v>5559</v>
      </c>
      <c r="E4" t="b">
        <v>1</v>
      </c>
    </row>
    <row r="5" spans="1:5">
      <c r="A5" t="s">
        <v>5560</v>
      </c>
      <c r="B5" t="s">
        <v>5561</v>
      </c>
      <c r="E5" t="b">
        <v>1</v>
      </c>
    </row>
    <row r="6" spans="1:5">
      <c r="A6" t="s">
        <v>5562</v>
      </c>
      <c r="B6" t="s">
        <v>5563</v>
      </c>
      <c r="E6" t="b">
        <v>1</v>
      </c>
    </row>
    <row r="7" spans="1:5">
      <c r="A7" t="s">
        <v>5564</v>
      </c>
      <c r="B7" t="s">
        <v>5565</v>
      </c>
      <c r="E7" t="b">
        <v>1</v>
      </c>
    </row>
    <row r="8" spans="1:5">
      <c r="A8" t="s">
        <v>5504</v>
      </c>
      <c r="B8" t="s">
        <v>5408</v>
      </c>
      <c r="E8" t="b">
        <v>1</v>
      </c>
    </row>
  </sheetData>
  <pageMargins left="0.75" right="0.75" top="1" bottom="1" header="0.5" footer="0.5"/>
  <tableParts count="1">
    <tablePart r:id="rId1"/>
  </tableParts>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03BA5-A72E-4234-86A5-EBDFE267287E}">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5507</v>
      </c>
      <c r="B2" t="s">
        <v>5551</v>
      </c>
      <c r="E2" t="b">
        <v>1</v>
      </c>
    </row>
    <row r="3" spans="1:5">
      <c r="A3" t="s">
        <v>5552</v>
      </c>
      <c r="B3" t="s">
        <v>5553</v>
      </c>
      <c r="E3" t="b">
        <v>1</v>
      </c>
    </row>
    <row r="4" spans="1:5">
      <c r="A4" t="s">
        <v>5554</v>
      </c>
      <c r="B4" t="s">
        <v>5555</v>
      </c>
      <c r="E4" t="b">
        <v>1</v>
      </c>
    </row>
    <row r="5" spans="1:5">
      <c r="A5" t="s">
        <v>5546</v>
      </c>
      <c r="B5" t="s">
        <v>5547</v>
      </c>
      <c r="E5" t="b">
        <v>1</v>
      </c>
    </row>
    <row r="6" spans="1:5">
      <c r="A6" t="s">
        <v>5504</v>
      </c>
      <c r="B6" t="s">
        <v>5408</v>
      </c>
      <c r="E6" t="b">
        <v>1</v>
      </c>
    </row>
  </sheetData>
  <pageMargins left="0.75" right="0.75" top="1" bottom="1" header="0.5" footer="0.5"/>
  <tableParts count="1">
    <tablePart r:id="rId1"/>
  </tableParts>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39113-3D4E-48DE-A56B-E5F7B5A07767}">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5540</v>
      </c>
      <c r="B2" t="s">
        <v>5541</v>
      </c>
      <c r="E2" t="b">
        <v>1</v>
      </c>
    </row>
    <row r="3" spans="1:5">
      <c r="A3" t="s">
        <v>5542</v>
      </c>
      <c r="B3" t="s">
        <v>5543</v>
      </c>
      <c r="E3" t="b">
        <v>1</v>
      </c>
    </row>
    <row r="4" spans="1:5">
      <c r="A4" t="s">
        <v>5544</v>
      </c>
      <c r="B4" t="s">
        <v>5545</v>
      </c>
      <c r="E4" t="b">
        <v>1</v>
      </c>
    </row>
    <row r="5" spans="1:5">
      <c r="A5" t="s">
        <v>5546</v>
      </c>
      <c r="B5" t="s">
        <v>5547</v>
      </c>
      <c r="E5" t="b">
        <v>1</v>
      </c>
    </row>
    <row r="6" spans="1:5">
      <c r="A6" t="s">
        <v>5548</v>
      </c>
      <c r="B6" t="s">
        <v>5549</v>
      </c>
      <c r="E6" t="b">
        <v>1</v>
      </c>
    </row>
    <row r="7" spans="1:5">
      <c r="A7" t="s">
        <v>5516</v>
      </c>
      <c r="B7" t="s">
        <v>5550</v>
      </c>
      <c r="E7" t="b">
        <v>1</v>
      </c>
    </row>
    <row r="8" spans="1:5">
      <c r="A8" t="s">
        <v>5504</v>
      </c>
      <c r="B8" t="s">
        <v>5408</v>
      </c>
      <c r="E8" t="b">
        <v>1</v>
      </c>
    </row>
  </sheetData>
  <pageMargins left="0.75" right="0.75" top="1" bottom="1" header="0.5" footer="0.5"/>
  <tableParts count="1">
    <tablePart r:id="rId1"/>
  </tableParts>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D34CE-BEE2-4645-A196-D38B5CC1D272}">
  <dimension ref="A1:E15"/>
  <sheetViews>
    <sheetView workbookViewId="0">
      <selection activeCell="A2" sqref="A2:E1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5530</v>
      </c>
      <c r="B2" t="s">
        <v>5531</v>
      </c>
      <c r="E2" t="b">
        <v>1</v>
      </c>
    </row>
    <row r="3" spans="1:5">
      <c r="A3" t="s">
        <v>5534</v>
      </c>
      <c r="B3" t="s">
        <v>5535</v>
      </c>
      <c r="E3" t="b">
        <v>1</v>
      </c>
    </row>
    <row r="4" spans="1:5">
      <c r="A4" t="s">
        <v>5514</v>
      </c>
      <c r="B4" t="s">
        <v>5515</v>
      </c>
      <c r="E4" t="b">
        <v>1</v>
      </c>
    </row>
    <row r="5" spans="1:5">
      <c r="A5" t="s">
        <v>5532</v>
      </c>
      <c r="B5" t="s">
        <v>5533</v>
      </c>
      <c r="E5" t="b">
        <v>1</v>
      </c>
    </row>
    <row r="6" spans="1:5">
      <c r="A6" t="s">
        <v>5516</v>
      </c>
      <c r="B6" t="s">
        <v>5517</v>
      </c>
      <c r="E6" t="b">
        <v>1</v>
      </c>
    </row>
    <row r="7" spans="1:5">
      <c r="A7" t="s">
        <v>5518</v>
      </c>
      <c r="B7" t="s">
        <v>5519</v>
      </c>
      <c r="E7" t="b">
        <v>1</v>
      </c>
    </row>
    <row r="8" spans="1:5">
      <c r="A8" t="s">
        <v>5520</v>
      </c>
      <c r="B8" t="s">
        <v>5521</v>
      </c>
      <c r="E8" t="b">
        <v>1</v>
      </c>
    </row>
    <row r="9" spans="1:5">
      <c r="A9" t="s">
        <v>5522</v>
      </c>
      <c r="B9" t="s">
        <v>5523</v>
      </c>
      <c r="E9" t="b">
        <v>1</v>
      </c>
    </row>
    <row r="10" spans="1:5">
      <c r="A10" t="s">
        <v>5536</v>
      </c>
      <c r="B10" t="s">
        <v>5537</v>
      </c>
      <c r="E10" t="b">
        <v>1</v>
      </c>
    </row>
    <row r="11" spans="1:5">
      <c r="A11" t="s">
        <v>5524</v>
      </c>
      <c r="B11" t="s">
        <v>5525</v>
      </c>
      <c r="E11" t="b">
        <v>1</v>
      </c>
    </row>
    <row r="12" spans="1:5">
      <c r="A12" t="s">
        <v>5526</v>
      </c>
      <c r="B12" t="s">
        <v>5527</v>
      </c>
      <c r="E12" t="b">
        <v>1</v>
      </c>
    </row>
    <row r="13" spans="1:5">
      <c r="A13" t="s">
        <v>5538</v>
      </c>
      <c r="B13" t="s">
        <v>5539</v>
      </c>
      <c r="E13" t="b">
        <v>1</v>
      </c>
    </row>
    <row r="14" spans="1:5">
      <c r="A14" t="s">
        <v>5504</v>
      </c>
      <c r="B14" t="s">
        <v>5408</v>
      </c>
      <c r="E14" t="b">
        <v>1</v>
      </c>
    </row>
    <row r="15" spans="1:5">
      <c r="A15" t="s">
        <v>5528</v>
      </c>
      <c r="B15" t="s">
        <v>5529</v>
      </c>
      <c r="E15" t="b">
        <v>1</v>
      </c>
    </row>
  </sheetData>
  <pageMargins left="0.75" right="0.75" top="1" bottom="1" header="0.5" footer="0.5"/>
  <tableParts count="1">
    <tablePart r:id="rId1"/>
  </tableParts>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34F28-A1D9-41B6-957D-2A9AB102557C}">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5510</v>
      </c>
      <c r="B2" t="s">
        <v>5511</v>
      </c>
      <c r="E2" t="b">
        <v>1</v>
      </c>
    </row>
    <row r="3" spans="1:5">
      <c r="A3" t="s">
        <v>5486</v>
      </c>
      <c r="B3" t="s">
        <v>5512</v>
      </c>
      <c r="E3" t="b">
        <v>1</v>
      </c>
    </row>
    <row r="4" spans="1:5">
      <c r="A4" t="s">
        <v>5484</v>
      </c>
      <c r="B4" t="s">
        <v>5509</v>
      </c>
      <c r="E4" t="b">
        <v>1</v>
      </c>
    </row>
    <row r="5" spans="1:5">
      <c r="A5" t="s">
        <v>5513</v>
      </c>
      <c r="B5" t="s">
        <v>5408</v>
      </c>
      <c r="E5" t="b">
        <v>1</v>
      </c>
    </row>
  </sheetData>
  <pageMargins left="0.75" right="0.75" top="1" bottom="1" header="0.5" footer="0.5"/>
  <tableParts count="1">
    <tablePart r:id="rId1"/>
  </tableParts>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C905A-3ADF-43E8-9F42-11053EFF954D}">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5505</v>
      </c>
      <c r="B2" t="s">
        <v>5506</v>
      </c>
      <c r="E2" t="b">
        <v>1</v>
      </c>
    </row>
    <row r="3" spans="1:5">
      <c r="A3" t="s">
        <v>5507</v>
      </c>
      <c r="B3" t="s">
        <v>5508</v>
      </c>
      <c r="E3" t="b">
        <v>1</v>
      </c>
    </row>
  </sheetData>
  <pageMargins left="0.75" right="0.75" top="1" bottom="1" header="0.5" footer="0.5"/>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3D59-E2A1-4352-B630-10BB97F0FDC4}">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8257</v>
      </c>
      <c r="B2" t="s">
        <v>8541</v>
      </c>
      <c r="E2" t="b">
        <v>1</v>
      </c>
    </row>
    <row r="3" spans="1:5">
      <c r="A3" t="s">
        <v>5513</v>
      </c>
      <c r="B3" t="s">
        <v>8542</v>
      </c>
      <c r="E3" t="b">
        <v>1</v>
      </c>
    </row>
  </sheetData>
  <pageMargins left="0.75" right="0.75" top="1" bottom="1" header="0.5" footer="0.5"/>
  <tableParts count="1">
    <tablePart r:id="rId1"/>
  </tableParts>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5DBE0-B6B9-44F0-A0CE-4E7C9074192F}">
  <dimension ref="A1:E9"/>
  <sheetViews>
    <sheetView workbookViewId="0">
      <selection activeCell="A2" sqref="A2:E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5494</v>
      </c>
      <c r="B2" t="s">
        <v>5495</v>
      </c>
      <c r="E2" t="b">
        <v>1</v>
      </c>
    </row>
    <row r="3" spans="1:5">
      <c r="A3" t="s">
        <v>5490</v>
      </c>
      <c r="B3" t="s">
        <v>5491</v>
      </c>
      <c r="E3" t="b">
        <v>1</v>
      </c>
    </row>
    <row r="4" spans="1:5">
      <c r="A4" t="s">
        <v>5498</v>
      </c>
      <c r="B4" t="s">
        <v>5499</v>
      </c>
      <c r="E4" t="b">
        <v>1</v>
      </c>
    </row>
    <row r="5" spans="1:5">
      <c r="A5" t="s">
        <v>5492</v>
      </c>
      <c r="B5" t="s">
        <v>5493</v>
      </c>
      <c r="E5" t="b">
        <v>1</v>
      </c>
    </row>
    <row r="6" spans="1:5">
      <c r="A6" t="s">
        <v>5500</v>
      </c>
      <c r="B6" t="s">
        <v>5501</v>
      </c>
      <c r="E6" t="b">
        <v>1</v>
      </c>
    </row>
    <row r="7" spans="1:5">
      <c r="A7" t="s">
        <v>5496</v>
      </c>
      <c r="B7" t="s">
        <v>5497</v>
      </c>
      <c r="E7" t="b">
        <v>1</v>
      </c>
    </row>
    <row r="8" spans="1:5">
      <c r="A8" t="s">
        <v>5502</v>
      </c>
      <c r="B8" t="s">
        <v>5503</v>
      </c>
      <c r="E8" t="b">
        <v>1</v>
      </c>
    </row>
    <row r="9" spans="1:5">
      <c r="A9" t="s">
        <v>5504</v>
      </c>
      <c r="B9" t="s">
        <v>5408</v>
      </c>
      <c r="E9" t="b">
        <v>1</v>
      </c>
    </row>
  </sheetData>
  <pageMargins left="0.75" right="0.75" top="1" bottom="1" header="0.5" footer="0.5"/>
  <tableParts count="1">
    <tablePart r:id="rId1"/>
  </tableParts>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46D1-7B7F-4624-82D6-AD52007FF1AE}">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5488</v>
      </c>
      <c r="B2" t="s">
        <v>5489</v>
      </c>
      <c r="E2" t="b">
        <v>1</v>
      </c>
    </row>
    <row r="3" spans="1:5">
      <c r="A3" t="s">
        <v>5486</v>
      </c>
      <c r="B3" t="s">
        <v>5487</v>
      </c>
      <c r="E3" t="b">
        <v>1</v>
      </c>
    </row>
    <row r="4" spans="1:5">
      <c r="A4" t="s">
        <v>5482</v>
      </c>
      <c r="B4" t="s">
        <v>5483</v>
      </c>
      <c r="E4" t="b">
        <v>1</v>
      </c>
    </row>
    <row r="5" spans="1:5">
      <c r="A5" t="s">
        <v>5484</v>
      </c>
      <c r="B5" t="s">
        <v>5485</v>
      </c>
      <c r="E5" t="b">
        <v>1</v>
      </c>
    </row>
  </sheetData>
  <pageMargins left="0.75" right="0.75" top="1" bottom="1" header="0.5" footer="0.5"/>
  <tableParts count="1">
    <tablePart r:id="rId1"/>
  </tableParts>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9FCF9-0A18-4844-9FAA-63BA729986D2}">
  <dimension ref="A1:E112"/>
  <sheetViews>
    <sheetView workbookViewId="0">
      <selection activeCell="A2" sqref="A2:E112"/>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5198</v>
      </c>
      <c r="B2" t="s">
        <v>5446</v>
      </c>
      <c r="C2" t="s">
        <v>5411</v>
      </c>
      <c r="D2" t="s">
        <v>5447</v>
      </c>
      <c r="E2" t="b">
        <v>1</v>
      </c>
    </row>
    <row r="3" spans="1:5">
      <c r="A3" t="s">
        <v>5202</v>
      </c>
      <c r="B3" t="s">
        <v>5448</v>
      </c>
      <c r="C3" t="s">
        <v>5411</v>
      </c>
      <c r="D3" t="s">
        <v>5447</v>
      </c>
      <c r="E3" t="b">
        <v>1</v>
      </c>
    </row>
    <row r="4" spans="1:5">
      <c r="A4" t="s">
        <v>5204</v>
      </c>
      <c r="B4" t="s">
        <v>5449</v>
      </c>
      <c r="C4" t="s">
        <v>5411</v>
      </c>
      <c r="D4" t="s">
        <v>5447</v>
      </c>
      <c r="E4" t="b">
        <v>1</v>
      </c>
    </row>
    <row r="5" spans="1:5">
      <c r="A5" t="s">
        <v>5208</v>
      </c>
      <c r="B5" t="s">
        <v>5450</v>
      </c>
      <c r="C5" t="s">
        <v>5411</v>
      </c>
      <c r="D5" t="s">
        <v>5447</v>
      </c>
      <c r="E5" t="b">
        <v>1</v>
      </c>
    </row>
    <row r="6" spans="1:5">
      <c r="A6" t="s">
        <v>5210</v>
      </c>
      <c r="B6" t="s">
        <v>5451</v>
      </c>
      <c r="C6" t="s">
        <v>5411</v>
      </c>
      <c r="D6" t="s">
        <v>5447</v>
      </c>
      <c r="E6" t="b">
        <v>1</v>
      </c>
    </row>
    <row r="7" spans="1:5">
      <c r="A7" t="s">
        <v>5213</v>
      </c>
      <c r="B7" t="s">
        <v>5452</v>
      </c>
      <c r="C7" t="s">
        <v>5411</v>
      </c>
      <c r="D7" t="s">
        <v>5447</v>
      </c>
      <c r="E7" t="b">
        <v>1</v>
      </c>
    </row>
    <row r="8" spans="1:5">
      <c r="A8" t="s">
        <v>5215</v>
      </c>
      <c r="B8" t="s">
        <v>5453</v>
      </c>
      <c r="C8" t="s">
        <v>5411</v>
      </c>
      <c r="D8" t="s">
        <v>5447</v>
      </c>
      <c r="E8" t="b">
        <v>1</v>
      </c>
    </row>
    <row r="9" spans="1:5">
      <c r="A9" t="s">
        <v>5219</v>
      </c>
      <c r="B9" t="s">
        <v>5454</v>
      </c>
      <c r="C9" t="s">
        <v>5411</v>
      </c>
      <c r="D9" t="s">
        <v>5447</v>
      </c>
      <c r="E9" t="b">
        <v>1</v>
      </c>
    </row>
    <row r="10" spans="1:5">
      <c r="A10" t="s">
        <v>5221</v>
      </c>
      <c r="B10" t="s">
        <v>5455</v>
      </c>
      <c r="C10" t="s">
        <v>5411</v>
      </c>
      <c r="D10" t="s">
        <v>5447</v>
      </c>
      <c r="E10" t="b">
        <v>1</v>
      </c>
    </row>
    <row r="11" spans="1:5">
      <c r="A11" t="s">
        <v>5227</v>
      </c>
      <c r="B11" t="s">
        <v>5446</v>
      </c>
      <c r="C11" t="s">
        <v>5413</v>
      </c>
      <c r="D11" t="s">
        <v>5414</v>
      </c>
      <c r="E11" t="b">
        <v>1</v>
      </c>
    </row>
    <row r="12" spans="1:5">
      <c r="A12" t="s">
        <v>5231</v>
      </c>
      <c r="B12" t="s">
        <v>5448</v>
      </c>
      <c r="C12" t="s">
        <v>5413</v>
      </c>
      <c r="D12" t="s">
        <v>5414</v>
      </c>
      <c r="E12" t="b">
        <v>1</v>
      </c>
    </row>
    <row r="13" spans="1:5">
      <c r="A13" t="s">
        <v>5233</v>
      </c>
      <c r="B13" t="s">
        <v>5449</v>
      </c>
      <c r="C13" t="s">
        <v>5413</v>
      </c>
      <c r="D13" t="s">
        <v>5414</v>
      </c>
      <c r="E13" t="b">
        <v>1</v>
      </c>
    </row>
    <row r="14" spans="1:5">
      <c r="A14" t="s">
        <v>5235</v>
      </c>
      <c r="B14" t="s">
        <v>5450</v>
      </c>
      <c r="C14" t="s">
        <v>5413</v>
      </c>
      <c r="D14" t="s">
        <v>5414</v>
      </c>
      <c r="E14" t="b">
        <v>1</v>
      </c>
    </row>
    <row r="15" spans="1:5">
      <c r="A15" t="s">
        <v>5237</v>
      </c>
      <c r="B15" t="s">
        <v>5451</v>
      </c>
      <c r="C15" t="s">
        <v>5413</v>
      </c>
      <c r="D15" t="s">
        <v>5414</v>
      </c>
      <c r="E15" t="b">
        <v>1</v>
      </c>
    </row>
    <row r="16" spans="1:5">
      <c r="A16" t="s">
        <v>777</v>
      </c>
      <c r="B16" t="s">
        <v>5446</v>
      </c>
      <c r="C16" t="s">
        <v>5415</v>
      </c>
      <c r="D16" t="s">
        <v>5416</v>
      </c>
      <c r="E16" t="b">
        <v>1</v>
      </c>
    </row>
    <row r="17" spans="1:5">
      <c r="A17" t="s">
        <v>5261</v>
      </c>
      <c r="B17" t="s">
        <v>5448</v>
      </c>
      <c r="C17" t="s">
        <v>5415</v>
      </c>
      <c r="D17" t="s">
        <v>5416</v>
      </c>
      <c r="E17" t="b">
        <v>1</v>
      </c>
    </row>
    <row r="18" spans="1:5">
      <c r="A18" t="s">
        <v>5115</v>
      </c>
      <c r="B18" t="s">
        <v>5449</v>
      </c>
      <c r="C18" t="s">
        <v>5415</v>
      </c>
      <c r="D18" t="s">
        <v>5416</v>
      </c>
      <c r="E18" t="b">
        <v>1</v>
      </c>
    </row>
    <row r="19" spans="1:5">
      <c r="A19" t="s">
        <v>2663</v>
      </c>
      <c r="B19" t="s">
        <v>5450</v>
      </c>
      <c r="C19" t="s">
        <v>5415</v>
      </c>
      <c r="D19" t="s">
        <v>5416</v>
      </c>
      <c r="E19" t="b">
        <v>1</v>
      </c>
    </row>
    <row r="20" spans="1:5">
      <c r="A20" t="s">
        <v>4035</v>
      </c>
      <c r="B20" t="s">
        <v>5451</v>
      </c>
      <c r="C20" t="s">
        <v>5415</v>
      </c>
      <c r="D20" t="s">
        <v>5416</v>
      </c>
      <c r="E20" t="b">
        <v>1</v>
      </c>
    </row>
    <row r="21" spans="1:5">
      <c r="A21" t="s">
        <v>2513</v>
      </c>
      <c r="B21" t="s">
        <v>5452</v>
      </c>
      <c r="C21" t="s">
        <v>5415</v>
      </c>
      <c r="D21" t="s">
        <v>5416</v>
      </c>
      <c r="E21" t="b">
        <v>1</v>
      </c>
    </row>
    <row r="22" spans="1:5">
      <c r="A22" t="s">
        <v>3973</v>
      </c>
      <c r="B22" t="s">
        <v>5453</v>
      </c>
      <c r="C22" t="s">
        <v>5415</v>
      </c>
      <c r="D22" t="s">
        <v>5416</v>
      </c>
      <c r="E22" t="b">
        <v>1</v>
      </c>
    </row>
    <row r="23" spans="1:5">
      <c r="A23" t="s">
        <v>449</v>
      </c>
      <c r="B23" t="s">
        <v>5454</v>
      </c>
      <c r="C23" t="s">
        <v>5415</v>
      </c>
      <c r="D23" t="s">
        <v>5416</v>
      </c>
      <c r="E23" t="b">
        <v>1</v>
      </c>
    </row>
    <row r="24" spans="1:5">
      <c r="A24" t="s">
        <v>4051</v>
      </c>
      <c r="B24" t="s">
        <v>5455</v>
      </c>
      <c r="C24" t="s">
        <v>5415</v>
      </c>
      <c r="D24" t="s">
        <v>5416</v>
      </c>
      <c r="E24" t="b">
        <v>1</v>
      </c>
    </row>
    <row r="25" spans="1:5">
      <c r="A25" t="s">
        <v>839</v>
      </c>
      <c r="B25" t="s">
        <v>5446</v>
      </c>
      <c r="C25" t="s">
        <v>5129</v>
      </c>
      <c r="D25" t="s">
        <v>5401</v>
      </c>
      <c r="E25" t="b">
        <v>1</v>
      </c>
    </row>
    <row r="26" spans="1:5">
      <c r="A26" t="s">
        <v>2999</v>
      </c>
      <c r="B26" t="s">
        <v>5448</v>
      </c>
      <c r="C26" t="s">
        <v>5129</v>
      </c>
      <c r="D26" t="s">
        <v>5401</v>
      </c>
      <c r="E26" t="b">
        <v>1</v>
      </c>
    </row>
    <row r="27" spans="1:5">
      <c r="A27" t="s">
        <v>1315</v>
      </c>
      <c r="B27" t="s">
        <v>5449</v>
      </c>
      <c r="C27" t="s">
        <v>5129</v>
      </c>
      <c r="D27" t="s">
        <v>5401</v>
      </c>
      <c r="E27" t="b">
        <v>1</v>
      </c>
    </row>
    <row r="28" spans="1:5">
      <c r="A28" t="s">
        <v>5182</v>
      </c>
      <c r="B28" t="s">
        <v>5450</v>
      </c>
      <c r="C28" t="s">
        <v>5129</v>
      </c>
      <c r="D28" t="s">
        <v>5401</v>
      </c>
      <c r="E28" t="b">
        <v>1</v>
      </c>
    </row>
    <row r="29" spans="1:5">
      <c r="A29" t="s">
        <v>3673</v>
      </c>
      <c r="B29" t="s">
        <v>5451</v>
      </c>
      <c r="C29" t="s">
        <v>5129</v>
      </c>
      <c r="D29" t="s">
        <v>5401</v>
      </c>
      <c r="E29" t="b">
        <v>1</v>
      </c>
    </row>
    <row r="30" spans="1:5">
      <c r="A30" t="s">
        <v>3545</v>
      </c>
      <c r="B30" t="s">
        <v>5452</v>
      </c>
      <c r="C30" t="s">
        <v>5129</v>
      </c>
      <c r="D30" t="s">
        <v>5401</v>
      </c>
      <c r="E30" t="b">
        <v>1</v>
      </c>
    </row>
    <row r="31" spans="1:5">
      <c r="A31" t="s">
        <v>5187</v>
      </c>
      <c r="B31" t="s">
        <v>5453</v>
      </c>
      <c r="C31" t="s">
        <v>5129</v>
      </c>
      <c r="D31" t="s">
        <v>5401</v>
      </c>
      <c r="E31" t="b">
        <v>1</v>
      </c>
    </row>
    <row r="32" spans="1:5">
      <c r="A32" t="s">
        <v>2539</v>
      </c>
      <c r="B32" t="s">
        <v>5454</v>
      </c>
      <c r="C32" t="s">
        <v>5129</v>
      </c>
      <c r="D32" t="s">
        <v>5401</v>
      </c>
      <c r="E32" t="b">
        <v>1</v>
      </c>
    </row>
    <row r="33" spans="1:5">
      <c r="A33" t="s">
        <v>3949</v>
      </c>
      <c r="B33" t="s">
        <v>5455</v>
      </c>
      <c r="C33" t="s">
        <v>5129</v>
      </c>
      <c r="D33" t="s">
        <v>5401</v>
      </c>
      <c r="E33" t="b">
        <v>1</v>
      </c>
    </row>
    <row r="34" spans="1:5">
      <c r="A34" t="s">
        <v>3643</v>
      </c>
      <c r="B34" t="s">
        <v>5452</v>
      </c>
      <c r="C34" t="s">
        <v>5417</v>
      </c>
      <c r="D34" t="s">
        <v>5418</v>
      </c>
      <c r="E34" t="b">
        <v>1</v>
      </c>
    </row>
    <row r="35" spans="1:5">
      <c r="A35" t="s">
        <v>669</v>
      </c>
      <c r="B35" t="s">
        <v>5453</v>
      </c>
      <c r="C35" t="s">
        <v>5417</v>
      </c>
      <c r="D35" t="s">
        <v>5418</v>
      </c>
      <c r="E35" t="b">
        <v>1</v>
      </c>
    </row>
    <row r="36" spans="1:5">
      <c r="A36" t="s">
        <v>635</v>
      </c>
      <c r="B36" t="s">
        <v>5454</v>
      </c>
      <c r="C36" t="s">
        <v>5417</v>
      </c>
      <c r="D36" t="s">
        <v>5418</v>
      </c>
      <c r="E36" t="b">
        <v>1</v>
      </c>
    </row>
    <row r="37" spans="1:5">
      <c r="A37" t="s">
        <v>2871</v>
      </c>
      <c r="B37" t="s">
        <v>5455</v>
      </c>
      <c r="C37" t="s">
        <v>5417</v>
      </c>
      <c r="D37" t="s">
        <v>5418</v>
      </c>
      <c r="E37" t="b">
        <v>1</v>
      </c>
    </row>
    <row r="38" spans="1:5">
      <c r="A38" t="s">
        <v>1925</v>
      </c>
      <c r="B38" t="s">
        <v>5446</v>
      </c>
      <c r="C38" t="s">
        <v>5419</v>
      </c>
      <c r="D38" t="s">
        <v>5420</v>
      </c>
      <c r="E38" t="b">
        <v>1</v>
      </c>
    </row>
    <row r="39" spans="1:5">
      <c r="A39" t="s">
        <v>3577</v>
      </c>
      <c r="B39" t="s">
        <v>5448</v>
      </c>
      <c r="C39" t="s">
        <v>5419</v>
      </c>
      <c r="D39" t="s">
        <v>5420</v>
      </c>
      <c r="E39" t="b">
        <v>1</v>
      </c>
    </row>
    <row r="40" spans="1:5">
      <c r="A40" t="s">
        <v>5258</v>
      </c>
      <c r="B40" t="s">
        <v>5449</v>
      </c>
      <c r="C40" t="s">
        <v>5419</v>
      </c>
      <c r="D40" t="s">
        <v>5420</v>
      </c>
      <c r="E40" t="b">
        <v>1</v>
      </c>
    </row>
    <row r="41" spans="1:5">
      <c r="A41" t="s">
        <v>465</v>
      </c>
      <c r="B41" t="s">
        <v>5450</v>
      </c>
      <c r="C41" t="s">
        <v>5419</v>
      </c>
      <c r="D41" t="s">
        <v>5420</v>
      </c>
      <c r="E41" t="b">
        <v>1</v>
      </c>
    </row>
    <row r="42" spans="1:5">
      <c r="A42" t="s">
        <v>2167</v>
      </c>
      <c r="B42" t="s">
        <v>5451</v>
      </c>
      <c r="C42" t="s">
        <v>5419</v>
      </c>
      <c r="D42" t="s">
        <v>5420</v>
      </c>
      <c r="E42" t="b">
        <v>1</v>
      </c>
    </row>
    <row r="43" spans="1:5">
      <c r="A43" t="s">
        <v>3665</v>
      </c>
      <c r="B43" t="s">
        <v>5452</v>
      </c>
      <c r="C43" t="s">
        <v>5419</v>
      </c>
      <c r="D43" t="s">
        <v>5420</v>
      </c>
      <c r="E43" t="b">
        <v>1</v>
      </c>
    </row>
    <row r="44" spans="1:5">
      <c r="A44" t="s">
        <v>3085</v>
      </c>
      <c r="B44" t="s">
        <v>5453</v>
      </c>
      <c r="C44" t="s">
        <v>5419</v>
      </c>
      <c r="D44" t="s">
        <v>5420</v>
      </c>
      <c r="E44" t="b">
        <v>1</v>
      </c>
    </row>
    <row r="45" spans="1:5">
      <c r="A45" t="s">
        <v>2867</v>
      </c>
      <c r="B45" t="s">
        <v>5454</v>
      </c>
      <c r="C45" t="s">
        <v>5419</v>
      </c>
      <c r="D45" t="s">
        <v>5420</v>
      </c>
      <c r="E45" t="b">
        <v>1</v>
      </c>
    </row>
    <row r="46" spans="1:5">
      <c r="A46" t="s">
        <v>4521</v>
      </c>
      <c r="B46" t="s">
        <v>5455</v>
      </c>
      <c r="C46" t="s">
        <v>5419</v>
      </c>
      <c r="D46" t="s">
        <v>5420</v>
      </c>
      <c r="E46" t="b">
        <v>1</v>
      </c>
    </row>
    <row r="47" spans="1:5">
      <c r="A47" t="s">
        <v>3579</v>
      </c>
      <c r="B47" t="s">
        <v>5446</v>
      </c>
      <c r="C47" t="s">
        <v>5145</v>
      </c>
      <c r="D47" t="s">
        <v>5405</v>
      </c>
      <c r="E47" t="b">
        <v>1</v>
      </c>
    </row>
    <row r="48" spans="1:5">
      <c r="A48" t="s">
        <v>4821</v>
      </c>
      <c r="B48" t="s">
        <v>5448</v>
      </c>
      <c r="C48" t="s">
        <v>5145</v>
      </c>
      <c r="D48" t="s">
        <v>5405</v>
      </c>
      <c r="E48" t="b">
        <v>1</v>
      </c>
    </row>
    <row r="49" spans="1:5">
      <c r="A49" t="s">
        <v>4645</v>
      </c>
      <c r="B49" t="s">
        <v>5449</v>
      </c>
      <c r="C49" t="s">
        <v>5145</v>
      </c>
      <c r="D49" t="s">
        <v>5405</v>
      </c>
      <c r="E49" t="b">
        <v>1</v>
      </c>
    </row>
    <row r="50" spans="1:5">
      <c r="A50" t="s">
        <v>5456</v>
      </c>
      <c r="B50" t="s">
        <v>5450</v>
      </c>
      <c r="C50" t="s">
        <v>5145</v>
      </c>
      <c r="D50" t="s">
        <v>5405</v>
      </c>
      <c r="E50" t="b">
        <v>1</v>
      </c>
    </row>
    <row r="51" spans="1:5">
      <c r="A51" t="s">
        <v>367</v>
      </c>
      <c r="B51" t="s">
        <v>5451</v>
      </c>
      <c r="C51" t="s">
        <v>5145</v>
      </c>
      <c r="D51" t="s">
        <v>5405</v>
      </c>
      <c r="E51" t="b">
        <v>1</v>
      </c>
    </row>
    <row r="52" spans="1:5">
      <c r="A52" t="s">
        <v>2231</v>
      </c>
      <c r="B52" t="s">
        <v>5457</v>
      </c>
      <c r="C52" t="s">
        <v>5145</v>
      </c>
      <c r="D52" t="s">
        <v>5405</v>
      </c>
      <c r="E52" t="b">
        <v>1</v>
      </c>
    </row>
    <row r="53" spans="1:5">
      <c r="A53" t="s">
        <v>699</v>
      </c>
      <c r="B53" t="s">
        <v>5446</v>
      </c>
      <c r="C53" t="s">
        <v>5421</v>
      </c>
      <c r="D53" t="s">
        <v>5422</v>
      </c>
      <c r="E53" t="b">
        <v>1</v>
      </c>
    </row>
    <row r="54" spans="1:5">
      <c r="A54" t="s">
        <v>2971</v>
      </c>
      <c r="B54" t="s">
        <v>5458</v>
      </c>
      <c r="C54" t="s">
        <v>5423</v>
      </c>
      <c r="D54" t="s">
        <v>5424</v>
      </c>
      <c r="E54" t="b">
        <v>1</v>
      </c>
    </row>
    <row r="55" spans="1:5">
      <c r="A55" t="s">
        <v>2035</v>
      </c>
      <c r="B55" t="s">
        <v>5426</v>
      </c>
      <c r="C55" t="s">
        <v>5425</v>
      </c>
      <c r="D55" t="s">
        <v>5426</v>
      </c>
      <c r="E55" t="b">
        <v>1</v>
      </c>
    </row>
    <row r="56" spans="1:5">
      <c r="A56" t="s">
        <v>5117</v>
      </c>
      <c r="B56" t="s">
        <v>5428</v>
      </c>
      <c r="C56" t="s">
        <v>5427</v>
      </c>
      <c r="D56" t="s">
        <v>5428</v>
      </c>
      <c r="E56" t="b">
        <v>1</v>
      </c>
    </row>
    <row r="57" spans="1:5">
      <c r="A57" t="s">
        <v>1515</v>
      </c>
      <c r="B57" t="s">
        <v>5459</v>
      </c>
      <c r="C57" t="s">
        <v>5429</v>
      </c>
      <c r="D57" t="s">
        <v>5430</v>
      </c>
      <c r="E57" t="b">
        <v>1</v>
      </c>
    </row>
    <row r="58" spans="1:5">
      <c r="A58" t="s">
        <v>3191</v>
      </c>
      <c r="B58" t="s">
        <v>5460</v>
      </c>
      <c r="C58" t="s">
        <v>5429</v>
      </c>
      <c r="D58" t="s">
        <v>5430</v>
      </c>
      <c r="E58" t="b">
        <v>1</v>
      </c>
    </row>
    <row r="59" spans="1:5">
      <c r="A59" t="s">
        <v>697</v>
      </c>
      <c r="B59" t="s">
        <v>5408</v>
      </c>
      <c r="C59" t="s">
        <v>5429</v>
      </c>
      <c r="D59" t="s">
        <v>5430</v>
      </c>
      <c r="E59" t="b">
        <v>1</v>
      </c>
    </row>
    <row r="60" spans="1:5">
      <c r="A60" t="s">
        <v>631</v>
      </c>
      <c r="B60" t="s">
        <v>5432</v>
      </c>
      <c r="C60" t="s">
        <v>5431</v>
      </c>
      <c r="D60" t="s">
        <v>5432</v>
      </c>
      <c r="E60" t="b">
        <v>1</v>
      </c>
    </row>
    <row r="61" spans="1:5">
      <c r="A61" t="s">
        <v>5461</v>
      </c>
      <c r="B61" t="s">
        <v>5446</v>
      </c>
      <c r="C61" t="s">
        <v>5131</v>
      </c>
      <c r="D61" t="s">
        <v>5404</v>
      </c>
      <c r="E61" t="b">
        <v>1</v>
      </c>
    </row>
    <row r="62" spans="1:5">
      <c r="A62" t="s">
        <v>5462</v>
      </c>
      <c r="B62" t="s">
        <v>5452</v>
      </c>
      <c r="C62" t="s">
        <v>5131</v>
      </c>
      <c r="D62" t="s">
        <v>5404</v>
      </c>
      <c r="E62" t="b">
        <v>1</v>
      </c>
    </row>
    <row r="63" spans="1:5">
      <c r="A63" t="s">
        <v>4055</v>
      </c>
      <c r="B63" t="s">
        <v>5453</v>
      </c>
      <c r="C63" t="s">
        <v>5131</v>
      </c>
      <c r="D63" t="s">
        <v>5404</v>
      </c>
      <c r="E63" t="b">
        <v>1</v>
      </c>
    </row>
    <row r="64" spans="1:5">
      <c r="A64" t="s">
        <v>2039</v>
      </c>
      <c r="B64" t="s">
        <v>5454</v>
      </c>
      <c r="C64" t="s">
        <v>5131</v>
      </c>
      <c r="D64" t="s">
        <v>5404</v>
      </c>
      <c r="E64" t="b">
        <v>1</v>
      </c>
    </row>
    <row r="65" spans="1:5">
      <c r="A65" t="s">
        <v>1799</v>
      </c>
      <c r="B65" t="s">
        <v>5455</v>
      </c>
      <c r="C65" t="s">
        <v>5131</v>
      </c>
      <c r="D65" t="s">
        <v>5404</v>
      </c>
      <c r="E65" t="b">
        <v>1</v>
      </c>
    </row>
    <row r="66" spans="1:5">
      <c r="A66" t="s">
        <v>2335</v>
      </c>
      <c r="B66" t="s">
        <v>5463</v>
      </c>
      <c r="C66" t="s">
        <v>5433</v>
      </c>
      <c r="D66" t="s">
        <v>5434</v>
      </c>
      <c r="E66" t="b">
        <v>1</v>
      </c>
    </row>
    <row r="67" spans="1:5">
      <c r="A67" t="s">
        <v>4193</v>
      </c>
      <c r="B67" t="s">
        <v>5446</v>
      </c>
      <c r="C67" t="s">
        <v>5433</v>
      </c>
      <c r="D67" t="s">
        <v>5434</v>
      </c>
      <c r="E67" t="b">
        <v>1</v>
      </c>
    </row>
    <row r="68" spans="1:5">
      <c r="A68" t="s">
        <v>1485</v>
      </c>
      <c r="B68" t="s">
        <v>5464</v>
      </c>
      <c r="C68" t="s">
        <v>5435</v>
      </c>
      <c r="D68" t="s">
        <v>5436</v>
      </c>
      <c r="E68" t="b">
        <v>1</v>
      </c>
    </row>
    <row r="69" spans="1:5">
      <c r="A69" t="s">
        <v>1171</v>
      </c>
      <c r="B69" t="s">
        <v>5465</v>
      </c>
      <c r="C69" t="s">
        <v>5437</v>
      </c>
      <c r="D69" t="s">
        <v>5438</v>
      </c>
      <c r="E69" t="b">
        <v>1</v>
      </c>
    </row>
    <row r="70" spans="1:5">
      <c r="A70" t="s">
        <v>679</v>
      </c>
      <c r="B70" t="s">
        <v>5466</v>
      </c>
      <c r="C70" t="s">
        <v>5437</v>
      </c>
      <c r="D70" t="s">
        <v>5438</v>
      </c>
      <c r="E70" t="b">
        <v>1</v>
      </c>
    </row>
    <row r="71" spans="1:5">
      <c r="A71" t="s">
        <v>5467</v>
      </c>
      <c r="B71" t="s">
        <v>5468</v>
      </c>
      <c r="C71" t="s">
        <v>5437</v>
      </c>
      <c r="D71" t="s">
        <v>5438</v>
      </c>
      <c r="E71" t="b">
        <v>1</v>
      </c>
    </row>
    <row r="72" spans="1:5">
      <c r="A72" t="s">
        <v>865</v>
      </c>
      <c r="B72" t="s">
        <v>5469</v>
      </c>
      <c r="C72" t="s">
        <v>5437</v>
      </c>
      <c r="D72" t="s">
        <v>5438</v>
      </c>
      <c r="E72" t="b">
        <v>1</v>
      </c>
    </row>
    <row r="73" spans="1:5">
      <c r="A73" t="s">
        <v>863</v>
      </c>
      <c r="B73" t="s">
        <v>5470</v>
      </c>
      <c r="C73" t="s">
        <v>5437</v>
      </c>
      <c r="D73" t="s">
        <v>5438</v>
      </c>
      <c r="E73" t="b">
        <v>1</v>
      </c>
    </row>
    <row r="74" spans="1:5">
      <c r="A74" t="s">
        <v>1113</v>
      </c>
      <c r="B74" t="s">
        <v>5446</v>
      </c>
      <c r="C74" t="s">
        <v>5191</v>
      </c>
      <c r="D74" t="s">
        <v>5406</v>
      </c>
      <c r="E74" t="b">
        <v>1</v>
      </c>
    </row>
    <row r="75" spans="1:5">
      <c r="A75" t="s">
        <v>5149</v>
      </c>
      <c r="B75" t="s">
        <v>5445</v>
      </c>
      <c r="C75" t="s">
        <v>5191</v>
      </c>
      <c r="D75" t="s">
        <v>5406</v>
      </c>
      <c r="E75" t="b">
        <v>1</v>
      </c>
    </row>
    <row r="76" spans="1:5">
      <c r="A76" t="s">
        <v>1641</v>
      </c>
      <c r="B76" t="s">
        <v>5452</v>
      </c>
      <c r="C76" t="s">
        <v>5191</v>
      </c>
      <c r="D76" t="s">
        <v>5406</v>
      </c>
      <c r="E76" t="b">
        <v>1</v>
      </c>
    </row>
    <row r="77" spans="1:5">
      <c r="A77" t="s">
        <v>4167</v>
      </c>
      <c r="B77" t="s">
        <v>5453</v>
      </c>
      <c r="C77" t="s">
        <v>5191</v>
      </c>
      <c r="D77" t="s">
        <v>5406</v>
      </c>
      <c r="E77" t="b">
        <v>1</v>
      </c>
    </row>
    <row r="78" spans="1:5">
      <c r="A78" t="s">
        <v>4665</v>
      </c>
      <c r="B78" t="s">
        <v>5454</v>
      </c>
      <c r="C78" t="s">
        <v>5191</v>
      </c>
      <c r="D78" t="s">
        <v>5406</v>
      </c>
      <c r="E78" t="b">
        <v>1</v>
      </c>
    </row>
    <row r="79" spans="1:5">
      <c r="A79" t="s">
        <v>3999</v>
      </c>
      <c r="B79" t="s">
        <v>5455</v>
      </c>
      <c r="C79" t="s">
        <v>5191</v>
      </c>
      <c r="D79" t="s">
        <v>5406</v>
      </c>
      <c r="E79" t="b">
        <v>1</v>
      </c>
    </row>
    <row r="80" spans="1:5">
      <c r="A80" t="s">
        <v>2873</v>
      </c>
      <c r="B80" t="s">
        <v>5471</v>
      </c>
      <c r="C80" t="s">
        <v>5439</v>
      </c>
      <c r="D80" t="s">
        <v>5440</v>
      </c>
      <c r="E80" t="b">
        <v>1</v>
      </c>
    </row>
    <row r="81" spans="1:5">
      <c r="A81" t="s">
        <v>605</v>
      </c>
      <c r="B81" t="s">
        <v>5472</v>
      </c>
      <c r="C81" t="s">
        <v>5439</v>
      </c>
      <c r="D81" t="s">
        <v>5440</v>
      </c>
      <c r="E81" t="b">
        <v>1</v>
      </c>
    </row>
    <row r="82" spans="1:5">
      <c r="A82" t="s">
        <v>4961</v>
      </c>
      <c r="B82" t="s">
        <v>5446</v>
      </c>
      <c r="C82" t="s">
        <v>5196</v>
      </c>
      <c r="D82" t="s">
        <v>5407</v>
      </c>
      <c r="E82" t="b">
        <v>1</v>
      </c>
    </row>
    <row r="83" spans="1:5">
      <c r="A83" t="s">
        <v>5103</v>
      </c>
      <c r="B83" t="s">
        <v>5452</v>
      </c>
      <c r="C83" t="s">
        <v>5196</v>
      </c>
      <c r="D83" t="s">
        <v>5407</v>
      </c>
      <c r="E83" t="b">
        <v>1</v>
      </c>
    </row>
    <row r="84" spans="1:5">
      <c r="A84" t="s">
        <v>923</v>
      </c>
      <c r="B84" t="s">
        <v>5453</v>
      </c>
      <c r="C84" t="s">
        <v>5196</v>
      </c>
      <c r="D84" t="s">
        <v>5407</v>
      </c>
      <c r="E84" t="b">
        <v>1</v>
      </c>
    </row>
    <row r="85" spans="1:5">
      <c r="A85" t="s">
        <v>3701</v>
      </c>
      <c r="B85" t="s">
        <v>5454</v>
      </c>
      <c r="C85" t="s">
        <v>5196</v>
      </c>
      <c r="D85" t="s">
        <v>5407</v>
      </c>
      <c r="E85" t="b">
        <v>1</v>
      </c>
    </row>
    <row r="86" spans="1:5">
      <c r="A86" t="s">
        <v>2923</v>
      </c>
      <c r="B86" t="s">
        <v>5455</v>
      </c>
      <c r="C86" t="s">
        <v>5196</v>
      </c>
      <c r="D86" t="s">
        <v>5407</v>
      </c>
      <c r="E86" t="b">
        <v>1</v>
      </c>
    </row>
    <row r="87" spans="1:5">
      <c r="A87" t="s">
        <v>3511</v>
      </c>
      <c r="B87" t="s">
        <v>5446</v>
      </c>
      <c r="C87" t="s">
        <v>5198</v>
      </c>
      <c r="D87" t="s">
        <v>5408</v>
      </c>
      <c r="E87" t="b">
        <v>1</v>
      </c>
    </row>
    <row r="88" spans="1:5">
      <c r="A88" t="s">
        <v>1609</v>
      </c>
      <c r="B88" t="s">
        <v>5448</v>
      </c>
      <c r="C88" t="s">
        <v>5198</v>
      </c>
      <c r="D88" t="s">
        <v>5408</v>
      </c>
      <c r="E88" t="b">
        <v>1</v>
      </c>
    </row>
    <row r="89" spans="1:5">
      <c r="A89" t="s">
        <v>3153</v>
      </c>
      <c r="B89" t="s">
        <v>5449</v>
      </c>
      <c r="C89" t="s">
        <v>5198</v>
      </c>
      <c r="D89" t="s">
        <v>5408</v>
      </c>
      <c r="E89" t="b">
        <v>1</v>
      </c>
    </row>
    <row r="90" spans="1:5">
      <c r="A90" t="s">
        <v>4959</v>
      </c>
      <c r="B90" t="s">
        <v>5450</v>
      </c>
      <c r="C90" t="s">
        <v>5198</v>
      </c>
      <c r="D90" t="s">
        <v>5408</v>
      </c>
      <c r="E90" t="b">
        <v>1</v>
      </c>
    </row>
    <row r="91" spans="1:5">
      <c r="A91" t="s">
        <v>5473</v>
      </c>
      <c r="B91" t="s">
        <v>5451</v>
      </c>
      <c r="C91" t="s">
        <v>5198</v>
      </c>
      <c r="D91" t="s">
        <v>5408</v>
      </c>
      <c r="E91" t="b">
        <v>1</v>
      </c>
    </row>
    <row r="92" spans="1:5">
      <c r="A92" t="s">
        <v>421</v>
      </c>
      <c r="B92" t="s">
        <v>5452</v>
      </c>
      <c r="C92" t="s">
        <v>5198</v>
      </c>
      <c r="D92" t="s">
        <v>5408</v>
      </c>
      <c r="E92" t="b">
        <v>1</v>
      </c>
    </row>
    <row r="93" spans="1:5">
      <c r="A93" t="s">
        <v>5474</v>
      </c>
      <c r="B93" t="s">
        <v>5453</v>
      </c>
      <c r="C93" t="s">
        <v>5198</v>
      </c>
      <c r="D93" t="s">
        <v>5408</v>
      </c>
      <c r="E93" t="b">
        <v>1</v>
      </c>
    </row>
    <row r="94" spans="1:5">
      <c r="A94" t="s">
        <v>909</v>
      </c>
      <c r="B94" t="s">
        <v>5454</v>
      </c>
      <c r="C94" t="s">
        <v>5198</v>
      </c>
      <c r="D94" t="s">
        <v>5408</v>
      </c>
      <c r="E94" t="b">
        <v>1</v>
      </c>
    </row>
    <row r="95" spans="1:5">
      <c r="A95" t="s">
        <v>4379</v>
      </c>
      <c r="B95" t="s">
        <v>5455</v>
      </c>
      <c r="C95" t="s">
        <v>5198</v>
      </c>
      <c r="D95" t="s">
        <v>5408</v>
      </c>
      <c r="E95" t="b">
        <v>1</v>
      </c>
    </row>
    <row r="96" spans="1:5">
      <c r="A96" t="s">
        <v>5053</v>
      </c>
      <c r="B96" t="s">
        <v>5475</v>
      </c>
      <c r="C96" t="s">
        <v>5441</v>
      </c>
      <c r="D96" t="s">
        <v>5442</v>
      </c>
      <c r="E96" t="b">
        <v>1</v>
      </c>
    </row>
    <row r="97" spans="1:5">
      <c r="A97" t="s">
        <v>2773</v>
      </c>
      <c r="B97" t="s">
        <v>5476</v>
      </c>
      <c r="C97" t="s">
        <v>5441</v>
      </c>
      <c r="D97" t="s">
        <v>5442</v>
      </c>
      <c r="E97" t="b">
        <v>1</v>
      </c>
    </row>
    <row r="98" spans="1:5">
      <c r="A98" t="s">
        <v>3243</v>
      </c>
      <c r="B98" t="s">
        <v>5477</v>
      </c>
      <c r="C98" t="s">
        <v>5441</v>
      </c>
      <c r="D98" t="s">
        <v>5442</v>
      </c>
      <c r="E98" t="b">
        <v>1</v>
      </c>
    </row>
    <row r="99" spans="1:5">
      <c r="A99" t="s">
        <v>4477</v>
      </c>
      <c r="B99" t="s">
        <v>5446</v>
      </c>
      <c r="C99" t="s">
        <v>5443</v>
      </c>
      <c r="D99" t="s">
        <v>5444</v>
      </c>
      <c r="E99" t="b">
        <v>1</v>
      </c>
    </row>
    <row r="100" spans="1:5">
      <c r="A100" t="s">
        <v>5478</v>
      </c>
      <c r="B100" t="s">
        <v>5448</v>
      </c>
      <c r="C100" t="s">
        <v>5443</v>
      </c>
      <c r="D100" t="s">
        <v>5444</v>
      </c>
      <c r="E100" t="b">
        <v>1</v>
      </c>
    </row>
    <row r="101" spans="1:5">
      <c r="A101" t="s">
        <v>843</v>
      </c>
      <c r="B101" t="s">
        <v>5449</v>
      </c>
      <c r="C101" t="s">
        <v>5443</v>
      </c>
      <c r="D101" t="s">
        <v>5444</v>
      </c>
      <c r="E101" t="b">
        <v>1</v>
      </c>
    </row>
    <row r="102" spans="1:5">
      <c r="A102" t="s">
        <v>3969</v>
      </c>
      <c r="B102" t="s">
        <v>5450</v>
      </c>
      <c r="C102" t="s">
        <v>5443</v>
      </c>
      <c r="D102" t="s">
        <v>5444</v>
      </c>
      <c r="E102" t="b">
        <v>1</v>
      </c>
    </row>
    <row r="103" spans="1:5">
      <c r="A103" t="s">
        <v>2255</v>
      </c>
      <c r="B103" t="s">
        <v>5451</v>
      </c>
      <c r="C103" t="s">
        <v>5443</v>
      </c>
      <c r="D103" t="s">
        <v>5444</v>
      </c>
      <c r="E103" t="b">
        <v>1</v>
      </c>
    </row>
    <row r="104" spans="1:5">
      <c r="A104" t="s">
        <v>1131</v>
      </c>
      <c r="B104" t="s">
        <v>5452</v>
      </c>
      <c r="C104" t="s">
        <v>5443</v>
      </c>
      <c r="D104" t="s">
        <v>5444</v>
      </c>
      <c r="E104" t="b">
        <v>1</v>
      </c>
    </row>
    <row r="105" spans="1:5">
      <c r="A105" t="s">
        <v>1437</v>
      </c>
      <c r="B105" t="s">
        <v>5453</v>
      </c>
      <c r="C105" t="s">
        <v>5443</v>
      </c>
      <c r="D105" t="s">
        <v>5444</v>
      </c>
      <c r="E105" t="b">
        <v>1</v>
      </c>
    </row>
    <row r="106" spans="1:5">
      <c r="A106" t="s">
        <v>5479</v>
      </c>
      <c r="B106" t="s">
        <v>5454</v>
      </c>
      <c r="C106" t="s">
        <v>5443</v>
      </c>
      <c r="D106" t="s">
        <v>5444</v>
      </c>
      <c r="E106" t="b">
        <v>1</v>
      </c>
    </row>
    <row r="107" spans="1:5">
      <c r="A107" t="s">
        <v>4019</v>
      </c>
      <c r="B107" t="s">
        <v>5455</v>
      </c>
      <c r="C107" t="s">
        <v>5443</v>
      </c>
      <c r="D107" t="s">
        <v>5444</v>
      </c>
      <c r="E107" t="b">
        <v>1</v>
      </c>
    </row>
    <row r="108" spans="1:5">
      <c r="A108" t="s">
        <v>5480</v>
      </c>
      <c r="B108" t="s">
        <v>5481</v>
      </c>
      <c r="C108" t="s">
        <v>5409</v>
      </c>
      <c r="D108" t="s">
        <v>5410</v>
      </c>
      <c r="E108" t="b">
        <v>1</v>
      </c>
    </row>
    <row r="109" spans="1:5">
      <c r="A109" t="s">
        <v>3757</v>
      </c>
      <c r="B109" t="s">
        <v>5448</v>
      </c>
      <c r="C109" t="s">
        <v>5409</v>
      </c>
      <c r="D109" t="s">
        <v>5410</v>
      </c>
      <c r="E109" t="b">
        <v>1</v>
      </c>
    </row>
    <row r="110" spans="1:5">
      <c r="A110" t="s">
        <v>3777</v>
      </c>
      <c r="B110" t="s">
        <v>5449</v>
      </c>
      <c r="C110" t="s">
        <v>5409</v>
      </c>
      <c r="D110" t="s">
        <v>5410</v>
      </c>
      <c r="E110" t="b">
        <v>1</v>
      </c>
    </row>
    <row r="111" spans="1:5">
      <c r="A111" t="s">
        <v>1293</v>
      </c>
      <c r="B111" t="s">
        <v>5450</v>
      </c>
      <c r="C111" t="s">
        <v>5409</v>
      </c>
      <c r="D111" t="s">
        <v>5410</v>
      </c>
      <c r="E111" t="b">
        <v>1</v>
      </c>
    </row>
    <row r="112" spans="1:5">
      <c r="A112" t="s">
        <v>1717</v>
      </c>
      <c r="B112" t="s">
        <v>5451</v>
      </c>
      <c r="C112" t="s">
        <v>5409</v>
      </c>
      <c r="D112" t="s">
        <v>5410</v>
      </c>
      <c r="E112" t="b">
        <v>1</v>
      </c>
    </row>
  </sheetData>
  <pageMargins left="0.75" right="0.75" top="1" bottom="1" header="0.5" footer="0.5"/>
  <tableParts count="1">
    <tablePart r:id="rId1"/>
  </tableParts>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0268A-78D7-47EA-AED1-36F9DA2ADC32}">
  <dimension ref="A1:E25"/>
  <sheetViews>
    <sheetView workbookViewId="0">
      <selection activeCell="A2" sqref="A2:E2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5411</v>
      </c>
      <c r="B2" t="s">
        <v>5412</v>
      </c>
      <c r="C2" t="s">
        <v>5402</v>
      </c>
      <c r="D2" t="s">
        <v>5403</v>
      </c>
      <c r="E2" t="b">
        <v>1</v>
      </c>
    </row>
    <row r="3" spans="1:5">
      <c r="A3" t="s">
        <v>5413</v>
      </c>
      <c r="B3" t="s">
        <v>5414</v>
      </c>
      <c r="C3" t="s">
        <v>5402</v>
      </c>
      <c r="D3" t="s">
        <v>5403</v>
      </c>
      <c r="E3" t="b">
        <v>1</v>
      </c>
    </row>
    <row r="4" spans="1:5">
      <c r="A4" t="s">
        <v>5415</v>
      </c>
      <c r="B4" t="s">
        <v>5416</v>
      </c>
      <c r="C4" t="s">
        <v>5402</v>
      </c>
      <c r="D4" t="s">
        <v>5403</v>
      </c>
      <c r="E4" t="b">
        <v>1</v>
      </c>
    </row>
    <row r="5" spans="1:5">
      <c r="A5" t="s">
        <v>5129</v>
      </c>
      <c r="B5" t="s">
        <v>5401</v>
      </c>
      <c r="C5" t="s">
        <v>5402</v>
      </c>
      <c r="D5" t="s">
        <v>5403</v>
      </c>
      <c r="E5" t="b">
        <v>1</v>
      </c>
    </row>
    <row r="6" spans="1:5">
      <c r="A6" t="s">
        <v>5417</v>
      </c>
      <c r="B6" t="s">
        <v>5418</v>
      </c>
      <c r="C6" t="s">
        <v>5402</v>
      </c>
      <c r="D6" t="s">
        <v>5403</v>
      </c>
      <c r="E6" t="b">
        <v>1</v>
      </c>
    </row>
    <row r="7" spans="1:5">
      <c r="A7" t="s">
        <v>5419</v>
      </c>
      <c r="B7" t="s">
        <v>5420</v>
      </c>
      <c r="C7" t="s">
        <v>5402</v>
      </c>
      <c r="D7" t="s">
        <v>5403</v>
      </c>
      <c r="E7" t="b">
        <v>1</v>
      </c>
    </row>
    <row r="8" spans="1:5">
      <c r="A8" t="s">
        <v>5145</v>
      </c>
      <c r="B8" t="s">
        <v>5405</v>
      </c>
      <c r="C8" t="s">
        <v>5402</v>
      </c>
      <c r="D8" t="s">
        <v>5403</v>
      </c>
      <c r="E8" t="b">
        <v>1</v>
      </c>
    </row>
    <row r="9" spans="1:5">
      <c r="A9" t="s">
        <v>5421</v>
      </c>
      <c r="B9" t="s">
        <v>5422</v>
      </c>
      <c r="C9" t="s">
        <v>5402</v>
      </c>
      <c r="D9" t="s">
        <v>5403</v>
      </c>
      <c r="E9" t="b">
        <v>1</v>
      </c>
    </row>
    <row r="10" spans="1:5">
      <c r="A10" t="s">
        <v>5423</v>
      </c>
      <c r="B10" t="s">
        <v>5424</v>
      </c>
      <c r="C10" t="s">
        <v>5402</v>
      </c>
      <c r="D10" t="s">
        <v>5403</v>
      </c>
      <c r="E10" t="b">
        <v>1</v>
      </c>
    </row>
    <row r="11" spans="1:5">
      <c r="A11" t="s">
        <v>5425</v>
      </c>
      <c r="B11" t="s">
        <v>5426</v>
      </c>
      <c r="C11" t="s">
        <v>5402</v>
      </c>
      <c r="D11" t="s">
        <v>5403</v>
      </c>
      <c r="E11" t="b">
        <v>1</v>
      </c>
    </row>
    <row r="12" spans="1:5">
      <c r="A12" t="s">
        <v>5427</v>
      </c>
      <c r="B12" t="s">
        <v>5428</v>
      </c>
      <c r="C12" t="s">
        <v>5402</v>
      </c>
      <c r="D12" t="s">
        <v>5403</v>
      </c>
      <c r="E12" t="b">
        <v>1</v>
      </c>
    </row>
    <row r="13" spans="1:5">
      <c r="A13" t="s">
        <v>5429</v>
      </c>
      <c r="B13" t="s">
        <v>5430</v>
      </c>
      <c r="C13" t="s">
        <v>5402</v>
      </c>
      <c r="D13" t="s">
        <v>5403</v>
      </c>
      <c r="E13" t="b">
        <v>1</v>
      </c>
    </row>
    <row r="14" spans="1:5">
      <c r="A14" t="s">
        <v>5431</v>
      </c>
      <c r="B14" t="s">
        <v>5432</v>
      </c>
      <c r="C14" t="s">
        <v>5402</v>
      </c>
      <c r="D14" t="s">
        <v>5403</v>
      </c>
      <c r="E14" t="b">
        <v>1</v>
      </c>
    </row>
    <row r="15" spans="1:5">
      <c r="A15" t="s">
        <v>5131</v>
      </c>
      <c r="B15" t="s">
        <v>5404</v>
      </c>
      <c r="C15" t="s">
        <v>5402</v>
      </c>
      <c r="D15" t="s">
        <v>5403</v>
      </c>
      <c r="E15" t="b">
        <v>1</v>
      </c>
    </row>
    <row r="16" spans="1:5">
      <c r="A16" t="s">
        <v>5433</v>
      </c>
      <c r="B16" t="s">
        <v>5434</v>
      </c>
      <c r="C16" t="s">
        <v>5402</v>
      </c>
      <c r="D16" t="s">
        <v>5403</v>
      </c>
      <c r="E16" t="b">
        <v>1</v>
      </c>
    </row>
    <row r="17" spans="1:5">
      <c r="A17" t="s">
        <v>5435</v>
      </c>
      <c r="B17" t="s">
        <v>5436</v>
      </c>
      <c r="C17" t="s">
        <v>5402</v>
      </c>
      <c r="D17" t="s">
        <v>5403</v>
      </c>
      <c r="E17" t="b">
        <v>1</v>
      </c>
    </row>
    <row r="18" spans="1:5">
      <c r="A18" t="s">
        <v>5437</v>
      </c>
      <c r="B18" t="s">
        <v>5438</v>
      </c>
      <c r="C18" t="s">
        <v>5402</v>
      </c>
      <c r="D18" t="s">
        <v>5403</v>
      </c>
      <c r="E18" t="b">
        <v>1</v>
      </c>
    </row>
    <row r="19" spans="1:5">
      <c r="A19" t="s">
        <v>5191</v>
      </c>
      <c r="B19" t="s">
        <v>5406</v>
      </c>
      <c r="C19" t="s">
        <v>5402</v>
      </c>
      <c r="D19" t="s">
        <v>5403</v>
      </c>
      <c r="E19" t="b">
        <v>1</v>
      </c>
    </row>
    <row r="20" spans="1:5">
      <c r="A20" t="s">
        <v>5439</v>
      </c>
      <c r="B20" t="s">
        <v>5440</v>
      </c>
      <c r="C20" t="s">
        <v>5402</v>
      </c>
      <c r="D20" t="s">
        <v>5403</v>
      </c>
      <c r="E20" t="b">
        <v>1</v>
      </c>
    </row>
    <row r="21" spans="1:5">
      <c r="A21" t="s">
        <v>5196</v>
      </c>
      <c r="B21" t="s">
        <v>5407</v>
      </c>
      <c r="C21" t="s">
        <v>5402</v>
      </c>
      <c r="D21" t="s">
        <v>5403</v>
      </c>
      <c r="E21" t="b">
        <v>1</v>
      </c>
    </row>
    <row r="22" spans="1:5">
      <c r="A22" t="s">
        <v>5198</v>
      </c>
      <c r="B22" t="s">
        <v>5408</v>
      </c>
      <c r="C22" t="s">
        <v>5402</v>
      </c>
      <c r="D22" t="s">
        <v>5403</v>
      </c>
      <c r="E22" t="b">
        <v>1</v>
      </c>
    </row>
    <row r="23" spans="1:5">
      <c r="A23" t="s">
        <v>5441</v>
      </c>
      <c r="B23" t="s">
        <v>5442</v>
      </c>
      <c r="C23" t="s">
        <v>5402</v>
      </c>
      <c r="D23" t="s">
        <v>5403</v>
      </c>
      <c r="E23" t="b">
        <v>1</v>
      </c>
    </row>
    <row r="24" spans="1:5">
      <c r="A24" t="s">
        <v>5443</v>
      </c>
      <c r="B24" t="s">
        <v>5444</v>
      </c>
      <c r="C24" t="s">
        <v>5402</v>
      </c>
      <c r="D24" t="s">
        <v>5403</v>
      </c>
      <c r="E24" t="b">
        <v>1</v>
      </c>
    </row>
    <row r="25" spans="1:5">
      <c r="A25" t="s">
        <v>5409</v>
      </c>
      <c r="B25" t="s">
        <v>5410</v>
      </c>
      <c r="C25" t="s">
        <v>5402</v>
      </c>
      <c r="D25" t="s">
        <v>5403</v>
      </c>
      <c r="E25" t="b">
        <v>1</v>
      </c>
    </row>
  </sheetData>
  <pageMargins left="0.75" right="0.75" top="1" bottom="1" header="0.5" footer="0.5"/>
  <tableParts count="1">
    <tablePart r:id="rId1"/>
  </tableParts>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E65CB-966B-4BE8-96CC-5A2E794AE5B6}">
  <dimension ref="A1:E29"/>
  <sheetViews>
    <sheetView workbookViewId="0">
      <selection activeCell="A2" sqref="A2:E2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5198</v>
      </c>
      <c r="B2" t="s">
        <v>5373</v>
      </c>
      <c r="E2" t="b">
        <v>1</v>
      </c>
    </row>
    <row r="3" spans="1:5">
      <c r="A3" t="s">
        <v>5137</v>
      </c>
      <c r="B3" t="s">
        <v>5374</v>
      </c>
      <c r="E3" t="b">
        <v>1</v>
      </c>
    </row>
    <row r="4" spans="1:5">
      <c r="A4" t="s">
        <v>5127</v>
      </c>
      <c r="B4" t="s">
        <v>5375</v>
      </c>
      <c r="E4" t="b">
        <v>1</v>
      </c>
    </row>
    <row r="5" spans="1:5">
      <c r="A5" t="s">
        <v>5215</v>
      </c>
      <c r="B5" t="s">
        <v>5396</v>
      </c>
      <c r="E5" t="b">
        <v>1</v>
      </c>
    </row>
    <row r="6" spans="1:5">
      <c r="A6" t="s">
        <v>5210</v>
      </c>
      <c r="B6" t="s">
        <v>5394</v>
      </c>
      <c r="E6" t="b">
        <v>1</v>
      </c>
    </row>
    <row r="7" spans="1:5">
      <c r="A7" t="s">
        <v>5204</v>
      </c>
      <c r="B7" t="s">
        <v>5376</v>
      </c>
      <c r="E7" t="b">
        <v>1</v>
      </c>
    </row>
    <row r="8" spans="1:5">
      <c r="A8" t="s">
        <v>5129</v>
      </c>
      <c r="B8" t="s">
        <v>5377</v>
      </c>
      <c r="E8" t="b">
        <v>1</v>
      </c>
    </row>
    <row r="9" spans="1:5">
      <c r="A9" t="s">
        <v>5131</v>
      </c>
      <c r="B9" t="s">
        <v>5378</v>
      </c>
      <c r="E9" t="b">
        <v>1</v>
      </c>
    </row>
    <row r="10" spans="1:5">
      <c r="A10" t="s">
        <v>5213</v>
      </c>
      <c r="B10" t="s">
        <v>5395</v>
      </c>
      <c r="E10" t="b">
        <v>1</v>
      </c>
    </row>
    <row r="11" spans="1:5">
      <c r="A11" t="s">
        <v>5133</v>
      </c>
      <c r="B11" t="s">
        <v>5379</v>
      </c>
      <c r="E11" t="b">
        <v>1</v>
      </c>
    </row>
    <row r="12" spans="1:5">
      <c r="A12" t="s">
        <v>5202</v>
      </c>
      <c r="B12" t="s">
        <v>5380</v>
      </c>
      <c r="E12" t="b">
        <v>1</v>
      </c>
    </row>
    <row r="13" spans="1:5">
      <c r="A13" t="s">
        <v>5135</v>
      </c>
      <c r="B13" t="s">
        <v>5381</v>
      </c>
      <c r="E13" t="b">
        <v>1</v>
      </c>
    </row>
    <row r="14" spans="1:5">
      <c r="A14" t="s">
        <v>5139</v>
      </c>
      <c r="B14" t="s">
        <v>5382</v>
      </c>
      <c r="E14" t="b">
        <v>1</v>
      </c>
    </row>
    <row r="15" spans="1:5">
      <c r="A15" t="s">
        <v>5227</v>
      </c>
      <c r="B15" t="s">
        <v>5400</v>
      </c>
      <c r="E15" t="b">
        <v>1</v>
      </c>
    </row>
    <row r="16" spans="1:5">
      <c r="A16" t="s">
        <v>5219</v>
      </c>
      <c r="B16" t="s">
        <v>5397</v>
      </c>
      <c r="E16" t="b">
        <v>1</v>
      </c>
    </row>
    <row r="17" spans="1:5">
      <c r="A17" t="s">
        <v>5141</v>
      </c>
      <c r="B17" t="s">
        <v>5383</v>
      </c>
      <c r="E17" t="b">
        <v>1</v>
      </c>
    </row>
    <row r="18" spans="1:5">
      <c r="A18" t="s">
        <v>5143</v>
      </c>
      <c r="B18" t="s">
        <v>5384</v>
      </c>
      <c r="E18" t="b">
        <v>1</v>
      </c>
    </row>
    <row r="19" spans="1:5">
      <c r="A19" t="s">
        <v>5145</v>
      </c>
      <c r="B19" t="s">
        <v>5385</v>
      </c>
      <c r="E19" t="b">
        <v>1</v>
      </c>
    </row>
    <row r="20" spans="1:5">
      <c r="A20" t="s">
        <v>5147</v>
      </c>
      <c r="B20" t="s">
        <v>5386</v>
      </c>
      <c r="E20" t="b">
        <v>1</v>
      </c>
    </row>
    <row r="21" spans="1:5">
      <c r="A21" t="s">
        <v>5149</v>
      </c>
      <c r="B21" t="s">
        <v>5387</v>
      </c>
      <c r="E21" t="b">
        <v>1</v>
      </c>
    </row>
    <row r="22" spans="1:5">
      <c r="A22" t="s">
        <v>5221</v>
      </c>
      <c r="B22" t="s">
        <v>5398</v>
      </c>
      <c r="E22" t="b">
        <v>1</v>
      </c>
    </row>
    <row r="23" spans="1:5">
      <c r="A23" t="s">
        <v>5225</v>
      </c>
      <c r="B23" t="s">
        <v>5399</v>
      </c>
      <c r="E23" t="b">
        <v>1</v>
      </c>
    </row>
    <row r="24" spans="1:5">
      <c r="A24" t="s">
        <v>5151</v>
      </c>
      <c r="B24" t="s">
        <v>5388</v>
      </c>
      <c r="E24" t="b">
        <v>1</v>
      </c>
    </row>
    <row r="25" spans="1:5">
      <c r="A25" t="s">
        <v>5153</v>
      </c>
      <c r="B25" t="s">
        <v>5389</v>
      </c>
      <c r="E25" t="b">
        <v>1</v>
      </c>
    </row>
    <row r="26" spans="1:5">
      <c r="A26" t="s">
        <v>5191</v>
      </c>
      <c r="B26" t="s">
        <v>5390</v>
      </c>
      <c r="E26" t="b">
        <v>1</v>
      </c>
    </row>
    <row r="27" spans="1:5">
      <c r="A27" t="s">
        <v>5200</v>
      </c>
      <c r="B27" t="s">
        <v>5391</v>
      </c>
      <c r="E27" t="b">
        <v>1</v>
      </c>
    </row>
    <row r="28" spans="1:5">
      <c r="A28" t="s">
        <v>5208</v>
      </c>
      <c r="B28" t="s">
        <v>5393</v>
      </c>
      <c r="E28" t="b">
        <v>1</v>
      </c>
    </row>
    <row r="29" spans="1:5">
      <c r="A29" t="s">
        <v>5196</v>
      </c>
      <c r="B29" t="s">
        <v>5392</v>
      </c>
      <c r="E29" t="b">
        <v>1</v>
      </c>
    </row>
  </sheetData>
  <pageMargins left="0.75" right="0.75" top="1" bottom="1" header="0.5" footer="0.5"/>
  <tableParts count="1">
    <tablePart r:id="rId1"/>
  </tableParts>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58B24-E051-425D-B58A-7E5A95B989B5}">
  <dimension ref="A1:E78"/>
  <sheetViews>
    <sheetView workbookViewId="0">
      <selection activeCell="A2" sqref="A2:E7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5193</v>
      </c>
      <c r="B2" t="s">
        <v>5311</v>
      </c>
      <c r="E2" t="b">
        <v>1</v>
      </c>
    </row>
    <row r="3" spans="1:5">
      <c r="A3" t="s">
        <v>3973</v>
      </c>
      <c r="B3" t="s">
        <v>5343</v>
      </c>
      <c r="E3" t="b">
        <v>1</v>
      </c>
    </row>
    <row r="4" spans="1:5">
      <c r="A4" t="s">
        <v>5248</v>
      </c>
      <c r="B4" t="s">
        <v>5331</v>
      </c>
      <c r="E4" t="b">
        <v>1</v>
      </c>
    </row>
    <row r="5" spans="1:5">
      <c r="A5" t="s">
        <v>5210</v>
      </c>
      <c r="B5" t="s">
        <v>5318</v>
      </c>
      <c r="E5" t="b">
        <v>1</v>
      </c>
    </row>
    <row r="6" spans="1:5">
      <c r="A6" t="s">
        <v>3107</v>
      </c>
      <c r="B6" t="s">
        <v>5334</v>
      </c>
      <c r="E6" t="b">
        <v>1</v>
      </c>
    </row>
    <row r="7" spans="1:5">
      <c r="A7" t="s">
        <v>5057</v>
      </c>
      <c r="B7" t="s">
        <v>5350</v>
      </c>
      <c r="E7" t="b">
        <v>1</v>
      </c>
    </row>
    <row r="8" spans="1:5">
      <c r="A8" t="s">
        <v>5237</v>
      </c>
      <c r="B8" t="s">
        <v>5329</v>
      </c>
      <c r="E8" t="b">
        <v>1</v>
      </c>
    </row>
    <row r="9" spans="1:5">
      <c r="A9" t="s">
        <v>5131</v>
      </c>
      <c r="B9" t="s">
        <v>5296</v>
      </c>
      <c r="E9" t="b">
        <v>1</v>
      </c>
    </row>
    <row r="10" spans="1:5">
      <c r="A10" t="s">
        <v>5202</v>
      </c>
      <c r="B10" t="s">
        <v>5315</v>
      </c>
      <c r="E10" t="b">
        <v>1</v>
      </c>
    </row>
    <row r="11" spans="1:5">
      <c r="A11" t="s">
        <v>5250</v>
      </c>
      <c r="B11" t="s">
        <v>5332</v>
      </c>
      <c r="E11" t="b">
        <v>1</v>
      </c>
    </row>
    <row r="12" spans="1:5">
      <c r="A12" t="s">
        <v>5225</v>
      </c>
      <c r="B12" t="s">
        <v>5323</v>
      </c>
      <c r="E12" t="b">
        <v>1</v>
      </c>
    </row>
    <row r="13" spans="1:5">
      <c r="A13" t="s">
        <v>5213</v>
      </c>
      <c r="B13" t="s">
        <v>5319</v>
      </c>
      <c r="E13" t="b">
        <v>1</v>
      </c>
    </row>
    <row r="14" spans="1:5">
      <c r="A14" t="s">
        <v>4089</v>
      </c>
      <c r="B14" t="s">
        <v>5335</v>
      </c>
      <c r="E14" t="b">
        <v>1</v>
      </c>
    </row>
    <row r="15" spans="1:5">
      <c r="A15" t="s">
        <v>2243</v>
      </c>
      <c r="B15" t="s">
        <v>5362</v>
      </c>
      <c r="E15" t="b">
        <v>1</v>
      </c>
    </row>
    <row r="16" spans="1:5">
      <c r="A16" t="s">
        <v>1921</v>
      </c>
      <c r="B16" t="s">
        <v>5372</v>
      </c>
      <c r="E16" t="b">
        <v>1</v>
      </c>
    </row>
    <row r="17" spans="1:5">
      <c r="A17" t="s">
        <v>5129</v>
      </c>
      <c r="B17" t="s">
        <v>5297</v>
      </c>
      <c r="E17" t="b">
        <v>1</v>
      </c>
    </row>
    <row r="18" spans="1:5">
      <c r="A18" t="s">
        <v>5147</v>
      </c>
      <c r="B18" t="s">
        <v>5298</v>
      </c>
      <c r="E18" t="b">
        <v>1</v>
      </c>
    </row>
    <row r="19" spans="1:5">
      <c r="A19" t="s">
        <v>5219</v>
      </c>
      <c r="B19" t="s">
        <v>5321</v>
      </c>
      <c r="E19" t="b">
        <v>1</v>
      </c>
    </row>
    <row r="20" spans="1:5">
      <c r="A20" t="s">
        <v>5208</v>
      </c>
      <c r="B20" t="s">
        <v>5317</v>
      </c>
      <c r="E20" t="b">
        <v>1</v>
      </c>
    </row>
    <row r="21" spans="1:5">
      <c r="A21" t="s">
        <v>5204</v>
      </c>
      <c r="B21" t="s">
        <v>5316</v>
      </c>
      <c r="E21" t="b">
        <v>1</v>
      </c>
    </row>
    <row r="22" spans="1:5">
      <c r="A22" t="s">
        <v>4051</v>
      </c>
      <c r="B22" t="s">
        <v>5345</v>
      </c>
      <c r="E22" t="b">
        <v>1</v>
      </c>
    </row>
    <row r="23" spans="1:5">
      <c r="A23" t="s">
        <v>5141</v>
      </c>
      <c r="B23" t="s">
        <v>5299</v>
      </c>
      <c r="E23" t="b">
        <v>1</v>
      </c>
    </row>
    <row r="24" spans="1:5">
      <c r="A24" t="s">
        <v>5115</v>
      </c>
      <c r="B24" t="s">
        <v>5339</v>
      </c>
      <c r="E24" t="b">
        <v>1</v>
      </c>
    </row>
    <row r="25" spans="1:5">
      <c r="A25" t="s">
        <v>1347</v>
      </c>
      <c r="B25" t="s">
        <v>5360</v>
      </c>
      <c r="E25" t="b">
        <v>1</v>
      </c>
    </row>
    <row r="26" spans="1:5">
      <c r="A26" t="s">
        <v>669</v>
      </c>
      <c r="B26" t="s">
        <v>5367</v>
      </c>
      <c r="E26" t="b">
        <v>1</v>
      </c>
    </row>
    <row r="27" spans="1:5">
      <c r="A27" t="s">
        <v>635</v>
      </c>
      <c r="B27" t="s">
        <v>5368</v>
      </c>
      <c r="E27" t="b">
        <v>1</v>
      </c>
    </row>
    <row r="28" spans="1:5">
      <c r="A28" t="s">
        <v>2871</v>
      </c>
      <c r="B28" t="s">
        <v>5369</v>
      </c>
      <c r="E28" t="b">
        <v>1</v>
      </c>
    </row>
    <row r="29" spans="1:5">
      <c r="A29" t="s">
        <v>2999</v>
      </c>
      <c r="B29" t="s">
        <v>5351</v>
      </c>
      <c r="E29" t="b">
        <v>1</v>
      </c>
    </row>
    <row r="30" spans="1:5">
      <c r="A30" t="s">
        <v>1315</v>
      </c>
      <c r="B30" t="s">
        <v>5352</v>
      </c>
      <c r="E30" t="b">
        <v>1</v>
      </c>
    </row>
    <row r="31" spans="1:5">
      <c r="A31" t="s">
        <v>3673</v>
      </c>
      <c r="B31" t="s">
        <v>5354</v>
      </c>
      <c r="E31" t="b">
        <v>1</v>
      </c>
    </row>
    <row r="32" spans="1:5">
      <c r="A32" t="s">
        <v>2539</v>
      </c>
      <c r="B32" t="s">
        <v>5357</v>
      </c>
      <c r="E32" t="b">
        <v>1</v>
      </c>
    </row>
    <row r="33" spans="1:5">
      <c r="A33" t="s">
        <v>5196</v>
      </c>
      <c r="B33" t="s">
        <v>5312</v>
      </c>
      <c r="E33" t="b">
        <v>1</v>
      </c>
    </row>
    <row r="34" spans="1:5">
      <c r="A34" t="s">
        <v>5221</v>
      </c>
      <c r="B34" t="s">
        <v>5322</v>
      </c>
      <c r="E34" t="b">
        <v>1</v>
      </c>
    </row>
    <row r="35" spans="1:5">
      <c r="A35" t="s">
        <v>2513</v>
      </c>
      <c r="B35" t="s">
        <v>5342</v>
      </c>
      <c r="E35" t="b">
        <v>1</v>
      </c>
    </row>
    <row r="36" spans="1:5">
      <c r="A36" t="s">
        <v>4035</v>
      </c>
      <c r="B36" t="s">
        <v>5341</v>
      </c>
      <c r="E36" t="b">
        <v>1</v>
      </c>
    </row>
    <row r="37" spans="1:5">
      <c r="A37" t="s">
        <v>5182</v>
      </c>
      <c r="B37" t="s">
        <v>5353</v>
      </c>
      <c r="E37" t="b">
        <v>1</v>
      </c>
    </row>
    <row r="38" spans="1:5">
      <c r="A38" t="s">
        <v>1707</v>
      </c>
      <c r="B38" t="s">
        <v>5363</v>
      </c>
      <c r="E38" t="b">
        <v>1</v>
      </c>
    </row>
    <row r="39" spans="1:5">
      <c r="A39" t="s">
        <v>2743</v>
      </c>
      <c r="B39" t="s">
        <v>5361</v>
      </c>
      <c r="E39" t="b">
        <v>1</v>
      </c>
    </row>
    <row r="40" spans="1:5">
      <c r="A40" t="s">
        <v>1105</v>
      </c>
      <c r="B40" t="s">
        <v>5359</v>
      </c>
      <c r="E40" t="b">
        <v>1</v>
      </c>
    </row>
    <row r="41" spans="1:5">
      <c r="A41" t="s">
        <v>3643</v>
      </c>
      <c r="B41" t="s">
        <v>5366</v>
      </c>
      <c r="E41" t="b">
        <v>1</v>
      </c>
    </row>
    <row r="42" spans="1:5">
      <c r="A42" t="s">
        <v>5215</v>
      </c>
      <c r="B42" t="s">
        <v>5320</v>
      </c>
      <c r="E42" t="b">
        <v>1</v>
      </c>
    </row>
    <row r="43" spans="1:5">
      <c r="A43" t="s">
        <v>5233</v>
      </c>
      <c r="B43" t="s">
        <v>5327</v>
      </c>
      <c r="E43" t="b">
        <v>1</v>
      </c>
    </row>
    <row r="44" spans="1:5">
      <c r="A44" t="s">
        <v>777</v>
      </c>
      <c r="B44" t="s">
        <v>5336</v>
      </c>
      <c r="E44" t="b">
        <v>1</v>
      </c>
    </row>
    <row r="45" spans="1:5">
      <c r="A45" t="s">
        <v>5231</v>
      </c>
      <c r="B45" t="s">
        <v>5326</v>
      </c>
      <c r="E45" t="b">
        <v>1</v>
      </c>
    </row>
    <row r="46" spans="1:5">
      <c r="A46" t="s">
        <v>5229</v>
      </c>
      <c r="B46" t="s">
        <v>5325</v>
      </c>
      <c r="E46" t="b">
        <v>1</v>
      </c>
    </row>
    <row r="47" spans="1:5">
      <c r="A47" t="s">
        <v>5235</v>
      </c>
      <c r="B47" t="s">
        <v>5328</v>
      </c>
      <c r="E47" t="b">
        <v>1</v>
      </c>
    </row>
    <row r="48" spans="1:5">
      <c r="A48" t="s">
        <v>1975</v>
      </c>
      <c r="B48" t="s">
        <v>5337</v>
      </c>
      <c r="E48" t="b">
        <v>1</v>
      </c>
    </row>
    <row r="49" spans="1:5">
      <c r="A49" t="s">
        <v>5261</v>
      </c>
      <c r="B49" t="s">
        <v>5338</v>
      </c>
      <c r="E49" t="b">
        <v>1</v>
      </c>
    </row>
    <row r="50" spans="1:5">
      <c r="A50" t="s">
        <v>5227</v>
      </c>
      <c r="B50" t="s">
        <v>5324</v>
      </c>
      <c r="E50" t="b">
        <v>1</v>
      </c>
    </row>
    <row r="51" spans="1:5">
      <c r="A51" t="s">
        <v>2003</v>
      </c>
      <c r="B51" t="s">
        <v>5364</v>
      </c>
      <c r="E51" t="b">
        <v>1</v>
      </c>
    </row>
    <row r="52" spans="1:5">
      <c r="A52" t="s">
        <v>5153</v>
      </c>
      <c r="B52" t="s">
        <v>5309</v>
      </c>
      <c r="E52" t="b">
        <v>1</v>
      </c>
    </row>
    <row r="53" spans="1:5">
      <c r="A53" t="s">
        <v>2663</v>
      </c>
      <c r="B53" t="s">
        <v>5340</v>
      </c>
      <c r="E53" t="b">
        <v>1</v>
      </c>
    </row>
    <row r="54" spans="1:5">
      <c r="A54" t="s">
        <v>449</v>
      </c>
      <c r="B54" t="s">
        <v>5344</v>
      </c>
      <c r="E54" t="b">
        <v>1</v>
      </c>
    </row>
    <row r="55" spans="1:5">
      <c r="A55" t="s">
        <v>5143</v>
      </c>
      <c r="B55" t="s">
        <v>5300</v>
      </c>
      <c r="E55" t="b">
        <v>1</v>
      </c>
    </row>
    <row r="56" spans="1:5">
      <c r="A56" t="s">
        <v>5051</v>
      </c>
      <c r="B56" t="s">
        <v>5370</v>
      </c>
      <c r="E56" t="b">
        <v>1</v>
      </c>
    </row>
    <row r="57" spans="1:5">
      <c r="A57" t="s">
        <v>5198</v>
      </c>
      <c r="B57" t="s">
        <v>5313</v>
      </c>
      <c r="E57" t="b">
        <v>1</v>
      </c>
    </row>
    <row r="58" spans="1:5">
      <c r="A58" t="s">
        <v>1439</v>
      </c>
      <c r="B58" t="s">
        <v>5346</v>
      </c>
      <c r="E58" t="b">
        <v>1</v>
      </c>
    </row>
    <row r="59" spans="1:5">
      <c r="A59" t="s">
        <v>5267</v>
      </c>
      <c r="B59" t="s">
        <v>5348</v>
      </c>
      <c r="E59" t="b">
        <v>1</v>
      </c>
    </row>
    <row r="60" spans="1:5">
      <c r="A60" t="s">
        <v>2309</v>
      </c>
      <c r="B60" t="s">
        <v>5347</v>
      </c>
      <c r="E60" t="b">
        <v>1</v>
      </c>
    </row>
    <row r="61" spans="1:5">
      <c r="A61" t="s">
        <v>5145</v>
      </c>
      <c r="B61" t="s">
        <v>5301</v>
      </c>
      <c r="E61" t="b">
        <v>1</v>
      </c>
    </row>
    <row r="62" spans="1:5">
      <c r="A62" t="s">
        <v>5137</v>
      </c>
      <c r="B62" t="s">
        <v>5302</v>
      </c>
      <c r="E62" t="b">
        <v>1</v>
      </c>
    </row>
    <row r="63" spans="1:5">
      <c r="A63" t="s">
        <v>5139</v>
      </c>
      <c r="B63" t="s">
        <v>5303</v>
      </c>
      <c r="E63" t="b">
        <v>1</v>
      </c>
    </row>
    <row r="64" spans="1:5">
      <c r="A64" t="s">
        <v>5135</v>
      </c>
      <c r="B64" t="s">
        <v>5304</v>
      </c>
      <c r="E64" t="b">
        <v>1</v>
      </c>
    </row>
    <row r="65" spans="1:5">
      <c r="A65" t="s">
        <v>1925</v>
      </c>
      <c r="B65" t="s">
        <v>5371</v>
      </c>
      <c r="E65" t="b">
        <v>1</v>
      </c>
    </row>
    <row r="66" spans="1:5">
      <c r="A66" t="s">
        <v>5245</v>
      </c>
      <c r="B66" t="s">
        <v>5330</v>
      </c>
      <c r="E66" t="b">
        <v>1</v>
      </c>
    </row>
    <row r="67" spans="1:5">
      <c r="A67" t="s">
        <v>5200</v>
      </c>
      <c r="B67" t="s">
        <v>5314</v>
      </c>
      <c r="E67" t="b">
        <v>1</v>
      </c>
    </row>
    <row r="68" spans="1:5">
      <c r="A68" t="s">
        <v>3949</v>
      </c>
      <c r="B68" t="s">
        <v>5358</v>
      </c>
      <c r="E68" t="b">
        <v>1</v>
      </c>
    </row>
    <row r="69" spans="1:5">
      <c r="A69" t="s">
        <v>3545</v>
      </c>
      <c r="B69" t="s">
        <v>5355</v>
      </c>
      <c r="E69" t="b">
        <v>1</v>
      </c>
    </row>
    <row r="70" spans="1:5">
      <c r="A70" t="s">
        <v>5187</v>
      </c>
      <c r="B70" t="s">
        <v>5356</v>
      </c>
      <c r="E70" t="b">
        <v>1</v>
      </c>
    </row>
    <row r="71" spans="1:5">
      <c r="A71" t="s">
        <v>5252</v>
      </c>
      <c r="B71" t="s">
        <v>5333</v>
      </c>
      <c r="E71" t="b">
        <v>1</v>
      </c>
    </row>
    <row r="72" spans="1:5">
      <c r="A72" t="s">
        <v>3741</v>
      </c>
      <c r="B72" t="s">
        <v>5365</v>
      </c>
      <c r="E72" t="b">
        <v>1</v>
      </c>
    </row>
    <row r="73" spans="1:5">
      <c r="A73" t="s">
        <v>5191</v>
      </c>
      <c r="B73" t="s">
        <v>5310</v>
      </c>
      <c r="E73" t="b">
        <v>1</v>
      </c>
    </row>
    <row r="74" spans="1:5">
      <c r="A74" t="s">
        <v>5127</v>
      </c>
      <c r="B74" t="s">
        <v>5305</v>
      </c>
      <c r="E74" t="b">
        <v>1</v>
      </c>
    </row>
    <row r="75" spans="1:5">
      <c r="A75" t="s">
        <v>5133</v>
      </c>
      <c r="B75" t="s">
        <v>5306</v>
      </c>
      <c r="E75" t="b">
        <v>1</v>
      </c>
    </row>
    <row r="76" spans="1:5">
      <c r="A76" t="s">
        <v>5151</v>
      </c>
      <c r="B76" t="s">
        <v>5307</v>
      </c>
      <c r="E76" t="b">
        <v>1</v>
      </c>
    </row>
    <row r="77" spans="1:5">
      <c r="A77" t="s">
        <v>5149</v>
      </c>
      <c r="B77" t="s">
        <v>5308</v>
      </c>
      <c r="E77" t="b">
        <v>1</v>
      </c>
    </row>
    <row r="78" spans="1:5">
      <c r="A78" t="s">
        <v>839</v>
      </c>
      <c r="B78" t="s">
        <v>5349</v>
      </c>
      <c r="E78" t="b">
        <v>1</v>
      </c>
    </row>
  </sheetData>
  <pageMargins left="0.75" right="0.75" top="1" bottom="1" header="0.5" footer="0.5"/>
  <tableParts count="1">
    <tablePart r:id="rId1"/>
  </tableParts>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80E7A-3BE9-4780-A655-C5D0A35C0687}">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5137</v>
      </c>
      <c r="B2" t="s">
        <v>5292</v>
      </c>
      <c r="E2" t="b">
        <v>1</v>
      </c>
    </row>
    <row r="3" spans="1:5">
      <c r="A3" t="s">
        <v>5127</v>
      </c>
      <c r="B3" t="s">
        <v>5293</v>
      </c>
      <c r="E3" t="b">
        <v>1</v>
      </c>
    </row>
    <row r="4" spans="1:5">
      <c r="A4" t="s">
        <v>5129</v>
      </c>
      <c r="B4" t="s">
        <v>5294</v>
      </c>
      <c r="E4" t="b">
        <v>1</v>
      </c>
    </row>
    <row r="5" spans="1:5">
      <c r="A5" t="s">
        <v>5131</v>
      </c>
      <c r="B5" t="s">
        <v>5295</v>
      </c>
      <c r="E5" t="b">
        <v>1</v>
      </c>
    </row>
  </sheetData>
  <pageMargins left="0.75" right="0.75" top="1" bottom="1" header="0.5" footer="0.5"/>
  <tableParts count="1">
    <tablePart r:id="rId1"/>
  </tableParts>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C7627-B5E5-4B4D-95DA-F60E35524DE9}">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5133</v>
      </c>
      <c r="B2" t="s">
        <v>5286</v>
      </c>
      <c r="E2" t="b">
        <v>1</v>
      </c>
    </row>
    <row r="3" spans="1:5">
      <c r="A3" t="s">
        <v>5137</v>
      </c>
      <c r="B3" t="s">
        <v>5287</v>
      </c>
      <c r="E3" t="b">
        <v>1</v>
      </c>
    </row>
    <row r="4" spans="1:5">
      <c r="A4" t="s">
        <v>5129</v>
      </c>
      <c r="B4" t="s">
        <v>5288</v>
      </c>
      <c r="E4" t="b">
        <v>1</v>
      </c>
    </row>
    <row r="5" spans="1:5">
      <c r="A5" t="s">
        <v>5135</v>
      </c>
      <c r="B5" t="s">
        <v>5289</v>
      </c>
      <c r="E5" t="b">
        <v>1</v>
      </c>
    </row>
    <row r="6" spans="1:5">
      <c r="A6" t="s">
        <v>5131</v>
      </c>
      <c r="B6" t="s">
        <v>5290</v>
      </c>
      <c r="E6" t="b">
        <v>1</v>
      </c>
    </row>
    <row r="7" spans="1:5">
      <c r="A7" t="s">
        <v>5127</v>
      </c>
      <c r="B7" t="s">
        <v>5291</v>
      </c>
      <c r="E7" t="b">
        <v>1</v>
      </c>
    </row>
  </sheetData>
  <pageMargins left="0.75" right="0.75" top="1" bottom="1" header="0.5" footer="0.5"/>
  <tableParts count="1">
    <tablePart r:id="rId1"/>
  </tableParts>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4775D-7E84-4747-9095-9CE068D2753E}">
  <dimension ref="A1:E9"/>
  <sheetViews>
    <sheetView workbookViewId="0">
      <selection activeCell="A2" sqref="A2:E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5137</v>
      </c>
      <c r="B2" t="s">
        <v>5278</v>
      </c>
      <c r="E2" t="b">
        <v>1</v>
      </c>
    </row>
    <row r="3" spans="1:5">
      <c r="A3" t="s">
        <v>5127</v>
      </c>
      <c r="B3" t="s">
        <v>5279</v>
      </c>
      <c r="E3" t="b">
        <v>1</v>
      </c>
    </row>
    <row r="4" spans="1:5">
      <c r="A4" t="s">
        <v>5131</v>
      </c>
      <c r="B4" t="s">
        <v>5281</v>
      </c>
      <c r="E4" t="b">
        <v>1</v>
      </c>
    </row>
    <row r="5" spans="1:5">
      <c r="A5" t="s">
        <v>5143</v>
      </c>
      <c r="B5" t="s">
        <v>5285</v>
      </c>
      <c r="E5" t="b">
        <v>1</v>
      </c>
    </row>
    <row r="6" spans="1:5">
      <c r="A6" t="s">
        <v>5133</v>
      </c>
      <c r="B6" t="s">
        <v>5282</v>
      </c>
      <c r="E6" t="b">
        <v>1</v>
      </c>
    </row>
    <row r="7" spans="1:5">
      <c r="A7" t="s">
        <v>5135</v>
      </c>
      <c r="B7" t="s">
        <v>5283</v>
      </c>
      <c r="E7" t="b">
        <v>1</v>
      </c>
    </row>
    <row r="8" spans="1:5">
      <c r="A8" t="s">
        <v>5139</v>
      </c>
      <c r="B8" t="s">
        <v>5284</v>
      </c>
      <c r="E8" t="b">
        <v>1</v>
      </c>
    </row>
    <row r="9" spans="1:5">
      <c r="A9" t="s">
        <v>5141</v>
      </c>
      <c r="B9" t="s">
        <v>5280</v>
      </c>
      <c r="E9" t="b">
        <v>1</v>
      </c>
    </row>
  </sheetData>
  <pageMargins left="0.75" right="0.75" top="1" bottom="1" header="0.5" footer="0.5"/>
  <tableParts count="1">
    <tablePart r:id="rId1"/>
  </tableParts>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19E8F-B787-40F6-BABB-46CC314E5F7C}">
  <dimension ref="A1:E88"/>
  <sheetViews>
    <sheetView workbookViewId="0">
      <selection activeCell="A2" sqref="A2:E8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5137</v>
      </c>
      <c r="B2" t="s">
        <v>5162</v>
      </c>
      <c r="E2" t="b">
        <v>1</v>
      </c>
    </row>
    <row r="3" spans="1:5">
      <c r="A3" t="s">
        <v>5127</v>
      </c>
      <c r="B3" t="s">
        <v>5163</v>
      </c>
      <c r="E3" t="b">
        <v>1</v>
      </c>
    </row>
    <row r="4" spans="1:5">
      <c r="A4" t="s">
        <v>5129</v>
      </c>
      <c r="B4" t="s">
        <v>5164</v>
      </c>
      <c r="E4" t="b">
        <v>1</v>
      </c>
    </row>
    <row r="5" spans="1:5">
      <c r="A5" t="s">
        <v>5131</v>
      </c>
      <c r="B5" t="s">
        <v>5165</v>
      </c>
      <c r="E5" t="b">
        <v>1</v>
      </c>
    </row>
    <row r="6" spans="1:5">
      <c r="A6" t="s">
        <v>1925</v>
      </c>
      <c r="B6" t="s">
        <v>5166</v>
      </c>
      <c r="E6" t="b">
        <v>1</v>
      </c>
    </row>
    <row r="7" spans="1:5">
      <c r="A7" t="s">
        <v>1105</v>
      </c>
      <c r="B7" t="s">
        <v>5167</v>
      </c>
      <c r="E7" t="b">
        <v>1</v>
      </c>
    </row>
    <row r="8" spans="1:5">
      <c r="A8" t="s">
        <v>3949</v>
      </c>
      <c r="B8" t="s">
        <v>5168</v>
      </c>
      <c r="E8" t="b">
        <v>1</v>
      </c>
    </row>
    <row r="9" spans="1:5">
      <c r="A9" t="s">
        <v>1347</v>
      </c>
      <c r="B9" t="s">
        <v>5169</v>
      </c>
      <c r="E9" t="b">
        <v>1</v>
      </c>
    </row>
    <row r="10" spans="1:5">
      <c r="A10" t="s">
        <v>5133</v>
      </c>
      <c r="B10" t="s">
        <v>5170</v>
      </c>
      <c r="E10" t="b">
        <v>1</v>
      </c>
    </row>
    <row r="11" spans="1:5">
      <c r="A11" t="s">
        <v>5135</v>
      </c>
      <c r="B11" t="s">
        <v>5171</v>
      </c>
      <c r="E11" t="b">
        <v>1</v>
      </c>
    </row>
    <row r="12" spans="1:5">
      <c r="A12" t="s">
        <v>5139</v>
      </c>
      <c r="B12" t="s">
        <v>5172</v>
      </c>
      <c r="E12" t="b">
        <v>1</v>
      </c>
    </row>
    <row r="13" spans="1:5">
      <c r="A13" t="s">
        <v>2513</v>
      </c>
      <c r="B13" t="s">
        <v>5173</v>
      </c>
      <c r="E13" t="b">
        <v>1</v>
      </c>
    </row>
    <row r="14" spans="1:5">
      <c r="A14" t="s">
        <v>5141</v>
      </c>
      <c r="B14" t="s">
        <v>5174</v>
      </c>
      <c r="E14" t="b">
        <v>1</v>
      </c>
    </row>
    <row r="15" spans="1:5">
      <c r="A15" t="s">
        <v>5143</v>
      </c>
      <c r="B15" t="s">
        <v>5175</v>
      </c>
      <c r="E15" t="b">
        <v>1</v>
      </c>
    </row>
    <row r="16" spans="1:5">
      <c r="A16" t="s">
        <v>5145</v>
      </c>
      <c r="B16" t="s">
        <v>5176</v>
      </c>
      <c r="E16" t="b">
        <v>1</v>
      </c>
    </row>
    <row r="17" spans="1:5">
      <c r="A17" t="s">
        <v>635</v>
      </c>
      <c r="B17" t="s">
        <v>5177</v>
      </c>
      <c r="E17" t="b">
        <v>1</v>
      </c>
    </row>
    <row r="18" spans="1:5">
      <c r="A18" t="s">
        <v>5147</v>
      </c>
      <c r="B18" t="s">
        <v>5178</v>
      </c>
      <c r="E18" t="b">
        <v>1</v>
      </c>
    </row>
    <row r="19" spans="1:5">
      <c r="A19" t="s">
        <v>5149</v>
      </c>
      <c r="B19" t="s">
        <v>5179</v>
      </c>
      <c r="E19" t="b">
        <v>1</v>
      </c>
    </row>
    <row r="20" spans="1:5">
      <c r="A20" t="s">
        <v>5151</v>
      </c>
      <c r="B20" t="s">
        <v>5180</v>
      </c>
      <c r="E20" t="b">
        <v>1</v>
      </c>
    </row>
    <row r="21" spans="1:5">
      <c r="A21" t="s">
        <v>1315</v>
      </c>
      <c r="B21" t="s">
        <v>5181</v>
      </c>
      <c r="E21" t="b">
        <v>1</v>
      </c>
    </row>
    <row r="22" spans="1:5">
      <c r="A22" t="s">
        <v>5182</v>
      </c>
      <c r="B22" t="s">
        <v>5183</v>
      </c>
      <c r="E22" t="b">
        <v>1</v>
      </c>
    </row>
    <row r="23" spans="1:5">
      <c r="A23" t="s">
        <v>2539</v>
      </c>
      <c r="B23" t="s">
        <v>5184</v>
      </c>
      <c r="E23" t="b">
        <v>1</v>
      </c>
    </row>
    <row r="24" spans="1:5">
      <c r="A24" t="s">
        <v>3673</v>
      </c>
      <c r="B24" t="s">
        <v>5185</v>
      </c>
      <c r="E24" t="b">
        <v>1</v>
      </c>
    </row>
    <row r="25" spans="1:5">
      <c r="A25" t="s">
        <v>3545</v>
      </c>
      <c r="B25" t="s">
        <v>5186</v>
      </c>
      <c r="E25" t="b">
        <v>1</v>
      </c>
    </row>
    <row r="26" spans="1:5">
      <c r="A26" t="s">
        <v>5187</v>
      </c>
      <c r="B26" t="s">
        <v>5188</v>
      </c>
      <c r="E26" t="b">
        <v>1</v>
      </c>
    </row>
    <row r="27" spans="1:5">
      <c r="A27" t="s">
        <v>1921</v>
      </c>
      <c r="B27" t="s">
        <v>5189</v>
      </c>
      <c r="E27" t="b">
        <v>1</v>
      </c>
    </row>
    <row r="28" spans="1:5">
      <c r="A28" t="s">
        <v>4035</v>
      </c>
      <c r="B28" t="s">
        <v>5277</v>
      </c>
      <c r="E28" t="b">
        <v>1</v>
      </c>
    </row>
    <row r="29" spans="1:5">
      <c r="A29" t="s">
        <v>5153</v>
      </c>
      <c r="B29" t="s">
        <v>5190</v>
      </c>
      <c r="E29" t="b">
        <v>1</v>
      </c>
    </row>
    <row r="30" spans="1:5">
      <c r="A30" t="s">
        <v>5191</v>
      </c>
      <c r="B30" t="s">
        <v>5192</v>
      </c>
      <c r="E30" t="b">
        <v>1</v>
      </c>
    </row>
    <row r="31" spans="1:5">
      <c r="A31" t="s">
        <v>5193</v>
      </c>
      <c r="B31" t="s">
        <v>5194</v>
      </c>
      <c r="E31" t="b">
        <v>1</v>
      </c>
    </row>
    <row r="32" spans="1:5">
      <c r="A32" t="s">
        <v>3577</v>
      </c>
      <c r="B32" t="s">
        <v>5195</v>
      </c>
      <c r="E32" t="b">
        <v>1</v>
      </c>
    </row>
    <row r="33" spans="1:5">
      <c r="A33" t="s">
        <v>5196</v>
      </c>
      <c r="B33" t="s">
        <v>5197</v>
      </c>
      <c r="E33" t="b">
        <v>1</v>
      </c>
    </row>
    <row r="34" spans="1:5">
      <c r="A34" t="s">
        <v>5198</v>
      </c>
      <c r="B34" t="s">
        <v>5199</v>
      </c>
      <c r="E34" t="b">
        <v>1</v>
      </c>
    </row>
    <row r="35" spans="1:5">
      <c r="A35" t="s">
        <v>5200</v>
      </c>
      <c r="B35" t="s">
        <v>5201</v>
      </c>
      <c r="E35" t="b">
        <v>1</v>
      </c>
    </row>
    <row r="36" spans="1:5">
      <c r="A36" t="s">
        <v>5202</v>
      </c>
      <c r="B36" t="s">
        <v>5203</v>
      </c>
      <c r="E36" t="b">
        <v>1</v>
      </c>
    </row>
    <row r="37" spans="1:5">
      <c r="A37" t="s">
        <v>5204</v>
      </c>
      <c r="B37" t="s">
        <v>5205</v>
      </c>
      <c r="E37" t="b">
        <v>1</v>
      </c>
    </row>
    <row r="38" spans="1:5">
      <c r="A38" t="s">
        <v>4521</v>
      </c>
      <c r="B38" t="s">
        <v>5206</v>
      </c>
      <c r="E38" t="b">
        <v>1</v>
      </c>
    </row>
    <row r="39" spans="1:5">
      <c r="A39" t="s">
        <v>3085</v>
      </c>
      <c r="B39" t="s">
        <v>5207</v>
      </c>
      <c r="E39" t="b">
        <v>1</v>
      </c>
    </row>
    <row r="40" spans="1:5">
      <c r="A40" t="s">
        <v>5208</v>
      </c>
      <c r="B40" t="s">
        <v>5209</v>
      </c>
      <c r="E40" t="b">
        <v>1</v>
      </c>
    </row>
    <row r="41" spans="1:5">
      <c r="A41" t="s">
        <v>5210</v>
      </c>
      <c r="B41" t="s">
        <v>5211</v>
      </c>
      <c r="E41" t="b">
        <v>1</v>
      </c>
    </row>
    <row r="42" spans="1:5">
      <c r="A42" t="s">
        <v>3643</v>
      </c>
      <c r="B42" t="s">
        <v>5212</v>
      </c>
      <c r="E42" t="b">
        <v>1</v>
      </c>
    </row>
    <row r="43" spans="1:5">
      <c r="A43" t="s">
        <v>5213</v>
      </c>
      <c r="B43" t="s">
        <v>5214</v>
      </c>
      <c r="E43" t="b">
        <v>1</v>
      </c>
    </row>
    <row r="44" spans="1:5">
      <c r="A44" t="s">
        <v>5215</v>
      </c>
      <c r="B44" t="s">
        <v>5216</v>
      </c>
      <c r="E44" t="b">
        <v>1</v>
      </c>
    </row>
    <row r="45" spans="1:5">
      <c r="A45" t="s">
        <v>2871</v>
      </c>
      <c r="B45" t="s">
        <v>5217</v>
      </c>
      <c r="E45" t="b">
        <v>1</v>
      </c>
    </row>
    <row r="46" spans="1:5">
      <c r="A46" t="s">
        <v>2999</v>
      </c>
      <c r="B46" t="s">
        <v>5218</v>
      </c>
      <c r="E46" t="b">
        <v>1</v>
      </c>
    </row>
    <row r="47" spans="1:5">
      <c r="A47" t="s">
        <v>5219</v>
      </c>
      <c r="B47" t="s">
        <v>5220</v>
      </c>
      <c r="E47" t="b">
        <v>1</v>
      </c>
    </row>
    <row r="48" spans="1:5">
      <c r="A48" t="s">
        <v>5221</v>
      </c>
      <c r="B48" t="s">
        <v>5222</v>
      </c>
      <c r="E48" t="b">
        <v>1</v>
      </c>
    </row>
    <row r="49" spans="1:5">
      <c r="A49" t="s">
        <v>3741</v>
      </c>
      <c r="B49" t="s">
        <v>5223</v>
      </c>
      <c r="E49" t="b">
        <v>1</v>
      </c>
    </row>
    <row r="50" spans="1:5">
      <c r="A50" t="s">
        <v>2743</v>
      </c>
      <c r="B50" t="s">
        <v>5224</v>
      </c>
      <c r="E50" t="b">
        <v>1</v>
      </c>
    </row>
    <row r="51" spans="1:5">
      <c r="A51" t="s">
        <v>5225</v>
      </c>
      <c r="B51" t="s">
        <v>5226</v>
      </c>
      <c r="E51" t="b">
        <v>1</v>
      </c>
    </row>
    <row r="52" spans="1:5">
      <c r="A52" t="s">
        <v>5227</v>
      </c>
      <c r="B52" t="s">
        <v>5228</v>
      </c>
      <c r="E52" t="b">
        <v>1</v>
      </c>
    </row>
    <row r="53" spans="1:5">
      <c r="A53" t="s">
        <v>5229</v>
      </c>
      <c r="B53" t="s">
        <v>5230</v>
      </c>
      <c r="E53" t="b">
        <v>1</v>
      </c>
    </row>
    <row r="54" spans="1:5">
      <c r="A54" t="s">
        <v>5231</v>
      </c>
      <c r="B54" t="s">
        <v>5232</v>
      </c>
      <c r="E54" t="b">
        <v>1</v>
      </c>
    </row>
    <row r="55" spans="1:5">
      <c r="A55" t="s">
        <v>5233</v>
      </c>
      <c r="B55" t="s">
        <v>5234</v>
      </c>
      <c r="E55" t="b">
        <v>1</v>
      </c>
    </row>
    <row r="56" spans="1:5">
      <c r="A56" t="s">
        <v>5235</v>
      </c>
      <c r="B56" t="s">
        <v>5236</v>
      </c>
      <c r="E56" t="b">
        <v>1</v>
      </c>
    </row>
    <row r="57" spans="1:5">
      <c r="A57" t="s">
        <v>5237</v>
      </c>
      <c r="B57" t="s">
        <v>5238</v>
      </c>
      <c r="E57" t="b">
        <v>1</v>
      </c>
    </row>
    <row r="58" spans="1:5">
      <c r="A58" t="s">
        <v>3973</v>
      </c>
      <c r="B58" t="s">
        <v>5239</v>
      </c>
      <c r="E58" t="b">
        <v>1</v>
      </c>
    </row>
    <row r="59" spans="1:5">
      <c r="A59" t="s">
        <v>669</v>
      </c>
      <c r="B59" t="s">
        <v>5240</v>
      </c>
      <c r="E59" t="b">
        <v>1</v>
      </c>
    </row>
    <row r="60" spans="1:5">
      <c r="A60" t="s">
        <v>449</v>
      </c>
      <c r="B60" t="s">
        <v>5241</v>
      </c>
      <c r="E60" t="b">
        <v>1</v>
      </c>
    </row>
    <row r="61" spans="1:5">
      <c r="A61" t="s">
        <v>2243</v>
      </c>
      <c r="B61" t="s">
        <v>5242</v>
      </c>
      <c r="E61" t="b">
        <v>1</v>
      </c>
    </row>
    <row r="62" spans="1:5">
      <c r="A62" t="s">
        <v>1707</v>
      </c>
      <c r="B62" t="s">
        <v>5243</v>
      </c>
      <c r="E62" t="b">
        <v>1</v>
      </c>
    </row>
    <row r="63" spans="1:5">
      <c r="A63" t="s">
        <v>2003</v>
      </c>
      <c r="B63" t="s">
        <v>5244</v>
      </c>
      <c r="E63" t="b">
        <v>1</v>
      </c>
    </row>
    <row r="64" spans="1:5">
      <c r="A64" t="s">
        <v>3581</v>
      </c>
      <c r="B64" t="s">
        <v>5275</v>
      </c>
      <c r="E64" t="b">
        <v>1</v>
      </c>
    </row>
    <row r="65" spans="1:5">
      <c r="A65" t="s">
        <v>5245</v>
      </c>
      <c r="B65" t="s">
        <v>5246</v>
      </c>
      <c r="E65" t="b">
        <v>1</v>
      </c>
    </row>
    <row r="66" spans="1:5">
      <c r="A66" t="s">
        <v>5051</v>
      </c>
      <c r="B66" t="s">
        <v>5247</v>
      </c>
      <c r="E66" t="b">
        <v>1</v>
      </c>
    </row>
    <row r="67" spans="1:5">
      <c r="A67" t="s">
        <v>5248</v>
      </c>
      <c r="B67" t="s">
        <v>5249</v>
      </c>
      <c r="E67" t="b">
        <v>1</v>
      </c>
    </row>
    <row r="68" spans="1:5">
      <c r="A68" t="s">
        <v>5250</v>
      </c>
      <c r="B68" t="s">
        <v>5251</v>
      </c>
      <c r="E68" t="b">
        <v>1</v>
      </c>
    </row>
    <row r="69" spans="1:5">
      <c r="A69" t="s">
        <v>5252</v>
      </c>
      <c r="B69" t="s">
        <v>5253</v>
      </c>
      <c r="E69" t="b">
        <v>1</v>
      </c>
    </row>
    <row r="70" spans="1:5">
      <c r="A70" t="s">
        <v>3107</v>
      </c>
      <c r="B70" t="s">
        <v>5254</v>
      </c>
      <c r="E70" t="b">
        <v>1</v>
      </c>
    </row>
    <row r="71" spans="1:5">
      <c r="A71" t="s">
        <v>4089</v>
      </c>
      <c r="B71" t="s">
        <v>5255</v>
      </c>
      <c r="E71" t="b">
        <v>1</v>
      </c>
    </row>
    <row r="72" spans="1:5">
      <c r="A72" t="s">
        <v>777</v>
      </c>
      <c r="B72" t="s">
        <v>5256</v>
      </c>
      <c r="E72" t="b">
        <v>1</v>
      </c>
    </row>
    <row r="73" spans="1:5">
      <c r="A73" t="s">
        <v>1975</v>
      </c>
      <c r="B73" t="s">
        <v>5257</v>
      </c>
      <c r="E73" t="b">
        <v>1</v>
      </c>
    </row>
    <row r="74" spans="1:5">
      <c r="A74" t="s">
        <v>5258</v>
      </c>
      <c r="B74" t="s">
        <v>5259</v>
      </c>
      <c r="E74" t="b">
        <v>1</v>
      </c>
    </row>
    <row r="75" spans="1:5">
      <c r="A75" t="s">
        <v>465</v>
      </c>
      <c r="B75" t="s">
        <v>5260</v>
      </c>
      <c r="E75" t="b">
        <v>1</v>
      </c>
    </row>
    <row r="76" spans="1:5">
      <c r="A76" t="s">
        <v>5261</v>
      </c>
      <c r="B76" t="s">
        <v>5262</v>
      </c>
      <c r="E76" t="b">
        <v>1</v>
      </c>
    </row>
    <row r="77" spans="1:5">
      <c r="A77" t="s">
        <v>2867</v>
      </c>
      <c r="B77" t="s">
        <v>5263</v>
      </c>
      <c r="E77" t="b">
        <v>1</v>
      </c>
    </row>
    <row r="78" spans="1:5">
      <c r="A78" t="s">
        <v>1503</v>
      </c>
      <c r="B78" t="s">
        <v>5276</v>
      </c>
      <c r="E78" t="b">
        <v>1</v>
      </c>
    </row>
    <row r="79" spans="1:5">
      <c r="A79" t="s">
        <v>5115</v>
      </c>
      <c r="B79" t="s">
        <v>5264</v>
      </c>
      <c r="E79" t="b">
        <v>1</v>
      </c>
    </row>
    <row r="80" spans="1:5">
      <c r="A80" t="s">
        <v>2663</v>
      </c>
      <c r="B80" t="s">
        <v>5265</v>
      </c>
      <c r="E80" t="b">
        <v>1</v>
      </c>
    </row>
    <row r="81" spans="1:5">
      <c r="A81" t="s">
        <v>2309</v>
      </c>
      <c r="B81" t="s">
        <v>5266</v>
      </c>
      <c r="E81" t="b">
        <v>1</v>
      </c>
    </row>
    <row r="82" spans="1:5">
      <c r="A82" t="s">
        <v>5267</v>
      </c>
      <c r="B82" t="s">
        <v>5268</v>
      </c>
      <c r="E82" t="b">
        <v>1</v>
      </c>
    </row>
    <row r="83" spans="1:5">
      <c r="A83" t="s">
        <v>839</v>
      </c>
      <c r="B83" t="s">
        <v>5269</v>
      </c>
      <c r="E83" t="b">
        <v>1</v>
      </c>
    </row>
    <row r="84" spans="1:5">
      <c r="A84" t="s">
        <v>4051</v>
      </c>
      <c r="B84" t="s">
        <v>5270</v>
      </c>
      <c r="E84" t="b">
        <v>1</v>
      </c>
    </row>
    <row r="85" spans="1:5">
      <c r="A85" t="s">
        <v>5057</v>
      </c>
      <c r="B85" t="s">
        <v>5271</v>
      </c>
      <c r="E85" t="b">
        <v>1</v>
      </c>
    </row>
    <row r="86" spans="1:5">
      <c r="A86" t="s">
        <v>1439</v>
      </c>
      <c r="B86" t="s">
        <v>5272</v>
      </c>
      <c r="E86" t="b">
        <v>1</v>
      </c>
    </row>
    <row r="87" spans="1:5">
      <c r="A87" t="s">
        <v>2167</v>
      </c>
      <c r="B87" t="s">
        <v>5273</v>
      </c>
      <c r="E87" t="b">
        <v>1</v>
      </c>
    </row>
    <row r="88" spans="1:5">
      <c r="A88" t="s">
        <v>3665</v>
      </c>
      <c r="B88" t="s">
        <v>5274</v>
      </c>
      <c r="E88" t="b">
        <v>1</v>
      </c>
    </row>
  </sheetData>
  <pageMargins left="0.75" right="0.75" top="1" bottom="1" header="0.5" footer="0.5"/>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D6CB6-8E91-4346-940F-B58175431875}">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8539</v>
      </c>
      <c r="B2" t="s">
        <v>8540</v>
      </c>
      <c r="E2" t="b">
        <v>1</v>
      </c>
    </row>
    <row r="3" spans="1:5">
      <c r="A3" t="s">
        <v>5484</v>
      </c>
      <c r="B3" t="s">
        <v>8538</v>
      </c>
      <c r="E3" t="b">
        <v>1</v>
      </c>
    </row>
  </sheetData>
  <pageMargins left="0.75" right="0.75" top="1" bottom="1" header="0.5" footer="0.5"/>
  <tableParts count="1">
    <tablePart r:id="rId1"/>
  </tableParts>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09A9E-57FB-4079-B0A5-B321738E1396}">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5135</v>
      </c>
      <c r="B2" t="s">
        <v>5155</v>
      </c>
      <c r="E2" t="b">
        <v>1</v>
      </c>
    </row>
    <row r="3" spans="1:5">
      <c r="A3" t="s">
        <v>5139</v>
      </c>
      <c r="B3" t="s">
        <v>5156</v>
      </c>
      <c r="E3" t="b">
        <v>1</v>
      </c>
    </row>
    <row r="4" spans="1:5">
      <c r="A4" t="s">
        <v>5137</v>
      </c>
      <c r="B4" t="s">
        <v>5157</v>
      </c>
      <c r="E4" t="b">
        <v>1</v>
      </c>
    </row>
    <row r="5" spans="1:5">
      <c r="A5" t="s">
        <v>5127</v>
      </c>
      <c r="B5" t="s">
        <v>5158</v>
      </c>
      <c r="E5" t="b">
        <v>1</v>
      </c>
    </row>
    <row r="6" spans="1:5">
      <c r="A6" t="s">
        <v>5129</v>
      </c>
      <c r="B6" t="s">
        <v>5159</v>
      </c>
      <c r="E6" t="b">
        <v>1</v>
      </c>
    </row>
    <row r="7" spans="1:5">
      <c r="A7" t="s">
        <v>5131</v>
      </c>
      <c r="B7" t="s">
        <v>5160</v>
      </c>
      <c r="E7" t="b">
        <v>1</v>
      </c>
    </row>
    <row r="8" spans="1:5">
      <c r="A8" t="s">
        <v>5147</v>
      </c>
      <c r="B8" t="s">
        <v>5161</v>
      </c>
      <c r="E8" t="b">
        <v>1</v>
      </c>
    </row>
  </sheetData>
  <pageMargins left="0.75" right="0.75" top="1" bottom="1" header="0.5" footer="0.5"/>
  <tableParts count="1">
    <tablePart r:id="rId1"/>
  </tableParts>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AE526-973D-4B46-8A71-F23F60CF0CFD}">
  <dimension ref="A1:E15"/>
  <sheetViews>
    <sheetView workbookViewId="0">
      <selection activeCell="A2" sqref="A2:E1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5127</v>
      </c>
      <c r="B2" t="s">
        <v>5128</v>
      </c>
      <c r="E2" t="b">
        <v>1</v>
      </c>
    </row>
    <row r="3" spans="1:5">
      <c r="A3" t="s">
        <v>5129</v>
      </c>
      <c r="B3" t="s">
        <v>5130</v>
      </c>
      <c r="E3" t="b">
        <v>1</v>
      </c>
    </row>
    <row r="4" spans="1:5">
      <c r="A4" t="s">
        <v>5131</v>
      </c>
      <c r="B4" t="s">
        <v>5132</v>
      </c>
      <c r="E4" t="b">
        <v>1</v>
      </c>
    </row>
    <row r="5" spans="1:5">
      <c r="A5" t="s">
        <v>5133</v>
      </c>
      <c r="B5" t="s">
        <v>5134</v>
      </c>
      <c r="E5" t="b">
        <v>1</v>
      </c>
    </row>
    <row r="6" spans="1:5">
      <c r="A6" t="s">
        <v>5135</v>
      </c>
      <c r="B6" t="s">
        <v>5136</v>
      </c>
      <c r="E6" t="b">
        <v>1</v>
      </c>
    </row>
    <row r="7" spans="1:5">
      <c r="A7" t="s">
        <v>5137</v>
      </c>
      <c r="B7" t="s">
        <v>5138</v>
      </c>
      <c r="E7" t="b">
        <v>1</v>
      </c>
    </row>
    <row r="8" spans="1:5">
      <c r="A8" t="s">
        <v>5139</v>
      </c>
      <c r="B8" t="s">
        <v>5140</v>
      </c>
      <c r="E8" t="b">
        <v>1</v>
      </c>
    </row>
    <row r="9" spans="1:5">
      <c r="A9" t="s">
        <v>5141</v>
      </c>
      <c r="B9" t="s">
        <v>5142</v>
      </c>
      <c r="E9" t="b">
        <v>1</v>
      </c>
    </row>
    <row r="10" spans="1:5">
      <c r="A10" t="s">
        <v>5143</v>
      </c>
      <c r="B10" t="s">
        <v>5144</v>
      </c>
      <c r="E10" t="b">
        <v>1</v>
      </c>
    </row>
    <row r="11" spans="1:5">
      <c r="A11" t="s">
        <v>5145</v>
      </c>
      <c r="B11" t="s">
        <v>5146</v>
      </c>
      <c r="E11" t="b">
        <v>1</v>
      </c>
    </row>
    <row r="12" spans="1:5">
      <c r="A12" t="s">
        <v>5147</v>
      </c>
      <c r="B12" t="s">
        <v>5148</v>
      </c>
      <c r="E12" t="b">
        <v>1</v>
      </c>
    </row>
    <row r="13" spans="1:5">
      <c r="A13" t="s">
        <v>5149</v>
      </c>
      <c r="B13" t="s">
        <v>5150</v>
      </c>
      <c r="E13" t="b">
        <v>1</v>
      </c>
    </row>
    <row r="14" spans="1:5">
      <c r="A14" t="s">
        <v>5151</v>
      </c>
      <c r="B14" t="s">
        <v>5152</v>
      </c>
      <c r="E14" t="b">
        <v>1</v>
      </c>
    </row>
    <row r="15" spans="1:5">
      <c r="A15" t="s">
        <v>5153</v>
      </c>
      <c r="B15" t="s">
        <v>5154</v>
      </c>
      <c r="E15" t="b">
        <v>1</v>
      </c>
    </row>
  </sheetData>
  <pageMargins left="0.75" right="0.75" top="1" bottom="1" header="0.5" footer="0.5"/>
  <tableParts count="1">
    <tablePart r:id="rId1"/>
  </tableParts>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1D828-8B7E-4290-8F78-194ACCD521D8}">
  <dimension ref="A1:E2393"/>
  <sheetViews>
    <sheetView workbookViewId="0">
      <selection activeCell="A2" sqref="A2:E239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343</v>
      </c>
      <c r="B2" t="s">
        <v>344</v>
      </c>
      <c r="E2" t="b">
        <v>1</v>
      </c>
    </row>
    <row r="3" spans="1:5">
      <c r="A3" t="s">
        <v>345</v>
      </c>
      <c r="B3" t="s">
        <v>346</v>
      </c>
      <c r="E3" t="b">
        <v>1</v>
      </c>
    </row>
    <row r="4" spans="1:5">
      <c r="A4" t="s">
        <v>347</v>
      </c>
      <c r="B4" t="s">
        <v>348</v>
      </c>
      <c r="E4" t="b">
        <v>1</v>
      </c>
    </row>
    <row r="5" spans="1:5">
      <c r="A5" t="s">
        <v>349</v>
      </c>
      <c r="B5" t="s">
        <v>350</v>
      </c>
      <c r="E5" t="b">
        <v>1</v>
      </c>
    </row>
    <row r="6" spans="1:5">
      <c r="A6" t="s">
        <v>351</v>
      </c>
      <c r="B6" t="s">
        <v>352</v>
      </c>
      <c r="E6" t="b">
        <v>1</v>
      </c>
    </row>
    <row r="7" spans="1:5">
      <c r="A7" t="s">
        <v>353</v>
      </c>
      <c r="B7" t="s">
        <v>354</v>
      </c>
      <c r="E7" t="b">
        <v>1</v>
      </c>
    </row>
    <row r="8" spans="1:5">
      <c r="A8" t="s">
        <v>355</v>
      </c>
      <c r="B8" t="s">
        <v>356</v>
      </c>
      <c r="E8" t="b">
        <v>1</v>
      </c>
    </row>
    <row r="9" spans="1:5">
      <c r="A9" t="s">
        <v>357</v>
      </c>
      <c r="B9" t="s">
        <v>358</v>
      </c>
      <c r="E9" t="b">
        <v>1</v>
      </c>
    </row>
    <row r="10" spans="1:5">
      <c r="A10" t="s">
        <v>359</v>
      </c>
      <c r="B10" t="s">
        <v>360</v>
      </c>
      <c r="E10" t="b">
        <v>1</v>
      </c>
    </row>
    <row r="11" spans="1:5">
      <c r="A11" t="s">
        <v>361</v>
      </c>
      <c r="B11" t="s">
        <v>362</v>
      </c>
      <c r="E11" t="b">
        <v>1</v>
      </c>
    </row>
    <row r="12" spans="1:5">
      <c r="A12" t="s">
        <v>363</v>
      </c>
      <c r="B12" t="s">
        <v>364</v>
      </c>
      <c r="E12" t="b">
        <v>1</v>
      </c>
    </row>
    <row r="13" spans="1:5">
      <c r="A13" t="s">
        <v>365</v>
      </c>
      <c r="B13" t="s">
        <v>366</v>
      </c>
      <c r="E13" t="b">
        <v>1</v>
      </c>
    </row>
    <row r="14" spans="1:5">
      <c r="A14" t="s">
        <v>367</v>
      </c>
      <c r="B14" t="s">
        <v>368</v>
      </c>
      <c r="E14" t="b">
        <v>1</v>
      </c>
    </row>
    <row r="15" spans="1:5">
      <c r="A15" t="s">
        <v>369</v>
      </c>
      <c r="B15" t="s">
        <v>370</v>
      </c>
      <c r="E15" t="b">
        <v>1</v>
      </c>
    </row>
    <row r="16" spans="1:5">
      <c r="A16" t="s">
        <v>371</v>
      </c>
      <c r="B16" t="s">
        <v>372</v>
      </c>
      <c r="E16" t="b">
        <v>1</v>
      </c>
    </row>
    <row r="17" spans="1:5">
      <c r="A17" t="s">
        <v>373</v>
      </c>
      <c r="B17" t="s">
        <v>374</v>
      </c>
      <c r="E17" t="b">
        <v>1</v>
      </c>
    </row>
    <row r="18" spans="1:5">
      <c r="A18" t="s">
        <v>375</v>
      </c>
      <c r="B18" t="s">
        <v>376</v>
      </c>
      <c r="E18" t="b">
        <v>1</v>
      </c>
    </row>
    <row r="19" spans="1:5">
      <c r="A19" t="s">
        <v>377</v>
      </c>
      <c r="B19" t="s">
        <v>378</v>
      </c>
      <c r="E19" t="b">
        <v>1</v>
      </c>
    </row>
    <row r="20" spans="1:5">
      <c r="A20" t="s">
        <v>379</v>
      </c>
      <c r="B20" t="s">
        <v>380</v>
      </c>
      <c r="E20" t="b">
        <v>1</v>
      </c>
    </row>
    <row r="21" spans="1:5">
      <c r="A21" t="s">
        <v>381</v>
      </c>
      <c r="B21" t="s">
        <v>382</v>
      </c>
      <c r="E21" t="b">
        <v>1</v>
      </c>
    </row>
    <row r="22" spans="1:5">
      <c r="A22" t="s">
        <v>383</v>
      </c>
      <c r="B22" t="s">
        <v>384</v>
      </c>
      <c r="E22" t="b">
        <v>1</v>
      </c>
    </row>
    <row r="23" spans="1:5">
      <c r="A23" t="s">
        <v>385</v>
      </c>
      <c r="B23" t="s">
        <v>386</v>
      </c>
      <c r="E23" t="b">
        <v>1</v>
      </c>
    </row>
    <row r="24" spans="1:5">
      <c r="A24" t="s">
        <v>387</v>
      </c>
      <c r="B24" t="s">
        <v>388</v>
      </c>
      <c r="E24" t="b">
        <v>1</v>
      </c>
    </row>
    <row r="25" spans="1:5">
      <c r="A25" t="s">
        <v>389</v>
      </c>
      <c r="B25" t="s">
        <v>390</v>
      </c>
      <c r="E25" t="b">
        <v>1</v>
      </c>
    </row>
    <row r="26" spans="1:5">
      <c r="A26" t="s">
        <v>391</v>
      </c>
      <c r="B26" t="s">
        <v>392</v>
      </c>
      <c r="E26" t="b">
        <v>1</v>
      </c>
    </row>
    <row r="27" spans="1:5">
      <c r="A27" t="s">
        <v>393</v>
      </c>
      <c r="B27" t="s">
        <v>394</v>
      </c>
      <c r="E27" t="b">
        <v>1</v>
      </c>
    </row>
    <row r="28" spans="1:5">
      <c r="A28" t="s">
        <v>395</v>
      </c>
      <c r="B28" t="s">
        <v>396</v>
      </c>
      <c r="E28" t="b">
        <v>1</v>
      </c>
    </row>
    <row r="29" spans="1:5">
      <c r="A29" t="s">
        <v>397</v>
      </c>
      <c r="B29" t="s">
        <v>398</v>
      </c>
      <c r="E29" t="b">
        <v>1</v>
      </c>
    </row>
    <row r="30" spans="1:5">
      <c r="A30" t="s">
        <v>399</v>
      </c>
      <c r="B30" t="s">
        <v>400</v>
      </c>
      <c r="E30" t="b">
        <v>1</v>
      </c>
    </row>
    <row r="31" spans="1:5">
      <c r="A31" t="s">
        <v>401</v>
      </c>
      <c r="B31" t="s">
        <v>402</v>
      </c>
      <c r="E31" t="b">
        <v>1</v>
      </c>
    </row>
    <row r="32" spans="1:5">
      <c r="A32" t="s">
        <v>403</v>
      </c>
      <c r="B32" t="s">
        <v>404</v>
      </c>
      <c r="E32" t="b">
        <v>1</v>
      </c>
    </row>
    <row r="33" spans="1:5">
      <c r="A33" t="s">
        <v>405</v>
      </c>
      <c r="B33" t="s">
        <v>406</v>
      </c>
      <c r="E33" t="b">
        <v>1</v>
      </c>
    </row>
    <row r="34" spans="1:5">
      <c r="A34" t="s">
        <v>407</v>
      </c>
      <c r="B34" t="s">
        <v>408</v>
      </c>
      <c r="E34" t="b">
        <v>1</v>
      </c>
    </row>
    <row r="35" spans="1:5">
      <c r="A35" t="s">
        <v>409</v>
      </c>
      <c r="B35" t="s">
        <v>410</v>
      </c>
      <c r="E35" t="b">
        <v>1</v>
      </c>
    </row>
    <row r="36" spans="1:5">
      <c r="A36" t="s">
        <v>411</v>
      </c>
      <c r="B36" t="s">
        <v>412</v>
      </c>
      <c r="E36" t="b">
        <v>1</v>
      </c>
    </row>
    <row r="37" spans="1:5">
      <c r="A37" t="s">
        <v>413</v>
      </c>
      <c r="B37" t="s">
        <v>414</v>
      </c>
      <c r="E37" t="b">
        <v>1</v>
      </c>
    </row>
    <row r="38" spans="1:5">
      <c r="A38" t="s">
        <v>415</v>
      </c>
      <c r="B38" t="s">
        <v>416</v>
      </c>
      <c r="E38" t="b">
        <v>1</v>
      </c>
    </row>
    <row r="39" spans="1:5">
      <c r="A39" t="s">
        <v>417</v>
      </c>
      <c r="B39" t="s">
        <v>418</v>
      </c>
      <c r="E39" t="b">
        <v>1</v>
      </c>
    </row>
    <row r="40" spans="1:5">
      <c r="A40" t="s">
        <v>419</v>
      </c>
      <c r="B40" t="s">
        <v>420</v>
      </c>
      <c r="E40" t="b">
        <v>1</v>
      </c>
    </row>
    <row r="41" spans="1:5">
      <c r="A41" t="s">
        <v>421</v>
      </c>
      <c r="B41" t="s">
        <v>422</v>
      </c>
      <c r="E41" t="b">
        <v>1</v>
      </c>
    </row>
    <row r="42" spans="1:5">
      <c r="A42" t="s">
        <v>423</v>
      </c>
      <c r="B42" t="s">
        <v>424</v>
      </c>
      <c r="E42" t="b">
        <v>1</v>
      </c>
    </row>
    <row r="43" spans="1:5">
      <c r="A43" t="s">
        <v>425</v>
      </c>
      <c r="B43" t="s">
        <v>426</v>
      </c>
      <c r="E43" t="b">
        <v>1</v>
      </c>
    </row>
    <row r="44" spans="1:5">
      <c r="A44" t="s">
        <v>427</v>
      </c>
      <c r="B44" t="s">
        <v>428</v>
      </c>
      <c r="E44" t="b">
        <v>1</v>
      </c>
    </row>
    <row r="45" spans="1:5">
      <c r="A45" t="s">
        <v>429</v>
      </c>
      <c r="B45" t="s">
        <v>430</v>
      </c>
      <c r="E45" t="b">
        <v>1</v>
      </c>
    </row>
    <row r="46" spans="1:5">
      <c r="A46" t="s">
        <v>431</v>
      </c>
      <c r="B46" t="s">
        <v>432</v>
      </c>
      <c r="E46" t="b">
        <v>1</v>
      </c>
    </row>
    <row r="47" spans="1:5">
      <c r="A47" t="s">
        <v>433</v>
      </c>
      <c r="B47" t="s">
        <v>434</v>
      </c>
      <c r="E47" t="b">
        <v>1</v>
      </c>
    </row>
    <row r="48" spans="1:5">
      <c r="A48" t="s">
        <v>435</v>
      </c>
      <c r="B48" t="s">
        <v>436</v>
      </c>
      <c r="E48" t="b">
        <v>1</v>
      </c>
    </row>
    <row r="49" spans="1:5">
      <c r="A49" t="s">
        <v>437</v>
      </c>
      <c r="B49" t="s">
        <v>438</v>
      </c>
      <c r="E49" t="b">
        <v>1</v>
      </c>
    </row>
    <row r="50" spans="1:5">
      <c r="A50" t="s">
        <v>439</v>
      </c>
      <c r="B50" t="s">
        <v>440</v>
      </c>
      <c r="E50" t="b">
        <v>1</v>
      </c>
    </row>
    <row r="51" spans="1:5">
      <c r="A51" t="s">
        <v>441</v>
      </c>
      <c r="B51" t="s">
        <v>442</v>
      </c>
      <c r="E51" t="b">
        <v>1</v>
      </c>
    </row>
    <row r="52" spans="1:5">
      <c r="A52" t="s">
        <v>443</v>
      </c>
      <c r="B52" t="s">
        <v>444</v>
      </c>
      <c r="E52" t="b">
        <v>1</v>
      </c>
    </row>
    <row r="53" spans="1:5">
      <c r="A53" t="s">
        <v>445</v>
      </c>
      <c r="B53" t="s">
        <v>446</v>
      </c>
      <c r="E53" t="b">
        <v>1</v>
      </c>
    </row>
    <row r="54" spans="1:5">
      <c r="A54" t="s">
        <v>447</v>
      </c>
      <c r="B54" t="s">
        <v>448</v>
      </c>
      <c r="E54" t="b">
        <v>1</v>
      </c>
    </row>
    <row r="55" spans="1:5">
      <c r="A55" t="s">
        <v>449</v>
      </c>
      <c r="B55" t="s">
        <v>450</v>
      </c>
      <c r="E55" t="b">
        <v>1</v>
      </c>
    </row>
    <row r="56" spans="1:5">
      <c r="A56" t="s">
        <v>451</v>
      </c>
      <c r="B56" t="s">
        <v>452</v>
      </c>
      <c r="E56" t="b">
        <v>1</v>
      </c>
    </row>
    <row r="57" spans="1:5">
      <c r="A57" t="s">
        <v>453</v>
      </c>
      <c r="B57" t="s">
        <v>454</v>
      </c>
      <c r="E57" t="b">
        <v>1</v>
      </c>
    </row>
    <row r="58" spans="1:5">
      <c r="A58" t="s">
        <v>455</v>
      </c>
      <c r="B58" t="s">
        <v>456</v>
      </c>
      <c r="E58" t="b">
        <v>1</v>
      </c>
    </row>
    <row r="59" spans="1:5">
      <c r="A59" t="s">
        <v>457</v>
      </c>
      <c r="B59" t="s">
        <v>458</v>
      </c>
      <c r="E59" t="b">
        <v>1</v>
      </c>
    </row>
    <row r="60" spans="1:5">
      <c r="A60" t="s">
        <v>459</v>
      </c>
      <c r="B60" t="s">
        <v>460</v>
      </c>
      <c r="E60" t="b">
        <v>1</v>
      </c>
    </row>
    <row r="61" spans="1:5">
      <c r="A61" t="s">
        <v>461</v>
      </c>
      <c r="B61" t="s">
        <v>462</v>
      </c>
      <c r="E61" t="b">
        <v>1</v>
      </c>
    </row>
    <row r="62" spans="1:5">
      <c r="A62" t="s">
        <v>463</v>
      </c>
      <c r="B62" t="s">
        <v>464</v>
      </c>
      <c r="E62" t="b">
        <v>1</v>
      </c>
    </row>
    <row r="63" spans="1:5">
      <c r="A63" t="s">
        <v>465</v>
      </c>
      <c r="B63" t="s">
        <v>466</v>
      </c>
      <c r="E63" t="b">
        <v>1</v>
      </c>
    </row>
    <row r="64" spans="1:5">
      <c r="A64" t="s">
        <v>467</v>
      </c>
      <c r="B64" t="s">
        <v>468</v>
      </c>
      <c r="E64" t="b">
        <v>1</v>
      </c>
    </row>
    <row r="65" spans="1:5">
      <c r="A65" t="s">
        <v>469</v>
      </c>
      <c r="B65" t="s">
        <v>470</v>
      </c>
      <c r="E65" t="b">
        <v>1</v>
      </c>
    </row>
    <row r="66" spans="1:5">
      <c r="A66" t="s">
        <v>471</v>
      </c>
      <c r="B66" t="s">
        <v>472</v>
      </c>
      <c r="E66" t="b">
        <v>1</v>
      </c>
    </row>
    <row r="67" spans="1:5">
      <c r="A67" t="s">
        <v>473</v>
      </c>
      <c r="B67" t="s">
        <v>474</v>
      </c>
      <c r="E67" t="b">
        <v>1</v>
      </c>
    </row>
    <row r="68" spans="1:5">
      <c r="A68" t="s">
        <v>475</v>
      </c>
      <c r="B68" t="s">
        <v>476</v>
      </c>
      <c r="E68" t="b">
        <v>1</v>
      </c>
    </row>
    <row r="69" spans="1:5">
      <c r="A69" t="s">
        <v>477</v>
      </c>
      <c r="B69" t="s">
        <v>478</v>
      </c>
      <c r="E69" t="b">
        <v>1</v>
      </c>
    </row>
    <row r="70" spans="1:5">
      <c r="A70" t="s">
        <v>479</v>
      </c>
      <c r="B70" t="s">
        <v>480</v>
      </c>
      <c r="E70" t="b">
        <v>1</v>
      </c>
    </row>
    <row r="71" spans="1:5">
      <c r="A71" t="s">
        <v>481</v>
      </c>
      <c r="B71" t="s">
        <v>482</v>
      </c>
      <c r="E71" t="b">
        <v>1</v>
      </c>
    </row>
    <row r="72" spans="1:5">
      <c r="A72" t="s">
        <v>483</v>
      </c>
      <c r="B72" t="s">
        <v>484</v>
      </c>
      <c r="E72" t="b">
        <v>1</v>
      </c>
    </row>
    <row r="73" spans="1:5">
      <c r="A73" t="s">
        <v>485</v>
      </c>
      <c r="B73" t="s">
        <v>486</v>
      </c>
      <c r="E73" t="b">
        <v>1</v>
      </c>
    </row>
    <row r="74" spans="1:5">
      <c r="A74" t="s">
        <v>487</v>
      </c>
      <c r="B74" t="s">
        <v>488</v>
      </c>
      <c r="E74" t="b">
        <v>1</v>
      </c>
    </row>
    <row r="75" spans="1:5">
      <c r="A75" t="s">
        <v>489</v>
      </c>
      <c r="B75" t="s">
        <v>490</v>
      </c>
      <c r="E75" t="b">
        <v>1</v>
      </c>
    </row>
    <row r="76" spans="1:5">
      <c r="A76" t="s">
        <v>491</v>
      </c>
      <c r="B76" t="s">
        <v>492</v>
      </c>
      <c r="E76" t="b">
        <v>1</v>
      </c>
    </row>
    <row r="77" spans="1:5">
      <c r="A77" t="s">
        <v>493</v>
      </c>
      <c r="B77" t="s">
        <v>494</v>
      </c>
      <c r="E77" t="b">
        <v>1</v>
      </c>
    </row>
    <row r="78" spans="1:5">
      <c r="A78" t="s">
        <v>495</v>
      </c>
      <c r="B78" t="s">
        <v>496</v>
      </c>
      <c r="E78" t="b">
        <v>1</v>
      </c>
    </row>
    <row r="79" spans="1:5">
      <c r="A79" t="s">
        <v>497</v>
      </c>
      <c r="B79" t="s">
        <v>498</v>
      </c>
      <c r="E79" t="b">
        <v>1</v>
      </c>
    </row>
    <row r="80" spans="1:5">
      <c r="A80" t="s">
        <v>499</v>
      </c>
      <c r="B80" t="s">
        <v>500</v>
      </c>
      <c r="E80" t="b">
        <v>1</v>
      </c>
    </row>
    <row r="81" spans="1:5">
      <c r="A81" t="s">
        <v>501</v>
      </c>
      <c r="B81" t="s">
        <v>502</v>
      </c>
      <c r="E81" t="b">
        <v>1</v>
      </c>
    </row>
    <row r="82" spans="1:5">
      <c r="A82" t="s">
        <v>503</v>
      </c>
      <c r="B82" t="s">
        <v>504</v>
      </c>
      <c r="E82" t="b">
        <v>1</v>
      </c>
    </row>
    <row r="83" spans="1:5">
      <c r="A83" t="s">
        <v>505</v>
      </c>
      <c r="B83" t="s">
        <v>506</v>
      </c>
      <c r="E83" t="b">
        <v>1</v>
      </c>
    </row>
    <row r="84" spans="1:5">
      <c r="A84" t="s">
        <v>507</v>
      </c>
      <c r="B84" t="s">
        <v>508</v>
      </c>
      <c r="E84" t="b">
        <v>1</v>
      </c>
    </row>
    <row r="85" spans="1:5">
      <c r="A85" t="s">
        <v>509</v>
      </c>
      <c r="B85" t="s">
        <v>510</v>
      </c>
      <c r="E85" t="b">
        <v>1</v>
      </c>
    </row>
    <row r="86" spans="1:5">
      <c r="A86" t="s">
        <v>511</v>
      </c>
      <c r="B86" t="s">
        <v>512</v>
      </c>
      <c r="E86" t="b">
        <v>1</v>
      </c>
    </row>
    <row r="87" spans="1:5">
      <c r="A87" t="s">
        <v>513</v>
      </c>
      <c r="B87" t="s">
        <v>514</v>
      </c>
      <c r="E87" t="b">
        <v>1</v>
      </c>
    </row>
    <row r="88" spans="1:5">
      <c r="A88" t="s">
        <v>515</v>
      </c>
      <c r="B88" t="s">
        <v>516</v>
      </c>
      <c r="E88" t="b">
        <v>1</v>
      </c>
    </row>
    <row r="89" spans="1:5">
      <c r="A89" t="s">
        <v>517</v>
      </c>
      <c r="B89" t="s">
        <v>518</v>
      </c>
      <c r="E89" t="b">
        <v>1</v>
      </c>
    </row>
    <row r="90" spans="1:5">
      <c r="A90" t="s">
        <v>519</v>
      </c>
      <c r="B90" t="s">
        <v>520</v>
      </c>
      <c r="E90" t="b">
        <v>1</v>
      </c>
    </row>
    <row r="91" spans="1:5">
      <c r="A91" t="s">
        <v>521</v>
      </c>
      <c r="B91" t="s">
        <v>522</v>
      </c>
      <c r="E91" t="b">
        <v>1</v>
      </c>
    </row>
    <row r="92" spans="1:5">
      <c r="A92" t="s">
        <v>523</v>
      </c>
      <c r="B92" t="s">
        <v>524</v>
      </c>
      <c r="E92" t="b">
        <v>1</v>
      </c>
    </row>
    <row r="93" spans="1:5">
      <c r="A93" t="s">
        <v>525</v>
      </c>
      <c r="B93" t="s">
        <v>526</v>
      </c>
      <c r="E93" t="b">
        <v>1</v>
      </c>
    </row>
    <row r="94" spans="1:5">
      <c r="A94" t="s">
        <v>527</v>
      </c>
      <c r="B94" t="s">
        <v>528</v>
      </c>
      <c r="E94" t="b">
        <v>1</v>
      </c>
    </row>
    <row r="95" spans="1:5">
      <c r="A95" t="s">
        <v>529</v>
      </c>
      <c r="B95" t="s">
        <v>530</v>
      </c>
      <c r="E95" t="b">
        <v>1</v>
      </c>
    </row>
    <row r="96" spans="1:5">
      <c r="A96" t="s">
        <v>531</v>
      </c>
      <c r="B96" t="s">
        <v>532</v>
      </c>
      <c r="E96" t="b">
        <v>1</v>
      </c>
    </row>
    <row r="97" spans="1:5">
      <c r="A97" t="s">
        <v>533</v>
      </c>
      <c r="B97" t="s">
        <v>534</v>
      </c>
      <c r="E97" t="b">
        <v>1</v>
      </c>
    </row>
    <row r="98" spans="1:5">
      <c r="A98" t="s">
        <v>535</v>
      </c>
      <c r="B98" t="s">
        <v>536</v>
      </c>
      <c r="E98" t="b">
        <v>1</v>
      </c>
    </row>
    <row r="99" spans="1:5">
      <c r="A99" t="s">
        <v>537</v>
      </c>
      <c r="B99" t="s">
        <v>538</v>
      </c>
      <c r="E99" t="b">
        <v>1</v>
      </c>
    </row>
    <row r="100" spans="1:5">
      <c r="A100" t="s">
        <v>539</v>
      </c>
      <c r="B100" t="s">
        <v>540</v>
      </c>
      <c r="E100" t="b">
        <v>1</v>
      </c>
    </row>
    <row r="101" spans="1:5">
      <c r="A101" t="s">
        <v>541</v>
      </c>
      <c r="B101" t="s">
        <v>542</v>
      </c>
      <c r="E101" t="b">
        <v>1</v>
      </c>
    </row>
    <row r="102" spans="1:5">
      <c r="A102" t="s">
        <v>543</v>
      </c>
      <c r="B102" t="s">
        <v>544</v>
      </c>
      <c r="E102" t="b">
        <v>1</v>
      </c>
    </row>
    <row r="103" spans="1:5">
      <c r="A103" t="s">
        <v>545</v>
      </c>
      <c r="B103" t="s">
        <v>546</v>
      </c>
      <c r="E103" t="b">
        <v>1</v>
      </c>
    </row>
    <row r="104" spans="1:5">
      <c r="A104" t="s">
        <v>547</v>
      </c>
      <c r="B104" t="s">
        <v>548</v>
      </c>
      <c r="E104" t="b">
        <v>1</v>
      </c>
    </row>
    <row r="105" spans="1:5">
      <c r="A105" t="s">
        <v>549</v>
      </c>
      <c r="B105" t="s">
        <v>550</v>
      </c>
      <c r="E105" t="b">
        <v>1</v>
      </c>
    </row>
    <row r="106" spans="1:5">
      <c r="A106" t="s">
        <v>551</v>
      </c>
      <c r="B106" t="s">
        <v>552</v>
      </c>
      <c r="E106" t="b">
        <v>1</v>
      </c>
    </row>
    <row r="107" spans="1:5">
      <c r="A107" t="s">
        <v>553</v>
      </c>
      <c r="B107" t="s">
        <v>554</v>
      </c>
      <c r="E107" t="b">
        <v>1</v>
      </c>
    </row>
    <row r="108" spans="1:5">
      <c r="A108" t="s">
        <v>555</v>
      </c>
      <c r="B108" t="s">
        <v>556</v>
      </c>
      <c r="E108" t="b">
        <v>1</v>
      </c>
    </row>
    <row r="109" spans="1:5">
      <c r="A109" t="s">
        <v>557</v>
      </c>
      <c r="B109" t="s">
        <v>558</v>
      </c>
      <c r="E109" t="b">
        <v>1</v>
      </c>
    </row>
    <row r="110" spans="1:5">
      <c r="A110" t="s">
        <v>559</v>
      </c>
      <c r="B110" t="s">
        <v>560</v>
      </c>
      <c r="E110" t="b">
        <v>1</v>
      </c>
    </row>
    <row r="111" spans="1:5">
      <c r="A111" t="s">
        <v>561</v>
      </c>
      <c r="B111" t="s">
        <v>562</v>
      </c>
      <c r="E111" t="b">
        <v>1</v>
      </c>
    </row>
    <row r="112" spans="1:5">
      <c r="A112" t="s">
        <v>563</v>
      </c>
      <c r="B112" t="s">
        <v>564</v>
      </c>
      <c r="E112" t="b">
        <v>1</v>
      </c>
    </row>
    <row r="113" spans="1:5">
      <c r="A113" t="s">
        <v>565</v>
      </c>
      <c r="B113" t="s">
        <v>566</v>
      </c>
      <c r="E113" t="b">
        <v>1</v>
      </c>
    </row>
    <row r="114" spans="1:5">
      <c r="A114" t="s">
        <v>567</v>
      </c>
      <c r="B114" t="s">
        <v>568</v>
      </c>
      <c r="E114" t="b">
        <v>1</v>
      </c>
    </row>
    <row r="115" spans="1:5">
      <c r="A115" t="s">
        <v>569</v>
      </c>
      <c r="B115" t="s">
        <v>570</v>
      </c>
      <c r="E115" t="b">
        <v>1</v>
      </c>
    </row>
    <row r="116" spans="1:5">
      <c r="A116" t="s">
        <v>571</v>
      </c>
      <c r="B116" t="s">
        <v>572</v>
      </c>
      <c r="E116" t="b">
        <v>1</v>
      </c>
    </row>
    <row r="117" spans="1:5">
      <c r="A117" t="s">
        <v>573</v>
      </c>
      <c r="B117" t="s">
        <v>574</v>
      </c>
      <c r="E117" t="b">
        <v>1</v>
      </c>
    </row>
    <row r="118" spans="1:5">
      <c r="A118" t="s">
        <v>575</v>
      </c>
      <c r="B118" t="s">
        <v>576</v>
      </c>
      <c r="E118" t="b">
        <v>1</v>
      </c>
    </row>
    <row r="119" spans="1:5">
      <c r="A119" t="s">
        <v>577</v>
      </c>
      <c r="B119" t="s">
        <v>578</v>
      </c>
      <c r="E119" t="b">
        <v>1</v>
      </c>
    </row>
    <row r="120" spans="1:5">
      <c r="A120" t="s">
        <v>579</v>
      </c>
      <c r="B120" t="s">
        <v>580</v>
      </c>
      <c r="E120" t="b">
        <v>1</v>
      </c>
    </row>
    <row r="121" spans="1:5">
      <c r="A121" t="s">
        <v>581</v>
      </c>
      <c r="B121" t="s">
        <v>582</v>
      </c>
      <c r="E121" t="b">
        <v>1</v>
      </c>
    </row>
    <row r="122" spans="1:5">
      <c r="A122" t="s">
        <v>583</v>
      </c>
      <c r="B122" t="s">
        <v>584</v>
      </c>
      <c r="E122" t="b">
        <v>1</v>
      </c>
    </row>
    <row r="123" spans="1:5">
      <c r="A123" t="s">
        <v>585</v>
      </c>
      <c r="B123" t="s">
        <v>586</v>
      </c>
      <c r="E123" t="b">
        <v>1</v>
      </c>
    </row>
    <row r="124" spans="1:5">
      <c r="A124" t="s">
        <v>587</v>
      </c>
      <c r="B124" t="s">
        <v>588</v>
      </c>
      <c r="E124" t="b">
        <v>1</v>
      </c>
    </row>
    <row r="125" spans="1:5">
      <c r="A125" t="s">
        <v>589</v>
      </c>
      <c r="B125" t="s">
        <v>590</v>
      </c>
      <c r="E125" t="b">
        <v>1</v>
      </c>
    </row>
    <row r="126" spans="1:5">
      <c r="A126" t="s">
        <v>591</v>
      </c>
      <c r="B126" t="s">
        <v>592</v>
      </c>
      <c r="E126" t="b">
        <v>1</v>
      </c>
    </row>
    <row r="127" spans="1:5">
      <c r="A127" t="s">
        <v>593</v>
      </c>
      <c r="B127" t="s">
        <v>594</v>
      </c>
      <c r="E127" t="b">
        <v>1</v>
      </c>
    </row>
    <row r="128" spans="1:5">
      <c r="A128" t="s">
        <v>595</v>
      </c>
      <c r="B128" t="s">
        <v>596</v>
      </c>
      <c r="E128" t="b">
        <v>1</v>
      </c>
    </row>
    <row r="129" spans="1:5">
      <c r="A129" t="s">
        <v>597</v>
      </c>
      <c r="B129" t="s">
        <v>598</v>
      </c>
      <c r="E129" t="b">
        <v>1</v>
      </c>
    </row>
    <row r="130" spans="1:5">
      <c r="A130" t="s">
        <v>599</v>
      </c>
      <c r="B130" t="s">
        <v>600</v>
      </c>
      <c r="E130" t="b">
        <v>1</v>
      </c>
    </row>
    <row r="131" spans="1:5">
      <c r="A131" t="s">
        <v>601</v>
      </c>
      <c r="B131" t="s">
        <v>602</v>
      </c>
      <c r="E131" t="b">
        <v>1</v>
      </c>
    </row>
    <row r="132" spans="1:5">
      <c r="A132" t="s">
        <v>603</v>
      </c>
      <c r="B132" t="s">
        <v>604</v>
      </c>
      <c r="E132" t="b">
        <v>1</v>
      </c>
    </row>
    <row r="133" spans="1:5">
      <c r="A133" t="s">
        <v>605</v>
      </c>
      <c r="B133" t="s">
        <v>606</v>
      </c>
      <c r="E133" t="b">
        <v>1</v>
      </c>
    </row>
    <row r="134" spans="1:5">
      <c r="A134" t="s">
        <v>607</v>
      </c>
      <c r="B134" t="s">
        <v>608</v>
      </c>
      <c r="E134" t="b">
        <v>1</v>
      </c>
    </row>
    <row r="135" spans="1:5">
      <c r="A135" t="s">
        <v>609</v>
      </c>
      <c r="B135" t="s">
        <v>610</v>
      </c>
      <c r="E135" t="b">
        <v>1</v>
      </c>
    </row>
    <row r="136" spans="1:5">
      <c r="A136" t="s">
        <v>611</v>
      </c>
      <c r="B136" t="s">
        <v>612</v>
      </c>
      <c r="E136" t="b">
        <v>1</v>
      </c>
    </row>
    <row r="137" spans="1:5">
      <c r="A137" t="s">
        <v>613</v>
      </c>
      <c r="B137" t="s">
        <v>614</v>
      </c>
      <c r="E137" t="b">
        <v>1</v>
      </c>
    </row>
    <row r="138" spans="1:5">
      <c r="A138" t="s">
        <v>615</v>
      </c>
      <c r="B138" t="s">
        <v>616</v>
      </c>
      <c r="E138" t="b">
        <v>1</v>
      </c>
    </row>
    <row r="139" spans="1:5">
      <c r="A139" t="s">
        <v>617</v>
      </c>
      <c r="B139" t="s">
        <v>618</v>
      </c>
      <c r="E139" t="b">
        <v>1</v>
      </c>
    </row>
    <row r="140" spans="1:5">
      <c r="A140" t="s">
        <v>619</v>
      </c>
      <c r="B140" t="s">
        <v>620</v>
      </c>
      <c r="E140" t="b">
        <v>1</v>
      </c>
    </row>
    <row r="141" spans="1:5">
      <c r="A141" t="s">
        <v>621</v>
      </c>
      <c r="B141" t="s">
        <v>622</v>
      </c>
      <c r="E141" t="b">
        <v>1</v>
      </c>
    </row>
    <row r="142" spans="1:5">
      <c r="A142" t="s">
        <v>623</v>
      </c>
      <c r="B142" t="s">
        <v>624</v>
      </c>
      <c r="E142" t="b">
        <v>1</v>
      </c>
    </row>
    <row r="143" spans="1:5">
      <c r="A143" t="s">
        <v>625</v>
      </c>
      <c r="B143" t="s">
        <v>626</v>
      </c>
      <c r="E143" t="b">
        <v>1</v>
      </c>
    </row>
    <row r="144" spans="1:5">
      <c r="A144" t="s">
        <v>627</v>
      </c>
      <c r="B144" t="s">
        <v>628</v>
      </c>
      <c r="E144" t="b">
        <v>1</v>
      </c>
    </row>
    <row r="145" spans="1:5">
      <c r="A145" t="s">
        <v>629</v>
      </c>
      <c r="B145" t="s">
        <v>630</v>
      </c>
      <c r="E145" t="b">
        <v>1</v>
      </c>
    </row>
    <row r="146" spans="1:5">
      <c r="A146" t="s">
        <v>631</v>
      </c>
      <c r="B146" t="s">
        <v>632</v>
      </c>
      <c r="E146" t="b">
        <v>1</v>
      </c>
    </row>
    <row r="147" spans="1:5">
      <c r="A147" t="s">
        <v>633</v>
      </c>
      <c r="B147" t="s">
        <v>634</v>
      </c>
      <c r="E147" t="b">
        <v>1</v>
      </c>
    </row>
    <row r="148" spans="1:5">
      <c r="A148" t="s">
        <v>635</v>
      </c>
      <c r="B148" t="s">
        <v>636</v>
      </c>
      <c r="E148" t="b">
        <v>1</v>
      </c>
    </row>
    <row r="149" spans="1:5">
      <c r="A149" t="s">
        <v>637</v>
      </c>
      <c r="B149" t="s">
        <v>638</v>
      </c>
      <c r="E149" t="b">
        <v>1</v>
      </c>
    </row>
    <row r="150" spans="1:5">
      <c r="A150" t="s">
        <v>639</v>
      </c>
      <c r="B150" t="s">
        <v>640</v>
      </c>
      <c r="E150" t="b">
        <v>1</v>
      </c>
    </row>
    <row r="151" spans="1:5">
      <c r="A151" t="s">
        <v>641</v>
      </c>
      <c r="B151" t="s">
        <v>642</v>
      </c>
      <c r="E151" t="b">
        <v>1</v>
      </c>
    </row>
    <row r="152" spans="1:5">
      <c r="A152" t="s">
        <v>643</v>
      </c>
      <c r="B152" t="s">
        <v>644</v>
      </c>
      <c r="E152" t="b">
        <v>1</v>
      </c>
    </row>
    <row r="153" spans="1:5">
      <c r="A153" t="s">
        <v>645</v>
      </c>
      <c r="B153" t="s">
        <v>646</v>
      </c>
      <c r="E153" t="b">
        <v>1</v>
      </c>
    </row>
    <row r="154" spans="1:5">
      <c r="A154" t="s">
        <v>647</v>
      </c>
      <c r="B154" t="s">
        <v>648</v>
      </c>
      <c r="E154" t="b">
        <v>1</v>
      </c>
    </row>
    <row r="155" spans="1:5">
      <c r="A155" t="s">
        <v>649</v>
      </c>
      <c r="B155" t="s">
        <v>650</v>
      </c>
      <c r="E155" t="b">
        <v>1</v>
      </c>
    </row>
    <row r="156" spans="1:5">
      <c r="A156" t="s">
        <v>651</v>
      </c>
      <c r="B156" t="s">
        <v>652</v>
      </c>
      <c r="E156" t="b">
        <v>1</v>
      </c>
    </row>
    <row r="157" spans="1:5">
      <c r="A157" t="s">
        <v>653</v>
      </c>
      <c r="B157" t="s">
        <v>654</v>
      </c>
      <c r="E157" t="b">
        <v>1</v>
      </c>
    </row>
    <row r="158" spans="1:5">
      <c r="A158" t="s">
        <v>655</v>
      </c>
      <c r="B158" t="s">
        <v>656</v>
      </c>
      <c r="E158" t="b">
        <v>1</v>
      </c>
    </row>
    <row r="159" spans="1:5">
      <c r="A159" t="s">
        <v>657</v>
      </c>
      <c r="B159" t="s">
        <v>658</v>
      </c>
      <c r="E159" t="b">
        <v>1</v>
      </c>
    </row>
    <row r="160" spans="1:5">
      <c r="A160" t="s">
        <v>659</v>
      </c>
      <c r="B160" t="s">
        <v>660</v>
      </c>
      <c r="E160" t="b">
        <v>1</v>
      </c>
    </row>
    <row r="161" spans="1:5">
      <c r="A161" t="s">
        <v>661</v>
      </c>
      <c r="B161" t="s">
        <v>662</v>
      </c>
      <c r="E161" t="b">
        <v>1</v>
      </c>
    </row>
    <row r="162" spans="1:5">
      <c r="A162" t="s">
        <v>663</v>
      </c>
      <c r="B162" t="s">
        <v>664</v>
      </c>
      <c r="E162" t="b">
        <v>1</v>
      </c>
    </row>
    <row r="163" spans="1:5">
      <c r="A163" t="s">
        <v>665</v>
      </c>
      <c r="B163" t="s">
        <v>666</v>
      </c>
      <c r="E163" t="b">
        <v>1</v>
      </c>
    </row>
    <row r="164" spans="1:5">
      <c r="A164" t="s">
        <v>667</v>
      </c>
      <c r="B164" t="s">
        <v>668</v>
      </c>
      <c r="E164" t="b">
        <v>1</v>
      </c>
    </row>
    <row r="165" spans="1:5">
      <c r="A165" t="s">
        <v>669</v>
      </c>
      <c r="B165" t="s">
        <v>670</v>
      </c>
      <c r="E165" t="b">
        <v>1</v>
      </c>
    </row>
    <row r="166" spans="1:5">
      <c r="A166" t="s">
        <v>671</v>
      </c>
      <c r="B166" t="s">
        <v>672</v>
      </c>
      <c r="E166" t="b">
        <v>1</v>
      </c>
    </row>
    <row r="167" spans="1:5">
      <c r="A167" t="s">
        <v>673</v>
      </c>
      <c r="B167" t="s">
        <v>674</v>
      </c>
      <c r="E167" t="b">
        <v>1</v>
      </c>
    </row>
    <row r="168" spans="1:5">
      <c r="A168" t="s">
        <v>675</v>
      </c>
      <c r="B168" t="s">
        <v>676</v>
      </c>
      <c r="E168" t="b">
        <v>1</v>
      </c>
    </row>
    <row r="169" spans="1:5">
      <c r="A169" t="s">
        <v>677</v>
      </c>
      <c r="B169" t="s">
        <v>678</v>
      </c>
      <c r="E169" t="b">
        <v>1</v>
      </c>
    </row>
    <row r="170" spans="1:5">
      <c r="A170" t="s">
        <v>679</v>
      </c>
      <c r="B170" t="s">
        <v>680</v>
      </c>
      <c r="E170" t="b">
        <v>1</v>
      </c>
    </row>
    <row r="171" spans="1:5">
      <c r="A171" t="s">
        <v>681</v>
      </c>
      <c r="B171" t="s">
        <v>682</v>
      </c>
      <c r="E171" t="b">
        <v>1</v>
      </c>
    </row>
    <row r="172" spans="1:5">
      <c r="A172" t="s">
        <v>683</v>
      </c>
      <c r="B172" t="s">
        <v>684</v>
      </c>
      <c r="E172" t="b">
        <v>1</v>
      </c>
    </row>
    <row r="173" spans="1:5">
      <c r="A173" t="s">
        <v>685</v>
      </c>
      <c r="B173" t="s">
        <v>686</v>
      </c>
      <c r="E173" t="b">
        <v>1</v>
      </c>
    </row>
    <row r="174" spans="1:5">
      <c r="A174" t="s">
        <v>687</v>
      </c>
      <c r="B174" t="s">
        <v>688</v>
      </c>
      <c r="E174" t="b">
        <v>1</v>
      </c>
    </row>
    <row r="175" spans="1:5">
      <c r="A175" t="s">
        <v>689</v>
      </c>
      <c r="B175" t="s">
        <v>690</v>
      </c>
      <c r="E175" t="b">
        <v>1</v>
      </c>
    </row>
    <row r="176" spans="1:5">
      <c r="A176" t="s">
        <v>691</v>
      </c>
      <c r="B176" t="s">
        <v>692</v>
      </c>
      <c r="E176" t="b">
        <v>1</v>
      </c>
    </row>
    <row r="177" spans="1:5">
      <c r="A177" t="s">
        <v>693</v>
      </c>
      <c r="B177" t="s">
        <v>694</v>
      </c>
      <c r="E177" t="b">
        <v>1</v>
      </c>
    </row>
    <row r="178" spans="1:5">
      <c r="A178" t="s">
        <v>695</v>
      </c>
      <c r="B178" t="s">
        <v>696</v>
      </c>
      <c r="E178" t="b">
        <v>1</v>
      </c>
    </row>
    <row r="179" spans="1:5">
      <c r="A179" t="s">
        <v>697</v>
      </c>
      <c r="B179" t="s">
        <v>698</v>
      </c>
      <c r="E179" t="b">
        <v>1</v>
      </c>
    </row>
    <row r="180" spans="1:5">
      <c r="A180" t="s">
        <v>699</v>
      </c>
      <c r="B180" t="s">
        <v>700</v>
      </c>
      <c r="E180" t="b">
        <v>1</v>
      </c>
    </row>
    <row r="181" spans="1:5">
      <c r="A181" t="s">
        <v>701</v>
      </c>
      <c r="B181" t="s">
        <v>702</v>
      </c>
      <c r="E181" t="b">
        <v>1</v>
      </c>
    </row>
    <row r="182" spans="1:5">
      <c r="A182" t="s">
        <v>703</v>
      </c>
      <c r="B182" t="s">
        <v>704</v>
      </c>
      <c r="E182" t="b">
        <v>1</v>
      </c>
    </row>
    <row r="183" spans="1:5">
      <c r="A183" t="s">
        <v>705</v>
      </c>
      <c r="B183" t="s">
        <v>706</v>
      </c>
      <c r="E183" t="b">
        <v>1</v>
      </c>
    </row>
    <row r="184" spans="1:5">
      <c r="A184" t="s">
        <v>707</v>
      </c>
      <c r="B184" t="s">
        <v>708</v>
      </c>
      <c r="E184" t="b">
        <v>1</v>
      </c>
    </row>
    <row r="185" spans="1:5">
      <c r="A185" t="s">
        <v>709</v>
      </c>
      <c r="B185" t="s">
        <v>710</v>
      </c>
      <c r="E185" t="b">
        <v>1</v>
      </c>
    </row>
    <row r="186" spans="1:5">
      <c r="A186" t="s">
        <v>711</v>
      </c>
      <c r="B186" t="s">
        <v>712</v>
      </c>
      <c r="E186" t="b">
        <v>1</v>
      </c>
    </row>
    <row r="187" spans="1:5">
      <c r="A187" t="s">
        <v>713</v>
      </c>
      <c r="B187" t="s">
        <v>714</v>
      </c>
      <c r="E187" t="b">
        <v>1</v>
      </c>
    </row>
    <row r="188" spans="1:5">
      <c r="A188" t="s">
        <v>715</v>
      </c>
      <c r="B188" t="s">
        <v>716</v>
      </c>
      <c r="E188" t="b">
        <v>1</v>
      </c>
    </row>
    <row r="189" spans="1:5">
      <c r="A189" t="s">
        <v>717</v>
      </c>
      <c r="B189" t="s">
        <v>718</v>
      </c>
      <c r="E189" t="b">
        <v>1</v>
      </c>
    </row>
    <row r="190" spans="1:5">
      <c r="A190" t="s">
        <v>719</v>
      </c>
      <c r="B190" t="s">
        <v>720</v>
      </c>
      <c r="E190" t="b">
        <v>1</v>
      </c>
    </row>
    <row r="191" spans="1:5">
      <c r="A191" t="s">
        <v>721</v>
      </c>
      <c r="B191" t="s">
        <v>722</v>
      </c>
      <c r="E191" t="b">
        <v>1</v>
      </c>
    </row>
    <row r="192" spans="1:5">
      <c r="A192" t="s">
        <v>723</v>
      </c>
      <c r="B192" t="s">
        <v>724</v>
      </c>
      <c r="E192" t="b">
        <v>1</v>
      </c>
    </row>
    <row r="193" spans="1:5">
      <c r="A193" t="s">
        <v>725</v>
      </c>
      <c r="B193" t="s">
        <v>726</v>
      </c>
      <c r="E193" t="b">
        <v>1</v>
      </c>
    </row>
    <row r="194" spans="1:5">
      <c r="A194" t="s">
        <v>727</v>
      </c>
      <c r="B194" t="s">
        <v>728</v>
      </c>
      <c r="E194" t="b">
        <v>1</v>
      </c>
    </row>
    <row r="195" spans="1:5">
      <c r="A195" t="s">
        <v>729</v>
      </c>
      <c r="B195" t="s">
        <v>730</v>
      </c>
      <c r="E195" t="b">
        <v>1</v>
      </c>
    </row>
    <row r="196" spans="1:5">
      <c r="A196" t="s">
        <v>731</v>
      </c>
      <c r="B196" t="s">
        <v>732</v>
      </c>
      <c r="E196" t="b">
        <v>1</v>
      </c>
    </row>
    <row r="197" spans="1:5">
      <c r="A197" t="s">
        <v>733</v>
      </c>
      <c r="B197" t="s">
        <v>734</v>
      </c>
      <c r="E197" t="b">
        <v>1</v>
      </c>
    </row>
    <row r="198" spans="1:5">
      <c r="A198" t="s">
        <v>735</v>
      </c>
      <c r="B198" t="s">
        <v>736</v>
      </c>
      <c r="E198" t="b">
        <v>1</v>
      </c>
    </row>
    <row r="199" spans="1:5">
      <c r="A199" t="s">
        <v>737</v>
      </c>
      <c r="B199" t="s">
        <v>738</v>
      </c>
      <c r="E199" t="b">
        <v>1</v>
      </c>
    </row>
    <row r="200" spans="1:5">
      <c r="A200" t="s">
        <v>739</v>
      </c>
      <c r="B200" t="s">
        <v>740</v>
      </c>
      <c r="E200" t="b">
        <v>1</v>
      </c>
    </row>
    <row r="201" spans="1:5">
      <c r="A201" t="s">
        <v>741</v>
      </c>
      <c r="B201" t="s">
        <v>742</v>
      </c>
      <c r="E201" t="b">
        <v>1</v>
      </c>
    </row>
    <row r="202" spans="1:5">
      <c r="A202" t="s">
        <v>743</v>
      </c>
      <c r="B202" t="s">
        <v>744</v>
      </c>
      <c r="E202" t="b">
        <v>1</v>
      </c>
    </row>
    <row r="203" spans="1:5">
      <c r="A203" t="s">
        <v>745</v>
      </c>
      <c r="B203" t="s">
        <v>746</v>
      </c>
      <c r="E203" t="b">
        <v>1</v>
      </c>
    </row>
    <row r="204" spans="1:5">
      <c r="A204" t="s">
        <v>747</v>
      </c>
      <c r="B204" t="s">
        <v>748</v>
      </c>
      <c r="E204" t="b">
        <v>1</v>
      </c>
    </row>
    <row r="205" spans="1:5">
      <c r="A205" t="s">
        <v>749</v>
      </c>
      <c r="B205" t="s">
        <v>750</v>
      </c>
      <c r="E205" t="b">
        <v>1</v>
      </c>
    </row>
    <row r="206" spans="1:5">
      <c r="A206" t="s">
        <v>751</v>
      </c>
      <c r="B206" t="s">
        <v>752</v>
      </c>
      <c r="E206" t="b">
        <v>1</v>
      </c>
    </row>
    <row r="207" spans="1:5">
      <c r="A207" t="s">
        <v>753</v>
      </c>
      <c r="B207" t="s">
        <v>754</v>
      </c>
      <c r="E207" t="b">
        <v>1</v>
      </c>
    </row>
    <row r="208" spans="1:5">
      <c r="A208" t="s">
        <v>755</v>
      </c>
      <c r="B208" t="s">
        <v>756</v>
      </c>
      <c r="E208" t="b">
        <v>1</v>
      </c>
    </row>
    <row r="209" spans="1:5">
      <c r="A209" t="s">
        <v>757</v>
      </c>
      <c r="B209" t="s">
        <v>758</v>
      </c>
      <c r="E209" t="b">
        <v>1</v>
      </c>
    </row>
    <row r="210" spans="1:5">
      <c r="A210" t="s">
        <v>759</v>
      </c>
      <c r="B210" t="s">
        <v>760</v>
      </c>
      <c r="E210" t="b">
        <v>1</v>
      </c>
    </row>
    <row r="211" spans="1:5">
      <c r="A211" t="s">
        <v>761</v>
      </c>
      <c r="B211" t="s">
        <v>762</v>
      </c>
      <c r="E211" t="b">
        <v>1</v>
      </c>
    </row>
    <row r="212" spans="1:5">
      <c r="A212" t="s">
        <v>763</v>
      </c>
      <c r="B212" t="s">
        <v>764</v>
      </c>
      <c r="E212" t="b">
        <v>1</v>
      </c>
    </row>
    <row r="213" spans="1:5">
      <c r="A213" t="s">
        <v>765</v>
      </c>
      <c r="B213" t="s">
        <v>766</v>
      </c>
      <c r="E213" t="b">
        <v>1</v>
      </c>
    </row>
    <row r="214" spans="1:5">
      <c r="A214" t="s">
        <v>767</v>
      </c>
      <c r="B214" t="s">
        <v>768</v>
      </c>
      <c r="E214" t="b">
        <v>1</v>
      </c>
    </row>
    <row r="215" spans="1:5">
      <c r="A215" t="s">
        <v>769</v>
      </c>
      <c r="B215" t="s">
        <v>770</v>
      </c>
      <c r="E215" t="b">
        <v>1</v>
      </c>
    </row>
    <row r="216" spans="1:5">
      <c r="A216" t="s">
        <v>771</v>
      </c>
      <c r="B216" t="s">
        <v>772</v>
      </c>
      <c r="E216" t="b">
        <v>1</v>
      </c>
    </row>
    <row r="217" spans="1:5">
      <c r="A217" t="s">
        <v>773</v>
      </c>
      <c r="B217" t="s">
        <v>774</v>
      </c>
      <c r="E217" t="b">
        <v>1</v>
      </c>
    </row>
    <row r="218" spans="1:5">
      <c r="A218" t="s">
        <v>775</v>
      </c>
      <c r="B218" t="s">
        <v>776</v>
      </c>
      <c r="E218" t="b">
        <v>1</v>
      </c>
    </row>
    <row r="219" spans="1:5">
      <c r="A219" t="s">
        <v>777</v>
      </c>
      <c r="B219" t="s">
        <v>778</v>
      </c>
      <c r="E219" t="b">
        <v>1</v>
      </c>
    </row>
    <row r="220" spans="1:5">
      <c r="A220" t="s">
        <v>779</v>
      </c>
      <c r="B220" t="s">
        <v>780</v>
      </c>
      <c r="E220" t="b">
        <v>1</v>
      </c>
    </row>
    <row r="221" spans="1:5">
      <c r="A221" t="s">
        <v>781</v>
      </c>
      <c r="B221" t="s">
        <v>782</v>
      </c>
      <c r="E221" t="b">
        <v>1</v>
      </c>
    </row>
    <row r="222" spans="1:5">
      <c r="A222" t="s">
        <v>783</v>
      </c>
      <c r="B222" t="s">
        <v>784</v>
      </c>
      <c r="E222" t="b">
        <v>1</v>
      </c>
    </row>
    <row r="223" spans="1:5">
      <c r="A223" t="s">
        <v>785</v>
      </c>
      <c r="B223" t="s">
        <v>786</v>
      </c>
      <c r="E223" t="b">
        <v>1</v>
      </c>
    </row>
    <row r="224" spans="1:5">
      <c r="A224" t="s">
        <v>787</v>
      </c>
      <c r="B224" t="s">
        <v>788</v>
      </c>
      <c r="E224" t="b">
        <v>1</v>
      </c>
    </row>
    <row r="225" spans="1:5">
      <c r="A225" t="s">
        <v>789</v>
      </c>
      <c r="B225" t="s">
        <v>790</v>
      </c>
      <c r="E225" t="b">
        <v>1</v>
      </c>
    </row>
    <row r="226" spans="1:5">
      <c r="A226" t="s">
        <v>791</v>
      </c>
      <c r="B226" t="s">
        <v>792</v>
      </c>
      <c r="E226" t="b">
        <v>1</v>
      </c>
    </row>
    <row r="227" spans="1:5">
      <c r="A227" t="s">
        <v>793</v>
      </c>
      <c r="B227" t="s">
        <v>794</v>
      </c>
      <c r="E227" t="b">
        <v>1</v>
      </c>
    </row>
    <row r="228" spans="1:5">
      <c r="A228" t="s">
        <v>795</v>
      </c>
      <c r="B228" t="s">
        <v>796</v>
      </c>
      <c r="E228" t="b">
        <v>1</v>
      </c>
    </row>
    <row r="229" spans="1:5">
      <c r="A229" t="s">
        <v>797</v>
      </c>
      <c r="B229" t="s">
        <v>798</v>
      </c>
      <c r="E229" t="b">
        <v>1</v>
      </c>
    </row>
    <row r="230" spans="1:5">
      <c r="A230" t="s">
        <v>799</v>
      </c>
      <c r="B230" t="s">
        <v>800</v>
      </c>
      <c r="E230" t="b">
        <v>1</v>
      </c>
    </row>
    <row r="231" spans="1:5">
      <c r="A231" t="s">
        <v>801</v>
      </c>
      <c r="B231" t="s">
        <v>802</v>
      </c>
      <c r="E231" t="b">
        <v>1</v>
      </c>
    </row>
    <row r="232" spans="1:5">
      <c r="A232" t="s">
        <v>803</v>
      </c>
      <c r="B232" t="s">
        <v>804</v>
      </c>
      <c r="E232" t="b">
        <v>1</v>
      </c>
    </row>
    <row r="233" spans="1:5">
      <c r="A233" t="s">
        <v>805</v>
      </c>
      <c r="B233" t="s">
        <v>806</v>
      </c>
      <c r="E233" t="b">
        <v>1</v>
      </c>
    </row>
    <row r="234" spans="1:5">
      <c r="A234" t="s">
        <v>807</v>
      </c>
      <c r="B234" t="s">
        <v>808</v>
      </c>
      <c r="E234" t="b">
        <v>1</v>
      </c>
    </row>
    <row r="235" spans="1:5">
      <c r="A235" t="s">
        <v>809</v>
      </c>
      <c r="B235" t="s">
        <v>810</v>
      </c>
      <c r="E235" t="b">
        <v>1</v>
      </c>
    </row>
    <row r="236" spans="1:5">
      <c r="A236" t="s">
        <v>811</v>
      </c>
      <c r="B236" t="s">
        <v>812</v>
      </c>
      <c r="E236" t="b">
        <v>1</v>
      </c>
    </row>
    <row r="237" spans="1:5">
      <c r="A237" t="s">
        <v>813</v>
      </c>
      <c r="B237" t="s">
        <v>814</v>
      </c>
      <c r="E237" t="b">
        <v>1</v>
      </c>
    </row>
    <row r="238" spans="1:5">
      <c r="A238" t="s">
        <v>815</v>
      </c>
      <c r="B238" t="s">
        <v>816</v>
      </c>
      <c r="E238" t="b">
        <v>1</v>
      </c>
    </row>
    <row r="239" spans="1:5">
      <c r="A239" t="s">
        <v>817</v>
      </c>
      <c r="B239" t="s">
        <v>818</v>
      </c>
      <c r="E239" t="b">
        <v>1</v>
      </c>
    </row>
    <row r="240" spans="1:5">
      <c r="A240" t="s">
        <v>819</v>
      </c>
      <c r="B240" t="s">
        <v>820</v>
      </c>
      <c r="E240" t="b">
        <v>1</v>
      </c>
    </row>
    <row r="241" spans="1:5">
      <c r="A241" t="s">
        <v>821</v>
      </c>
      <c r="B241" t="s">
        <v>822</v>
      </c>
      <c r="E241" t="b">
        <v>1</v>
      </c>
    </row>
    <row r="242" spans="1:5">
      <c r="A242" t="s">
        <v>823</v>
      </c>
      <c r="B242" t="s">
        <v>824</v>
      </c>
      <c r="E242" t="b">
        <v>1</v>
      </c>
    </row>
    <row r="243" spans="1:5">
      <c r="A243" t="s">
        <v>825</v>
      </c>
      <c r="B243" t="s">
        <v>826</v>
      </c>
      <c r="E243" t="b">
        <v>1</v>
      </c>
    </row>
    <row r="244" spans="1:5">
      <c r="A244" t="s">
        <v>827</v>
      </c>
      <c r="B244" t="s">
        <v>828</v>
      </c>
      <c r="E244" t="b">
        <v>1</v>
      </c>
    </row>
    <row r="245" spans="1:5">
      <c r="A245" t="s">
        <v>829</v>
      </c>
      <c r="B245" t="s">
        <v>830</v>
      </c>
      <c r="E245" t="b">
        <v>1</v>
      </c>
    </row>
    <row r="246" spans="1:5">
      <c r="A246" t="s">
        <v>831</v>
      </c>
      <c r="B246" t="s">
        <v>832</v>
      </c>
      <c r="E246" t="b">
        <v>1</v>
      </c>
    </row>
    <row r="247" spans="1:5">
      <c r="A247" t="s">
        <v>833</v>
      </c>
      <c r="B247" t="s">
        <v>834</v>
      </c>
      <c r="E247" t="b">
        <v>1</v>
      </c>
    </row>
    <row r="248" spans="1:5">
      <c r="A248" t="s">
        <v>835</v>
      </c>
      <c r="B248" t="s">
        <v>836</v>
      </c>
      <c r="E248" t="b">
        <v>1</v>
      </c>
    </row>
    <row r="249" spans="1:5">
      <c r="A249" t="s">
        <v>837</v>
      </c>
      <c r="B249" t="s">
        <v>838</v>
      </c>
      <c r="E249" t="b">
        <v>1</v>
      </c>
    </row>
    <row r="250" spans="1:5">
      <c r="A250" t="s">
        <v>839</v>
      </c>
      <c r="B250" t="s">
        <v>840</v>
      </c>
      <c r="E250" t="b">
        <v>1</v>
      </c>
    </row>
    <row r="251" spans="1:5">
      <c r="A251" t="s">
        <v>841</v>
      </c>
      <c r="B251" t="s">
        <v>842</v>
      </c>
      <c r="E251" t="b">
        <v>1</v>
      </c>
    </row>
    <row r="252" spans="1:5">
      <c r="A252" t="s">
        <v>843</v>
      </c>
      <c r="B252" t="s">
        <v>844</v>
      </c>
      <c r="E252" t="b">
        <v>1</v>
      </c>
    </row>
    <row r="253" spans="1:5">
      <c r="A253" t="s">
        <v>845</v>
      </c>
      <c r="B253" t="s">
        <v>846</v>
      </c>
      <c r="E253" t="b">
        <v>1</v>
      </c>
    </row>
    <row r="254" spans="1:5">
      <c r="A254" t="s">
        <v>847</v>
      </c>
      <c r="B254" t="s">
        <v>848</v>
      </c>
      <c r="E254" t="b">
        <v>1</v>
      </c>
    </row>
    <row r="255" spans="1:5">
      <c r="A255" t="s">
        <v>849</v>
      </c>
      <c r="B255" t="s">
        <v>850</v>
      </c>
      <c r="E255" t="b">
        <v>1</v>
      </c>
    </row>
    <row r="256" spans="1:5">
      <c r="A256" t="s">
        <v>851</v>
      </c>
      <c r="B256" t="s">
        <v>852</v>
      </c>
      <c r="E256" t="b">
        <v>1</v>
      </c>
    </row>
    <row r="257" spans="1:5">
      <c r="A257" t="s">
        <v>853</v>
      </c>
      <c r="B257" t="s">
        <v>854</v>
      </c>
      <c r="E257" t="b">
        <v>1</v>
      </c>
    </row>
    <row r="258" spans="1:5">
      <c r="A258" t="s">
        <v>855</v>
      </c>
      <c r="B258" t="s">
        <v>856</v>
      </c>
      <c r="E258" t="b">
        <v>1</v>
      </c>
    </row>
    <row r="259" spans="1:5">
      <c r="A259" t="s">
        <v>857</v>
      </c>
      <c r="B259" t="s">
        <v>858</v>
      </c>
      <c r="E259" t="b">
        <v>1</v>
      </c>
    </row>
    <row r="260" spans="1:5">
      <c r="A260" t="s">
        <v>859</v>
      </c>
      <c r="B260" t="s">
        <v>860</v>
      </c>
      <c r="E260" t="b">
        <v>1</v>
      </c>
    </row>
    <row r="261" spans="1:5">
      <c r="A261" t="s">
        <v>861</v>
      </c>
      <c r="B261" t="s">
        <v>862</v>
      </c>
      <c r="E261" t="b">
        <v>1</v>
      </c>
    </row>
    <row r="262" spans="1:5">
      <c r="A262" t="s">
        <v>863</v>
      </c>
      <c r="B262" t="s">
        <v>864</v>
      </c>
      <c r="E262" t="b">
        <v>1</v>
      </c>
    </row>
    <row r="263" spans="1:5">
      <c r="A263" t="s">
        <v>865</v>
      </c>
      <c r="B263" t="s">
        <v>866</v>
      </c>
      <c r="E263" t="b">
        <v>1</v>
      </c>
    </row>
    <row r="264" spans="1:5">
      <c r="A264" t="s">
        <v>867</v>
      </c>
      <c r="B264" t="s">
        <v>868</v>
      </c>
      <c r="E264" t="b">
        <v>1</v>
      </c>
    </row>
    <row r="265" spans="1:5">
      <c r="A265" t="s">
        <v>869</v>
      </c>
      <c r="B265" t="s">
        <v>870</v>
      </c>
      <c r="E265" t="b">
        <v>1</v>
      </c>
    </row>
    <row r="266" spans="1:5">
      <c r="A266" t="s">
        <v>871</v>
      </c>
      <c r="B266" t="s">
        <v>872</v>
      </c>
      <c r="E266" t="b">
        <v>1</v>
      </c>
    </row>
    <row r="267" spans="1:5">
      <c r="A267" t="s">
        <v>873</v>
      </c>
      <c r="B267" t="s">
        <v>874</v>
      </c>
      <c r="E267" t="b">
        <v>1</v>
      </c>
    </row>
    <row r="268" spans="1:5">
      <c r="A268" t="s">
        <v>875</v>
      </c>
      <c r="B268" t="s">
        <v>876</v>
      </c>
      <c r="E268" t="b">
        <v>1</v>
      </c>
    </row>
    <row r="269" spans="1:5">
      <c r="A269" t="s">
        <v>877</v>
      </c>
      <c r="B269" t="s">
        <v>878</v>
      </c>
      <c r="E269" t="b">
        <v>1</v>
      </c>
    </row>
    <row r="270" spans="1:5">
      <c r="A270" t="s">
        <v>879</v>
      </c>
      <c r="B270" t="s">
        <v>880</v>
      </c>
      <c r="E270" t="b">
        <v>1</v>
      </c>
    </row>
    <row r="271" spans="1:5">
      <c r="A271" t="s">
        <v>881</v>
      </c>
      <c r="B271" t="s">
        <v>882</v>
      </c>
      <c r="E271" t="b">
        <v>1</v>
      </c>
    </row>
    <row r="272" spans="1:5">
      <c r="A272" t="s">
        <v>883</v>
      </c>
      <c r="B272" t="s">
        <v>884</v>
      </c>
      <c r="E272" t="b">
        <v>1</v>
      </c>
    </row>
    <row r="273" spans="1:5">
      <c r="A273" t="s">
        <v>885</v>
      </c>
      <c r="B273" t="s">
        <v>886</v>
      </c>
      <c r="E273" t="b">
        <v>1</v>
      </c>
    </row>
    <row r="274" spans="1:5">
      <c r="A274" t="s">
        <v>887</v>
      </c>
      <c r="B274" t="s">
        <v>888</v>
      </c>
      <c r="E274" t="b">
        <v>1</v>
      </c>
    </row>
    <row r="275" spans="1:5">
      <c r="A275" t="s">
        <v>889</v>
      </c>
      <c r="B275" t="s">
        <v>890</v>
      </c>
      <c r="E275" t="b">
        <v>1</v>
      </c>
    </row>
    <row r="276" spans="1:5">
      <c r="A276" t="s">
        <v>891</v>
      </c>
      <c r="B276" t="s">
        <v>892</v>
      </c>
      <c r="E276" t="b">
        <v>1</v>
      </c>
    </row>
    <row r="277" spans="1:5">
      <c r="A277" t="s">
        <v>893</v>
      </c>
      <c r="B277" t="s">
        <v>894</v>
      </c>
      <c r="E277" t="b">
        <v>1</v>
      </c>
    </row>
    <row r="278" spans="1:5">
      <c r="A278" t="s">
        <v>895</v>
      </c>
      <c r="B278" t="s">
        <v>896</v>
      </c>
      <c r="E278" t="b">
        <v>1</v>
      </c>
    </row>
    <row r="279" spans="1:5">
      <c r="A279" t="s">
        <v>897</v>
      </c>
      <c r="B279" t="s">
        <v>898</v>
      </c>
      <c r="E279" t="b">
        <v>1</v>
      </c>
    </row>
    <row r="280" spans="1:5">
      <c r="A280" t="s">
        <v>899</v>
      </c>
      <c r="B280" t="s">
        <v>900</v>
      </c>
      <c r="E280" t="b">
        <v>1</v>
      </c>
    </row>
    <row r="281" spans="1:5">
      <c r="A281" t="s">
        <v>901</v>
      </c>
      <c r="B281" t="s">
        <v>902</v>
      </c>
      <c r="E281" t="b">
        <v>1</v>
      </c>
    </row>
    <row r="282" spans="1:5">
      <c r="A282" t="s">
        <v>903</v>
      </c>
      <c r="B282" t="s">
        <v>904</v>
      </c>
      <c r="E282" t="b">
        <v>1</v>
      </c>
    </row>
    <row r="283" spans="1:5">
      <c r="A283" t="s">
        <v>905</v>
      </c>
      <c r="B283" t="s">
        <v>906</v>
      </c>
      <c r="E283" t="b">
        <v>1</v>
      </c>
    </row>
    <row r="284" spans="1:5">
      <c r="A284" t="s">
        <v>907</v>
      </c>
      <c r="B284" t="s">
        <v>908</v>
      </c>
      <c r="E284" t="b">
        <v>1</v>
      </c>
    </row>
    <row r="285" spans="1:5">
      <c r="A285" t="s">
        <v>909</v>
      </c>
      <c r="B285" t="s">
        <v>910</v>
      </c>
      <c r="E285" t="b">
        <v>1</v>
      </c>
    </row>
    <row r="286" spans="1:5">
      <c r="A286" t="s">
        <v>911</v>
      </c>
      <c r="B286" t="s">
        <v>912</v>
      </c>
      <c r="E286" t="b">
        <v>1</v>
      </c>
    </row>
    <row r="287" spans="1:5">
      <c r="A287" t="s">
        <v>913</v>
      </c>
      <c r="B287" t="s">
        <v>914</v>
      </c>
      <c r="E287" t="b">
        <v>1</v>
      </c>
    </row>
    <row r="288" spans="1:5">
      <c r="A288" t="s">
        <v>915</v>
      </c>
      <c r="B288" t="s">
        <v>916</v>
      </c>
      <c r="E288" t="b">
        <v>1</v>
      </c>
    </row>
    <row r="289" spans="1:5">
      <c r="A289" t="s">
        <v>917</v>
      </c>
      <c r="B289" t="s">
        <v>918</v>
      </c>
      <c r="E289" t="b">
        <v>1</v>
      </c>
    </row>
    <row r="290" spans="1:5">
      <c r="A290" t="s">
        <v>919</v>
      </c>
      <c r="B290" t="s">
        <v>920</v>
      </c>
      <c r="E290" t="b">
        <v>1</v>
      </c>
    </row>
    <row r="291" spans="1:5">
      <c r="A291" t="s">
        <v>921</v>
      </c>
      <c r="B291" t="s">
        <v>922</v>
      </c>
      <c r="E291" t="b">
        <v>1</v>
      </c>
    </row>
    <row r="292" spans="1:5">
      <c r="A292" t="s">
        <v>923</v>
      </c>
      <c r="B292" t="s">
        <v>924</v>
      </c>
      <c r="E292" t="b">
        <v>1</v>
      </c>
    </row>
    <row r="293" spans="1:5">
      <c r="A293" t="s">
        <v>925</v>
      </c>
      <c r="B293" t="s">
        <v>926</v>
      </c>
      <c r="E293" t="b">
        <v>1</v>
      </c>
    </row>
    <row r="294" spans="1:5">
      <c r="A294" t="s">
        <v>927</v>
      </c>
      <c r="B294" t="s">
        <v>928</v>
      </c>
      <c r="E294" t="b">
        <v>1</v>
      </c>
    </row>
    <row r="295" spans="1:5">
      <c r="A295" t="s">
        <v>929</v>
      </c>
      <c r="B295" t="s">
        <v>930</v>
      </c>
      <c r="E295" t="b">
        <v>1</v>
      </c>
    </row>
    <row r="296" spans="1:5">
      <c r="A296" t="s">
        <v>931</v>
      </c>
      <c r="B296" t="s">
        <v>932</v>
      </c>
      <c r="E296" t="b">
        <v>1</v>
      </c>
    </row>
    <row r="297" spans="1:5">
      <c r="A297" t="s">
        <v>933</v>
      </c>
      <c r="B297" t="s">
        <v>934</v>
      </c>
      <c r="E297" t="b">
        <v>1</v>
      </c>
    </row>
    <row r="298" spans="1:5">
      <c r="A298" t="s">
        <v>935</v>
      </c>
      <c r="B298" t="s">
        <v>936</v>
      </c>
      <c r="E298" t="b">
        <v>1</v>
      </c>
    </row>
    <row r="299" spans="1:5">
      <c r="A299" t="s">
        <v>937</v>
      </c>
      <c r="B299" t="s">
        <v>938</v>
      </c>
      <c r="E299" t="b">
        <v>1</v>
      </c>
    </row>
    <row r="300" spans="1:5">
      <c r="A300" t="s">
        <v>939</v>
      </c>
      <c r="B300" t="s">
        <v>940</v>
      </c>
      <c r="E300" t="b">
        <v>1</v>
      </c>
    </row>
    <row r="301" spans="1:5">
      <c r="A301" t="s">
        <v>941</v>
      </c>
      <c r="B301" t="s">
        <v>942</v>
      </c>
      <c r="E301" t="b">
        <v>1</v>
      </c>
    </row>
    <row r="302" spans="1:5">
      <c r="A302" t="s">
        <v>943</v>
      </c>
      <c r="B302" t="s">
        <v>944</v>
      </c>
      <c r="E302" t="b">
        <v>1</v>
      </c>
    </row>
    <row r="303" spans="1:5">
      <c r="A303" t="s">
        <v>945</v>
      </c>
      <c r="B303" t="s">
        <v>946</v>
      </c>
      <c r="E303" t="b">
        <v>1</v>
      </c>
    </row>
    <row r="304" spans="1:5">
      <c r="A304" t="s">
        <v>947</v>
      </c>
      <c r="B304" t="s">
        <v>948</v>
      </c>
      <c r="E304" t="b">
        <v>1</v>
      </c>
    </row>
    <row r="305" spans="1:5">
      <c r="A305" t="s">
        <v>949</v>
      </c>
      <c r="B305" t="s">
        <v>950</v>
      </c>
      <c r="E305" t="b">
        <v>1</v>
      </c>
    </row>
    <row r="306" spans="1:5">
      <c r="A306" t="s">
        <v>951</v>
      </c>
      <c r="B306" t="s">
        <v>952</v>
      </c>
      <c r="E306" t="b">
        <v>1</v>
      </c>
    </row>
    <row r="307" spans="1:5">
      <c r="A307" t="s">
        <v>953</v>
      </c>
      <c r="B307" t="s">
        <v>954</v>
      </c>
      <c r="E307" t="b">
        <v>1</v>
      </c>
    </row>
    <row r="308" spans="1:5">
      <c r="A308" t="s">
        <v>955</v>
      </c>
      <c r="B308" t="s">
        <v>956</v>
      </c>
      <c r="E308" t="b">
        <v>1</v>
      </c>
    </row>
    <row r="309" spans="1:5">
      <c r="A309" t="s">
        <v>957</v>
      </c>
      <c r="B309" t="s">
        <v>958</v>
      </c>
      <c r="E309" t="b">
        <v>1</v>
      </c>
    </row>
    <row r="310" spans="1:5">
      <c r="A310" t="s">
        <v>959</v>
      </c>
      <c r="B310" t="s">
        <v>960</v>
      </c>
      <c r="E310" t="b">
        <v>1</v>
      </c>
    </row>
    <row r="311" spans="1:5">
      <c r="A311" t="s">
        <v>961</v>
      </c>
      <c r="B311" t="s">
        <v>962</v>
      </c>
      <c r="E311" t="b">
        <v>1</v>
      </c>
    </row>
    <row r="312" spans="1:5">
      <c r="A312" t="s">
        <v>963</v>
      </c>
      <c r="B312" t="s">
        <v>964</v>
      </c>
      <c r="E312" t="b">
        <v>1</v>
      </c>
    </row>
    <row r="313" spans="1:5">
      <c r="A313" t="s">
        <v>965</v>
      </c>
      <c r="B313" t="s">
        <v>966</v>
      </c>
      <c r="E313" t="b">
        <v>1</v>
      </c>
    </row>
    <row r="314" spans="1:5">
      <c r="A314" t="s">
        <v>967</v>
      </c>
      <c r="B314" t="s">
        <v>968</v>
      </c>
      <c r="E314" t="b">
        <v>1</v>
      </c>
    </row>
    <row r="315" spans="1:5">
      <c r="A315" t="s">
        <v>969</v>
      </c>
      <c r="B315" t="s">
        <v>970</v>
      </c>
      <c r="E315" t="b">
        <v>1</v>
      </c>
    </row>
    <row r="316" spans="1:5">
      <c r="A316" t="s">
        <v>971</v>
      </c>
      <c r="B316" t="s">
        <v>972</v>
      </c>
      <c r="E316" t="b">
        <v>1</v>
      </c>
    </row>
    <row r="317" spans="1:5">
      <c r="A317" t="s">
        <v>973</v>
      </c>
      <c r="B317" t="s">
        <v>974</v>
      </c>
      <c r="E317" t="b">
        <v>1</v>
      </c>
    </row>
    <row r="318" spans="1:5">
      <c r="A318" t="s">
        <v>975</v>
      </c>
      <c r="B318" t="s">
        <v>976</v>
      </c>
      <c r="E318" t="b">
        <v>1</v>
      </c>
    </row>
    <row r="319" spans="1:5">
      <c r="A319" t="s">
        <v>977</v>
      </c>
      <c r="B319" t="s">
        <v>978</v>
      </c>
      <c r="E319" t="b">
        <v>1</v>
      </c>
    </row>
    <row r="320" spans="1:5">
      <c r="A320" t="s">
        <v>979</v>
      </c>
      <c r="B320" t="s">
        <v>980</v>
      </c>
      <c r="E320" t="b">
        <v>1</v>
      </c>
    </row>
    <row r="321" spans="1:5">
      <c r="A321" t="s">
        <v>981</v>
      </c>
      <c r="B321" t="s">
        <v>982</v>
      </c>
      <c r="E321" t="b">
        <v>1</v>
      </c>
    </row>
    <row r="322" spans="1:5">
      <c r="A322" t="s">
        <v>983</v>
      </c>
      <c r="B322" t="s">
        <v>984</v>
      </c>
      <c r="E322" t="b">
        <v>1</v>
      </c>
    </row>
    <row r="323" spans="1:5">
      <c r="A323" t="s">
        <v>985</v>
      </c>
      <c r="B323" t="s">
        <v>986</v>
      </c>
      <c r="E323" t="b">
        <v>1</v>
      </c>
    </row>
    <row r="324" spans="1:5">
      <c r="A324" t="s">
        <v>987</v>
      </c>
      <c r="B324" t="s">
        <v>988</v>
      </c>
      <c r="E324" t="b">
        <v>1</v>
      </c>
    </row>
    <row r="325" spans="1:5">
      <c r="A325" t="s">
        <v>989</v>
      </c>
      <c r="B325" t="s">
        <v>990</v>
      </c>
      <c r="E325" t="b">
        <v>1</v>
      </c>
    </row>
    <row r="326" spans="1:5">
      <c r="A326" t="s">
        <v>991</v>
      </c>
      <c r="B326" t="s">
        <v>992</v>
      </c>
      <c r="E326" t="b">
        <v>1</v>
      </c>
    </row>
    <row r="327" spans="1:5">
      <c r="A327" t="s">
        <v>993</v>
      </c>
      <c r="B327" t="s">
        <v>994</v>
      </c>
      <c r="E327" t="b">
        <v>1</v>
      </c>
    </row>
    <row r="328" spans="1:5">
      <c r="A328" t="s">
        <v>995</v>
      </c>
      <c r="B328" t="s">
        <v>996</v>
      </c>
      <c r="E328" t="b">
        <v>1</v>
      </c>
    </row>
    <row r="329" spans="1:5">
      <c r="A329" t="s">
        <v>997</v>
      </c>
      <c r="B329" t="s">
        <v>998</v>
      </c>
      <c r="E329" t="b">
        <v>1</v>
      </c>
    </row>
    <row r="330" spans="1:5">
      <c r="A330" t="s">
        <v>999</v>
      </c>
      <c r="B330" t="s">
        <v>1000</v>
      </c>
      <c r="E330" t="b">
        <v>1</v>
      </c>
    </row>
    <row r="331" spans="1:5">
      <c r="A331" t="s">
        <v>1001</v>
      </c>
      <c r="B331" t="s">
        <v>1002</v>
      </c>
      <c r="E331" t="b">
        <v>1</v>
      </c>
    </row>
    <row r="332" spans="1:5">
      <c r="A332" t="s">
        <v>1003</v>
      </c>
      <c r="B332" t="s">
        <v>1004</v>
      </c>
      <c r="E332" t="b">
        <v>1</v>
      </c>
    </row>
    <row r="333" spans="1:5">
      <c r="A333" t="s">
        <v>1005</v>
      </c>
      <c r="B333" t="s">
        <v>1006</v>
      </c>
      <c r="E333" t="b">
        <v>1</v>
      </c>
    </row>
    <row r="334" spans="1:5">
      <c r="A334" t="s">
        <v>1007</v>
      </c>
      <c r="B334" t="s">
        <v>1008</v>
      </c>
      <c r="E334" t="b">
        <v>1</v>
      </c>
    </row>
    <row r="335" spans="1:5">
      <c r="A335" t="s">
        <v>1009</v>
      </c>
      <c r="B335" t="s">
        <v>1010</v>
      </c>
      <c r="E335" t="b">
        <v>1</v>
      </c>
    </row>
    <row r="336" spans="1:5">
      <c r="A336" t="s">
        <v>1011</v>
      </c>
      <c r="B336" t="s">
        <v>1012</v>
      </c>
      <c r="E336" t="b">
        <v>1</v>
      </c>
    </row>
    <row r="337" spans="1:5">
      <c r="A337" t="s">
        <v>1013</v>
      </c>
      <c r="B337" t="s">
        <v>1014</v>
      </c>
      <c r="E337" t="b">
        <v>1</v>
      </c>
    </row>
    <row r="338" spans="1:5">
      <c r="A338" t="s">
        <v>1015</v>
      </c>
      <c r="B338" t="s">
        <v>1016</v>
      </c>
      <c r="E338" t="b">
        <v>1</v>
      </c>
    </row>
    <row r="339" spans="1:5">
      <c r="A339" t="s">
        <v>1017</v>
      </c>
      <c r="B339" t="s">
        <v>1018</v>
      </c>
      <c r="E339" t="b">
        <v>1</v>
      </c>
    </row>
    <row r="340" spans="1:5">
      <c r="A340" t="s">
        <v>1019</v>
      </c>
      <c r="B340" t="s">
        <v>1020</v>
      </c>
      <c r="E340" t="b">
        <v>1</v>
      </c>
    </row>
    <row r="341" spans="1:5">
      <c r="A341" t="s">
        <v>1021</v>
      </c>
      <c r="B341" t="s">
        <v>1022</v>
      </c>
      <c r="E341" t="b">
        <v>1</v>
      </c>
    </row>
    <row r="342" spans="1:5">
      <c r="A342" t="s">
        <v>1023</v>
      </c>
      <c r="B342" t="s">
        <v>1024</v>
      </c>
      <c r="E342" t="b">
        <v>1</v>
      </c>
    </row>
    <row r="343" spans="1:5">
      <c r="A343" t="s">
        <v>1025</v>
      </c>
      <c r="B343" t="s">
        <v>1026</v>
      </c>
      <c r="E343" t="b">
        <v>1</v>
      </c>
    </row>
    <row r="344" spans="1:5">
      <c r="A344" t="s">
        <v>1027</v>
      </c>
      <c r="B344" t="s">
        <v>1028</v>
      </c>
      <c r="E344" t="b">
        <v>1</v>
      </c>
    </row>
    <row r="345" spans="1:5">
      <c r="A345" t="s">
        <v>1029</v>
      </c>
      <c r="B345" t="s">
        <v>1030</v>
      </c>
      <c r="E345" t="b">
        <v>1</v>
      </c>
    </row>
    <row r="346" spans="1:5">
      <c r="A346" t="s">
        <v>1031</v>
      </c>
      <c r="B346" t="s">
        <v>1032</v>
      </c>
      <c r="E346" t="b">
        <v>1</v>
      </c>
    </row>
    <row r="347" spans="1:5">
      <c r="A347" t="s">
        <v>1033</v>
      </c>
      <c r="B347" t="s">
        <v>1034</v>
      </c>
      <c r="E347" t="b">
        <v>1</v>
      </c>
    </row>
    <row r="348" spans="1:5">
      <c r="A348" t="s">
        <v>1035</v>
      </c>
      <c r="B348" t="s">
        <v>1036</v>
      </c>
      <c r="E348" t="b">
        <v>1</v>
      </c>
    </row>
    <row r="349" spans="1:5">
      <c r="A349" t="s">
        <v>1037</v>
      </c>
      <c r="B349" t="s">
        <v>1038</v>
      </c>
      <c r="E349" t="b">
        <v>1</v>
      </c>
    </row>
    <row r="350" spans="1:5">
      <c r="A350" t="s">
        <v>1039</v>
      </c>
      <c r="B350" t="s">
        <v>1040</v>
      </c>
      <c r="E350" t="b">
        <v>1</v>
      </c>
    </row>
    <row r="351" spans="1:5">
      <c r="A351" t="s">
        <v>1041</v>
      </c>
      <c r="B351" t="s">
        <v>1042</v>
      </c>
      <c r="E351" t="b">
        <v>1</v>
      </c>
    </row>
    <row r="352" spans="1:5">
      <c r="A352" t="s">
        <v>1043</v>
      </c>
      <c r="B352" t="s">
        <v>1044</v>
      </c>
      <c r="E352" t="b">
        <v>1</v>
      </c>
    </row>
    <row r="353" spans="1:5">
      <c r="A353" t="s">
        <v>1045</v>
      </c>
      <c r="B353" t="s">
        <v>1046</v>
      </c>
      <c r="E353" t="b">
        <v>1</v>
      </c>
    </row>
    <row r="354" spans="1:5">
      <c r="A354" t="s">
        <v>1047</v>
      </c>
      <c r="B354" t="s">
        <v>1048</v>
      </c>
      <c r="E354" t="b">
        <v>1</v>
      </c>
    </row>
    <row r="355" spans="1:5">
      <c r="A355" t="s">
        <v>1049</v>
      </c>
      <c r="B355" t="s">
        <v>1050</v>
      </c>
      <c r="E355" t="b">
        <v>1</v>
      </c>
    </row>
    <row r="356" spans="1:5">
      <c r="A356" t="s">
        <v>1051</v>
      </c>
      <c r="B356" t="s">
        <v>1052</v>
      </c>
      <c r="E356" t="b">
        <v>1</v>
      </c>
    </row>
    <row r="357" spans="1:5">
      <c r="A357" t="s">
        <v>1053</v>
      </c>
      <c r="B357" t="s">
        <v>1054</v>
      </c>
      <c r="E357" t="b">
        <v>1</v>
      </c>
    </row>
    <row r="358" spans="1:5">
      <c r="A358" t="s">
        <v>1055</v>
      </c>
      <c r="B358" t="s">
        <v>1056</v>
      </c>
      <c r="E358" t="b">
        <v>1</v>
      </c>
    </row>
    <row r="359" spans="1:5">
      <c r="A359" t="s">
        <v>1057</v>
      </c>
      <c r="B359" t="s">
        <v>1058</v>
      </c>
      <c r="E359" t="b">
        <v>1</v>
      </c>
    </row>
    <row r="360" spans="1:5">
      <c r="A360" t="s">
        <v>1059</v>
      </c>
      <c r="B360" t="s">
        <v>1060</v>
      </c>
      <c r="E360" t="b">
        <v>1</v>
      </c>
    </row>
    <row r="361" spans="1:5">
      <c r="A361" t="s">
        <v>1061</v>
      </c>
      <c r="B361" t="s">
        <v>1062</v>
      </c>
      <c r="E361" t="b">
        <v>1</v>
      </c>
    </row>
    <row r="362" spans="1:5">
      <c r="A362" t="s">
        <v>1063</v>
      </c>
      <c r="B362" t="s">
        <v>1064</v>
      </c>
      <c r="E362" t="b">
        <v>1</v>
      </c>
    </row>
    <row r="363" spans="1:5">
      <c r="A363" t="s">
        <v>1065</v>
      </c>
      <c r="B363" t="s">
        <v>1066</v>
      </c>
      <c r="E363" t="b">
        <v>1</v>
      </c>
    </row>
    <row r="364" spans="1:5">
      <c r="A364" t="s">
        <v>1067</v>
      </c>
      <c r="B364" t="s">
        <v>1068</v>
      </c>
      <c r="E364" t="b">
        <v>1</v>
      </c>
    </row>
    <row r="365" spans="1:5">
      <c r="A365" t="s">
        <v>1069</v>
      </c>
      <c r="B365" t="s">
        <v>1070</v>
      </c>
      <c r="E365" t="b">
        <v>1</v>
      </c>
    </row>
    <row r="366" spans="1:5">
      <c r="A366" t="s">
        <v>1071</v>
      </c>
      <c r="B366" t="s">
        <v>1072</v>
      </c>
      <c r="E366" t="b">
        <v>1</v>
      </c>
    </row>
    <row r="367" spans="1:5">
      <c r="A367" t="s">
        <v>1073</v>
      </c>
      <c r="B367" t="s">
        <v>1074</v>
      </c>
      <c r="E367" t="b">
        <v>1</v>
      </c>
    </row>
    <row r="368" spans="1:5">
      <c r="A368" t="s">
        <v>1075</v>
      </c>
      <c r="B368" t="s">
        <v>1076</v>
      </c>
      <c r="E368" t="b">
        <v>1</v>
      </c>
    </row>
    <row r="369" spans="1:5">
      <c r="A369" t="s">
        <v>1077</v>
      </c>
      <c r="B369" t="s">
        <v>1078</v>
      </c>
      <c r="E369" t="b">
        <v>1</v>
      </c>
    </row>
    <row r="370" spans="1:5">
      <c r="A370" t="s">
        <v>1079</v>
      </c>
      <c r="B370" t="s">
        <v>1080</v>
      </c>
      <c r="E370" t="b">
        <v>1</v>
      </c>
    </row>
    <row r="371" spans="1:5">
      <c r="A371" t="s">
        <v>1081</v>
      </c>
      <c r="B371" t="s">
        <v>1082</v>
      </c>
      <c r="E371" t="b">
        <v>1</v>
      </c>
    </row>
    <row r="372" spans="1:5">
      <c r="A372" t="s">
        <v>1083</v>
      </c>
      <c r="B372" t="s">
        <v>1084</v>
      </c>
      <c r="E372" t="b">
        <v>1</v>
      </c>
    </row>
    <row r="373" spans="1:5">
      <c r="A373" t="s">
        <v>1085</v>
      </c>
      <c r="B373" t="s">
        <v>1086</v>
      </c>
      <c r="E373" t="b">
        <v>1</v>
      </c>
    </row>
    <row r="374" spans="1:5">
      <c r="A374" t="s">
        <v>1087</v>
      </c>
      <c r="B374" t="s">
        <v>1088</v>
      </c>
      <c r="E374" t="b">
        <v>1</v>
      </c>
    </row>
    <row r="375" spans="1:5">
      <c r="A375" t="s">
        <v>1089</v>
      </c>
      <c r="B375" t="s">
        <v>1090</v>
      </c>
      <c r="E375" t="b">
        <v>1</v>
      </c>
    </row>
    <row r="376" spans="1:5">
      <c r="A376" t="s">
        <v>1091</v>
      </c>
      <c r="B376" t="s">
        <v>1092</v>
      </c>
      <c r="E376" t="b">
        <v>1</v>
      </c>
    </row>
    <row r="377" spans="1:5">
      <c r="A377" t="s">
        <v>1093</v>
      </c>
      <c r="B377" t="s">
        <v>1094</v>
      </c>
      <c r="E377" t="b">
        <v>1</v>
      </c>
    </row>
    <row r="378" spans="1:5">
      <c r="A378" t="s">
        <v>1095</v>
      </c>
      <c r="B378" t="s">
        <v>1096</v>
      </c>
      <c r="E378" t="b">
        <v>1</v>
      </c>
    </row>
    <row r="379" spans="1:5">
      <c r="A379" t="s">
        <v>1097</v>
      </c>
      <c r="B379" t="s">
        <v>1098</v>
      </c>
      <c r="E379" t="b">
        <v>1</v>
      </c>
    </row>
    <row r="380" spans="1:5">
      <c r="A380" t="s">
        <v>1099</v>
      </c>
      <c r="B380" t="s">
        <v>1100</v>
      </c>
      <c r="E380" t="b">
        <v>1</v>
      </c>
    </row>
    <row r="381" spans="1:5">
      <c r="A381" t="s">
        <v>1101</v>
      </c>
      <c r="B381" t="s">
        <v>1102</v>
      </c>
      <c r="E381" t="b">
        <v>1</v>
      </c>
    </row>
    <row r="382" spans="1:5">
      <c r="A382" t="s">
        <v>1103</v>
      </c>
      <c r="B382" t="s">
        <v>1104</v>
      </c>
      <c r="E382" t="b">
        <v>1</v>
      </c>
    </row>
    <row r="383" spans="1:5">
      <c r="A383" t="s">
        <v>1105</v>
      </c>
      <c r="B383" t="s">
        <v>1106</v>
      </c>
      <c r="E383" t="b">
        <v>1</v>
      </c>
    </row>
    <row r="384" spans="1:5">
      <c r="A384" t="s">
        <v>1107</v>
      </c>
      <c r="B384" t="s">
        <v>1108</v>
      </c>
      <c r="E384" t="b">
        <v>1</v>
      </c>
    </row>
    <row r="385" spans="1:5">
      <c r="A385" t="s">
        <v>1109</v>
      </c>
      <c r="B385" t="s">
        <v>1110</v>
      </c>
      <c r="E385" t="b">
        <v>1</v>
      </c>
    </row>
    <row r="386" spans="1:5">
      <c r="A386" t="s">
        <v>1111</v>
      </c>
      <c r="B386" t="s">
        <v>1112</v>
      </c>
      <c r="E386" t="b">
        <v>1</v>
      </c>
    </row>
    <row r="387" spans="1:5">
      <c r="A387" t="s">
        <v>1113</v>
      </c>
      <c r="B387" t="s">
        <v>1114</v>
      </c>
      <c r="E387" t="b">
        <v>1</v>
      </c>
    </row>
    <row r="388" spans="1:5">
      <c r="A388" t="s">
        <v>1115</v>
      </c>
      <c r="B388" t="s">
        <v>1116</v>
      </c>
      <c r="E388" t="b">
        <v>1</v>
      </c>
    </row>
    <row r="389" spans="1:5">
      <c r="A389" t="s">
        <v>1117</v>
      </c>
      <c r="B389" t="s">
        <v>1118</v>
      </c>
      <c r="E389" t="b">
        <v>1</v>
      </c>
    </row>
    <row r="390" spans="1:5">
      <c r="A390" t="s">
        <v>1119</v>
      </c>
      <c r="B390" t="s">
        <v>1120</v>
      </c>
      <c r="E390" t="b">
        <v>1</v>
      </c>
    </row>
    <row r="391" spans="1:5">
      <c r="A391" t="s">
        <v>1121</v>
      </c>
      <c r="B391" t="s">
        <v>1122</v>
      </c>
      <c r="E391" t="b">
        <v>1</v>
      </c>
    </row>
    <row r="392" spans="1:5">
      <c r="A392" t="s">
        <v>1123</v>
      </c>
      <c r="B392" t="s">
        <v>1124</v>
      </c>
      <c r="E392" t="b">
        <v>1</v>
      </c>
    </row>
    <row r="393" spans="1:5">
      <c r="A393" t="s">
        <v>1125</v>
      </c>
      <c r="B393" t="s">
        <v>1126</v>
      </c>
      <c r="E393" t="b">
        <v>1</v>
      </c>
    </row>
    <row r="394" spans="1:5">
      <c r="A394" t="s">
        <v>1127</v>
      </c>
      <c r="B394" t="s">
        <v>1128</v>
      </c>
      <c r="E394" t="b">
        <v>1</v>
      </c>
    </row>
    <row r="395" spans="1:5">
      <c r="A395" t="s">
        <v>1129</v>
      </c>
      <c r="B395" t="s">
        <v>1130</v>
      </c>
      <c r="E395" t="b">
        <v>1</v>
      </c>
    </row>
    <row r="396" spans="1:5">
      <c r="A396" t="s">
        <v>1131</v>
      </c>
      <c r="B396" t="s">
        <v>1132</v>
      </c>
      <c r="E396" t="b">
        <v>1</v>
      </c>
    </row>
    <row r="397" spans="1:5">
      <c r="A397" t="s">
        <v>1133</v>
      </c>
      <c r="B397" t="s">
        <v>1134</v>
      </c>
      <c r="E397" t="b">
        <v>1</v>
      </c>
    </row>
    <row r="398" spans="1:5">
      <c r="A398" t="s">
        <v>1135</v>
      </c>
      <c r="B398" t="s">
        <v>1136</v>
      </c>
      <c r="E398" t="b">
        <v>1</v>
      </c>
    </row>
    <row r="399" spans="1:5">
      <c r="A399" t="s">
        <v>1137</v>
      </c>
      <c r="B399" t="s">
        <v>1138</v>
      </c>
      <c r="E399" t="b">
        <v>1</v>
      </c>
    </row>
    <row r="400" spans="1:5">
      <c r="A400" t="s">
        <v>1139</v>
      </c>
      <c r="B400" t="s">
        <v>1140</v>
      </c>
      <c r="E400" t="b">
        <v>1</v>
      </c>
    </row>
    <row r="401" spans="1:5">
      <c r="A401" t="s">
        <v>1141</v>
      </c>
      <c r="B401" t="s">
        <v>1142</v>
      </c>
      <c r="E401" t="b">
        <v>1</v>
      </c>
    </row>
    <row r="402" spans="1:5">
      <c r="A402" t="s">
        <v>1143</v>
      </c>
      <c r="B402" t="s">
        <v>1144</v>
      </c>
      <c r="E402" t="b">
        <v>1</v>
      </c>
    </row>
    <row r="403" spans="1:5">
      <c r="A403" t="s">
        <v>1145</v>
      </c>
      <c r="B403" t="s">
        <v>1146</v>
      </c>
      <c r="E403" t="b">
        <v>1</v>
      </c>
    </row>
    <row r="404" spans="1:5">
      <c r="A404" t="s">
        <v>1147</v>
      </c>
      <c r="B404" t="s">
        <v>1148</v>
      </c>
      <c r="E404" t="b">
        <v>1</v>
      </c>
    </row>
    <row r="405" spans="1:5">
      <c r="A405" t="s">
        <v>1149</v>
      </c>
      <c r="B405" t="s">
        <v>1150</v>
      </c>
      <c r="E405" t="b">
        <v>1</v>
      </c>
    </row>
    <row r="406" spans="1:5">
      <c r="A406" t="s">
        <v>1151</v>
      </c>
      <c r="B406" t="s">
        <v>1152</v>
      </c>
      <c r="E406" t="b">
        <v>1</v>
      </c>
    </row>
    <row r="407" spans="1:5">
      <c r="A407" t="s">
        <v>1153</v>
      </c>
      <c r="B407" t="s">
        <v>1154</v>
      </c>
      <c r="E407" t="b">
        <v>1</v>
      </c>
    </row>
    <row r="408" spans="1:5">
      <c r="A408" t="s">
        <v>1155</v>
      </c>
      <c r="B408" t="s">
        <v>1156</v>
      </c>
      <c r="E408" t="b">
        <v>1</v>
      </c>
    </row>
    <row r="409" spans="1:5">
      <c r="A409" t="s">
        <v>1157</v>
      </c>
      <c r="B409" t="s">
        <v>1158</v>
      </c>
      <c r="E409" t="b">
        <v>1</v>
      </c>
    </row>
    <row r="410" spans="1:5">
      <c r="A410" t="s">
        <v>1159</v>
      </c>
      <c r="B410" t="s">
        <v>1160</v>
      </c>
      <c r="E410" t="b">
        <v>1</v>
      </c>
    </row>
    <row r="411" spans="1:5">
      <c r="A411" t="s">
        <v>1161</v>
      </c>
      <c r="B411" t="s">
        <v>1162</v>
      </c>
      <c r="E411" t="b">
        <v>1</v>
      </c>
    </row>
    <row r="412" spans="1:5">
      <c r="A412" t="s">
        <v>1163</v>
      </c>
      <c r="B412" t="s">
        <v>1164</v>
      </c>
      <c r="E412" t="b">
        <v>1</v>
      </c>
    </row>
    <row r="413" spans="1:5">
      <c r="A413" t="s">
        <v>1165</v>
      </c>
      <c r="B413" t="s">
        <v>1166</v>
      </c>
      <c r="E413" t="b">
        <v>1</v>
      </c>
    </row>
    <row r="414" spans="1:5">
      <c r="A414" t="s">
        <v>1167</v>
      </c>
      <c r="B414" t="s">
        <v>1168</v>
      </c>
      <c r="E414" t="b">
        <v>1</v>
      </c>
    </row>
    <row r="415" spans="1:5">
      <c r="A415" t="s">
        <v>1169</v>
      </c>
      <c r="B415" t="s">
        <v>1170</v>
      </c>
      <c r="E415" t="b">
        <v>1</v>
      </c>
    </row>
    <row r="416" spans="1:5">
      <c r="A416" t="s">
        <v>1171</v>
      </c>
      <c r="B416" t="s">
        <v>1172</v>
      </c>
      <c r="E416" t="b">
        <v>1</v>
      </c>
    </row>
    <row r="417" spans="1:5">
      <c r="A417" t="s">
        <v>1173</v>
      </c>
      <c r="B417" t="s">
        <v>1174</v>
      </c>
      <c r="E417" t="b">
        <v>1</v>
      </c>
    </row>
    <row r="418" spans="1:5">
      <c r="A418" t="s">
        <v>1175</v>
      </c>
      <c r="B418" t="s">
        <v>1176</v>
      </c>
      <c r="E418" t="b">
        <v>1</v>
      </c>
    </row>
    <row r="419" spans="1:5">
      <c r="A419" t="s">
        <v>1177</v>
      </c>
      <c r="B419" t="s">
        <v>1178</v>
      </c>
      <c r="E419" t="b">
        <v>1</v>
      </c>
    </row>
    <row r="420" spans="1:5">
      <c r="A420" t="s">
        <v>1179</v>
      </c>
      <c r="B420" t="s">
        <v>1180</v>
      </c>
      <c r="E420" t="b">
        <v>1</v>
      </c>
    </row>
    <row r="421" spans="1:5">
      <c r="A421" t="s">
        <v>1181</v>
      </c>
      <c r="B421" t="s">
        <v>1182</v>
      </c>
      <c r="E421" t="b">
        <v>1</v>
      </c>
    </row>
    <row r="422" spans="1:5">
      <c r="A422" t="s">
        <v>1183</v>
      </c>
      <c r="B422" t="s">
        <v>1184</v>
      </c>
      <c r="E422" t="b">
        <v>1</v>
      </c>
    </row>
    <row r="423" spans="1:5">
      <c r="A423" t="s">
        <v>1185</v>
      </c>
      <c r="B423" t="s">
        <v>1186</v>
      </c>
      <c r="E423" t="b">
        <v>1</v>
      </c>
    </row>
    <row r="424" spans="1:5">
      <c r="A424" t="s">
        <v>1187</v>
      </c>
      <c r="B424" t="s">
        <v>1188</v>
      </c>
      <c r="E424" t="b">
        <v>1</v>
      </c>
    </row>
    <row r="425" spans="1:5">
      <c r="A425" t="s">
        <v>1189</v>
      </c>
      <c r="B425" t="s">
        <v>1190</v>
      </c>
      <c r="E425" t="b">
        <v>1</v>
      </c>
    </row>
    <row r="426" spans="1:5">
      <c r="A426" t="s">
        <v>1191</v>
      </c>
      <c r="B426" t="s">
        <v>1192</v>
      </c>
      <c r="E426" t="b">
        <v>1</v>
      </c>
    </row>
    <row r="427" spans="1:5">
      <c r="A427" t="s">
        <v>1193</v>
      </c>
      <c r="B427" t="s">
        <v>1194</v>
      </c>
      <c r="E427" t="b">
        <v>1</v>
      </c>
    </row>
    <row r="428" spans="1:5">
      <c r="A428" t="s">
        <v>1195</v>
      </c>
      <c r="B428" t="s">
        <v>1196</v>
      </c>
      <c r="E428" t="b">
        <v>1</v>
      </c>
    </row>
    <row r="429" spans="1:5">
      <c r="A429" t="s">
        <v>1197</v>
      </c>
      <c r="B429" t="s">
        <v>1198</v>
      </c>
      <c r="E429" t="b">
        <v>1</v>
      </c>
    </row>
    <row r="430" spans="1:5">
      <c r="A430" t="s">
        <v>1199</v>
      </c>
      <c r="B430" t="s">
        <v>1200</v>
      </c>
      <c r="E430" t="b">
        <v>1</v>
      </c>
    </row>
    <row r="431" spans="1:5">
      <c r="A431" t="s">
        <v>1201</v>
      </c>
      <c r="B431" t="s">
        <v>1202</v>
      </c>
      <c r="E431" t="b">
        <v>1</v>
      </c>
    </row>
    <row r="432" spans="1:5">
      <c r="A432" t="s">
        <v>1203</v>
      </c>
      <c r="B432" t="s">
        <v>1204</v>
      </c>
      <c r="E432" t="b">
        <v>1</v>
      </c>
    </row>
    <row r="433" spans="1:5">
      <c r="A433" t="s">
        <v>1205</v>
      </c>
      <c r="B433" t="s">
        <v>1206</v>
      </c>
      <c r="E433" t="b">
        <v>1</v>
      </c>
    </row>
    <row r="434" spans="1:5">
      <c r="A434" t="s">
        <v>1207</v>
      </c>
      <c r="B434" t="s">
        <v>1208</v>
      </c>
      <c r="E434" t="b">
        <v>1</v>
      </c>
    </row>
    <row r="435" spans="1:5">
      <c r="A435" t="s">
        <v>1209</v>
      </c>
      <c r="B435" t="s">
        <v>1210</v>
      </c>
      <c r="E435" t="b">
        <v>1</v>
      </c>
    </row>
    <row r="436" spans="1:5">
      <c r="A436" t="s">
        <v>1211</v>
      </c>
      <c r="B436" t="s">
        <v>1212</v>
      </c>
      <c r="E436" t="b">
        <v>1</v>
      </c>
    </row>
    <row r="437" spans="1:5">
      <c r="A437" t="s">
        <v>1213</v>
      </c>
      <c r="B437" t="s">
        <v>1214</v>
      </c>
      <c r="E437" t="b">
        <v>1</v>
      </c>
    </row>
    <row r="438" spans="1:5">
      <c r="A438" t="s">
        <v>1215</v>
      </c>
      <c r="B438" t="s">
        <v>1216</v>
      </c>
      <c r="E438" t="b">
        <v>1</v>
      </c>
    </row>
    <row r="439" spans="1:5">
      <c r="A439" t="s">
        <v>1217</v>
      </c>
      <c r="B439" t="s">
        <v>1218</v>
      </c>
      <c r="E439" t="b">
        <v>1</v>
      </c>
    </row>
    <row r="440" spans="1:5">
      <c r="A440" t="s">
        <v>1219</v>
      </c>
      <c r="B440" t="s">
        <v>1220</v>
      </c>
      <c r="E440" t="b">
        <v>1</v>
      </c>
    </row>
    <row r="441" spans="1:5">
      <c r="A441" t="s">
        <v>1221</v>
      </c>
      <c r="B441" t="s">
        <v>1222</v>
      </c>
      <c r="E441" t="b">
        <v>1</v>
      </c>
    </row>
    <row r="442" spans="1:5">
      <c r="A442" t="s">
        <v>1223</v>
      </c>
      <c r="B442" t="s">
        <v>1224</v>
      </c>
      <c r="E442" t="b">
        <v>1</v>
      </c>
    </row>
    <row r="443" spans="1:5">
      <c r="A443" t="s">
        <v>1225</v>
      </c>
      <c r="B443" t="s">
        <v>1226</v>
      </c>
      <c r="E443" t="b">
        <v>1</v>
      </c>
    </row>
    <row r="444" spans="1:5">
      <c r="A444" t="s">
        <v>1227</v>
      </c>
      <c r="B444" t="s">
        <v>1228</v>
      </c>
      <c r="E444" t="b">
        <v>1</v>
      </c>
    </row>
    <row r="445" spans="1:5">
      <c r="A445" t="s">
        <v>1229</v>
      </c>
      <c r="B445" t="s">
        <v>1230</v>
      </c>
      <c r="E445" t="b">
        <v>1</v>
      </c>
    </row>
    <row r="446" spans="1:5">
      <c r="A446" t="s">
        <v>1231</v>
      </c>
      <c r="B446" t="s">
        <v>1232</v>
      </c>
      <c r="E446" t="b">
        <v>1</v>
      </c>
    </row>
    <row r="447" spans="1:5">
      <c r="A447" t="s">
        <v>1233</v>
      </c>
      <c r="B447" t="s">
        <v>1234</v>
      </c>
      <c r="E447" t="b">
        <v>1</v>
      </c>
    </row>
    <row r="448" spans="1:5">
      <c r="A448" t="s">
        <v>1235</v>
      </c>
      <c r="B448" t="s">
        <v>1236</v>
      </c>
      <c r="E448" t="b">
        <v>1</v>
      </c>
    </row>
    <row r="449" spans="1:5">
      <c r="A449" t="s">
        <v>1237</v>
      </c>
      <c r="B449" t="s">
        <v>1238</v>
      </c>
      <c r="E449" t="b">
        <v>1</v>
      </c>
    </row>
    <row r="450" spans="1:5">
      <c r="A450" t="s">
        <v>1239</v>
      </c>
      <c r="B450" t="s">
        <v>1240</v>
      </c>
      <c r="E450" t="b">
        <v>1</v>
      </c>
    </row>
    <row r="451" spans="1:5">
      <c r="A451" t="s">
        <v>1241</v>
      </c>
      <c r="B451" t="s">
        <v>1242</v>
      </c>
      <c r="E451" t="b">
        <v>1</v>
      </c>
    </row>
    <row r="452" spans="1:5">
      <c r="A452" t="s">
        <v>1243</v>
      </c>
      <c r="B452" t="s">
        <v>1244</v>
      </c>
      <c r="E452" t="b">
        <v>1</v>
      </c>
    </row>
    <row r="453" spans="1:5">
      <c r="A453" t="s">
        <v>1245</v>
      </c>
      <c r="B453" t="s">
        <v>1246</v>
      </c>
      <c r="E453" t="b">
        <v>1</v>
      </c>
    </row>
    <row r="454" spans="1:5">
      <c r="A454" t="s">
        <v>1247</v>
      </c>
      <c r="B454" t="s">
        <v>1248</v>
      </c>
      <c r="E454" t="b">
        <v>1</v>
      </c>
    </row>
    <row r="455" spans="1:5">
      <c r="A455" t="s">
        <v>1249</v>
      </c>
      <c r="B455" t="s">
        <v>1250</v>
      </c>
      <c r="E455" t="b">
        <v>1</v>
      </c>
    </row>
    <row r="456" spans="1:5">
      <c r="A456" t="s">
        <v>1251</v>
      </c>
      <c r="B456" t="s">
        <v>1252</v>
      </c>
      <c r="E456" t="b">
        <v>1</v>
      </c>
    </row>
    <row r="457" spans="1:5">
      <c r="A457" t="s">
        <v>1253</v>
      </c>
      <c r="B457" t="s">
        <v>1254</v>
      </c>
      <c r="E457" t="b">
        <v>1</v>
      </c>
    </row>
    <row r="458" spans="1:5">
      <c r="A458" t="s">
        <v>1255</v>
      </c>
      <c r="B458" t="s">
        <v>1256</v>
      </c>
      <c r="E458" t="b">
        <v>1</v>
      </c>
    </row>
    <row r="459" spans="1:5">
      <c r="A459" t="s">
        <v>1257</v>
      </c>
      <c r="B459" t="s">
        <v>1258</v>
      </c>
      <c r="E459" t="b">
        <v>1</v>
      </c>
    </row>
    <row r="460" spans="1:5">
      <c r="A460" t="s">
        <v>1259</v>
      </c>
      <c r="B460" t="s">
        <v>1260</v>
      </c>
      <c r="E460" t="b">
        <v>1</v>
      </c>
    </row>
    <row r="461" spans="1:5">
      <c r="A461" t="s">
        <v>1261</v>
      </c>
      <c r="B461" t="s">
        <v>1262</v>
      </c>
      <c r="E461" t="b">
        <v>1</v>
      </c>
    </row>
    <row r="462" spans="1:5">
      <c r="A462" t="s">
        <v>1263</v>
      </c>
      <c r="B462" t="s">
        <v>1264</v>
      </c>
      <c r="E462" t="b">
        <v>1</v>
      </c>
    </row>
    <row r="463" spans="1:5">
      <c r="A463" t="s">
        <v>1265</v>
      </c>
      <c r="B463" t="s">
        <v>1266</v>
      </c>
      <c r="E463" t="b">
        <v>1</v>
      </c>
    </row>
    <row r="464" spans="1:5">
      <c r="A464" t="s">
        <v>1267</v>
      </c>
      <c r="B464" t="s">
        <v>1268</v>
      </c>
      <c r="E464" t="b">
        <v>1</v>
      </c>
    </row>
    <row r="465" spans="1:5">
      <c r="A465" t="s">
        <v>1269</v>
      </c>
      <c r="B465" t="s">
        <v>1270</v>
      </c>
      <c r="E465" t="b">
        <v>1</v>
      </c>
    </row>
    <row r="466" spans="1:5">
      <c r="A466" t="s">
        <v>1271</v>
      </c>
      <c r="B466" t="s">
        <v>1272</v>
      </c>
      <c r="E466" t="b">
        <v>1</v>
      </c>
    </row>
    <row r="467" spans="1:5">
      <c r="A467" t="s">
        <v>1273</v>
      </c>
      <c r="B467" t="s">
        <v>1274</v>
      </c>
      <c r="E467" t="b">
        <v>1</v>
      </c>
    </row>
    <row r="468" spans="1:5">
      <c r="A468" t="s">
        <v>1275</v>
      </c>
      <c r="B468" t="s">
        <v>1276</v>
      </c>
      <c r="E468" t="b">
        <v>1</v>
      </c>
    </row>
    <row r="469" spans="1:5">
      <c r="A469" t="s">
        <v>1277</v>
      </c>
      <c r="B469" t="s">
        <v>1278</v>
      </c>
      <c r="E469" t="b">
        <v>1</v>
      </c>
    </row>
    <row r="470" spans="1:5">
      <c r="A470" t="s">
        <v>1279</v>
      </c>
      <c r="B470" t="s">
        <v>1280</v>
      </c>
      <c r="E470" t="b">
        <v>1</v>
      </c>
    </row>
    <row r="471" spans="1:5">
      <c r="A471" t="s">
        <v>1281</v>
      </c>
      <c r="B471" t="s">
        <v>1282</v>
      </c>
      <c r="E471" t="b">
        <v>1</v>
      </c>
    </row>
    <row r="472" spans="1:5">
      <c r="A472" t="s">
        <v>1283</v>
      </c>
      <c r="B472" t="s">
        <v>1284</v>
      </c>
      <c r="E472" t="b">
        <v>1</v>
      </c>
    </row>
    <row r="473" spans="1:5">
      <c r="A473" t="s">
        <v>1285</v>
      </c>
      <c r="B473" t="s">
        <v>1286</v>
      </c>
      <c r="E473" t="b">
        <v>1</v>
      </c>
    </row>
    <row r="474" spans="1:5">
      <c r="A474" t="s">
        <v>1287</v>
      </c>
      <c r="B474" t="s">
        <v>1288</v>
      </c>
      <c r="E474" t="b">
        <v>1</v>
      </c>
    </row>
    <row r="475" spans="1:5">
      <c r="A475" t="s">
        <v>1289</v>
      </c>
      <c r="B475" t="s">
        <v>1290</v>
      </c>
      <c r="E475" t="b">
        <v>1</v>
      </c>
    </row>
    <row r="476" spans="1:5">
      <c r="A476" t="s">
        <v>1291</v>
      </c>
      <c r="B476" t="s">
        <v>1292</v>
      </c>
      <c r="E476" t="b">
        <v>1</v>
      </c>
    </row>
    <row r="477" spans="1:5">
      <c r="A477" t="s">
        <v>1293</v>
      </c>
      <c r="B477" t="s">
        <v>1294</v>
      </c>
      <c r="E477" t="b">
        <v>1</v>
      </c>
    </row>
    <row r="478" spans="1:5">
      <c r="A478" t="s">
        <v>1295</v>
      </c>
      <c r="B478" t="s">
        <v>1296</v>
      </c>
      <c r="E478" t="b">
        <v>1</v>
      </c>
    </row>
    <row r="479" spans="1:5">
      <c r="A479" t="s">
        <v>1297</v>
      </c>
      <c r="B479" t="s">
        <v>1298</v>
      </c>
      <c r="E479" t="b">
        <v>1</v>
      </c>
    </row>
    <row r="480" spans="1:5">
      <c r="A480" t="s">
        <v>1299</v>
      </c>
      <c r="B480" t="s">
        <v>1300</v>
      </c>
      <c r="E480" t="b">
        <v>1</v>
      </c>
    </row>
    <row r="481" spans="1:5">
      <c r="A481" t="s">
        <v>1301</v>
      </c>
      <c r="B481" t="s">
        <v>1302</v>
      </c>
      <c r="E481" t="b">
        <v>1</v>
      </c>
    </row>
    <row r="482" spans="1:5">
      <c r="A482" t="s">
        <v>1303</v>
      </c>
      <c r="B482" t="s">
        <v>1304</v>
      </c>
      <c r="E482" t="b">
        <v>1</v>
      </c>
    </row>
    <row r="483" spans="1:5">
      <c r="A483" t="s">
        <v>1305</v>
      </c>
      <c r="B483" t="s">
        <v>1306</v>
      </c>
      <c r="E483" t="b">
        <v>1</v>
      </c>
    </row>
    <row r="484" spans="1:5">
      <c r="A484" t="s">
        <v>1307</v>
      </c>
      <c r="B484" t="s">
        <v>1308</v>
      </c>
      <c r="E484" t="b">
        <v>1</v>
      </c>
    </row>
    <row r="485" spans="1:5">
      <c r="A485" t="s">
        <v>1309</v>
      </c>
      <c r="B485" t="s">
        <v>1310</v>
      </c>
      <c r="E485" t="b">
        <v>1</v>
      </c>
    </row>
    <row r="486" spans="1:5">
      <c r="A486" t="s">
        <v>1311</v>
      </c>
      <c r="B486" t="s">
        <v>1312</v>
      </c>
      <c r="E486" t="b">
        <v>1</v>
      </c>
    </row>
    <row r="487" spans="1:5">
      <c r="A487" t="s">
        <v>1313</v>
      </c>
      <c r="B487" t="s">
        <v>1314</v>
      </c>
      <c r="E487" t="b">
        <v>1</v>
      </c>
    </row>
    <row r="488" spans="1:5">
      <c r="A488" t="s">
        <v>1315</v>
      </c>
      <c r="B488" t="s">
        <v>1316</v>
      </c>
      <c r="E488" t="b">
        <v>1</v>
      </c>
    </row>
    <row r="489" spans="1:5">
      <c r="A489" t="s">
        <v>1317</v>
      </c>
      <c r="B489" t="s">
        <v>1318</v>
      </c>
      <c r="E489" t="b">
        <v>1</v>
      </c>
    </row>
    <row r="490" spans="1:5">
      <c r="A490" t="s">
        <v>1319</v>
      </c>
      <c r="B490" t="s">
        <v>1320</v>
      </c>
      <c r="E490" t="b">
        <v>1</v>
      </c>
    </row>
    <row r="491" spans="1:5">
      <c r="A491" t="s">
        <v>1321</v>
      </c>
      <c r="B491" t="s">
        <v>1322</v>
      </c>
      <c r="E491" t="b">
        <v>1</v>
      </c>
    </row>
    <row r="492" spans="1:5">
      <c r="A492" t="s">
        <v>1323</v>
      </c>
      <c r="B492" t="s">
        <v>1324</v>
      </c>
      <c r="E492" t="b">
        <v>1</v>
      </c>
    </row>
    <row r="493" spans="1:5">
      <c r="A493" t="s">
        <v>1325</v>
      </c>
      <c r="B493" t="s">
        <v>1326</v>
      </c>
      <c r="E493" t="b">
        <v>1</v>
      </c>
    </row>
    <row r="494" spans="1:5">
      <c r="A494" t="s">
        <v>1327</v>
      </c>
      <c r="B494" t="s">
        <v>1328</v>
      </c>
      <c r="E494" t="b">
        <v>1</v>
      </c>
    </row>
    <row r="495" spans="1:5">
      <c r="A495" t="s">
        <v>1329</v>
      </c>
      <c r="B495" t="s">
        <v>1330</v>
      </c>
      <c r="E495" t="b">
        <v>1</v>
      </c>
    </row>
    <row r="496" spans="1:5">
      <c r="A496" t="s">
        <v>1331</v>
      </c>
      <c r="B496" t="s">
        <v>1332</v>
      </c>
      <c r="E496" t="b">
        <v>1</v>
      </c>
    </row>
    <row r="497" spans="1:5">
      <c r="A497" t="s">
        <v>1333</v>
      </c>
      <c r="B497" t="s">
        <v>1334</v>
      </c>
      <c r="E497" t="b">
        <v>1</v>
      </c>
    </row>
    <row r="498" spans="1:5">
      <c r="A498" t="s">
        <v>1335</v>
      </c>
      <c r="B498" t="s">
        <v>1336</v>
      </c>
      <c r="E498" t="b">
        <v>1</v>
      </c>
    </row>
    <row r="499" spans="1:5">
      <c r="A499" t="s">
        <v>1337</v>
      </c>
      <c r="B499" t="s">
        <v>1338</v>
      </c>
      <c r="E499" t="b">
        <v>1</v>
      </c>
    </row>
    <row r="500" spans="1:5">
      <c r="A500" t="s">
        <v>1339</v>
      </c>
      <c r="B500" t="s">
        <v>1340</v>
      </c>
      <c r="E500" t="b">
        <v>1</v>
      </c>
    </row>
    <row r="501" spans="1:5">
      <c r="A501" t="s">
        <v>1341</v>
      </c>
      <c r="B501" t="s">
        <v>1342</v>
      </c>
      <c r="E501" t="b">
        <v>1</v>
      </c>
    </row>
    <row r="502" spans="1:5">
      <c r="A502" t="s">
        <v>1343</v>
      </c>
      <c r="B502" t="s">
        <v>1344</v>
      </c>
      <c r="E502" t="b">
        <v>1</v>
      </c>
    </row>
    <row r="503" spans="1:5">
      <c r="A503" t="s">
        <v>1345</v>
      </c>
      <c r="B503" t="s">
        <v>1346</v>
      </c>
      <c r="E503" t="b">
        <v>1</v>
      </c>
    </row>
    <row r="504" spans="1:5">
      <c r="A504" t="s">
        <v>1347</v>
      </c>
      <c r="B504" t="s">
        <v>1348</v>
      </c>
      <c r="E504" t="b">
        <v>1</v>
      </c>
    </row>
    <row r="505" spans="1:5">
      <c r="A505" t="s">
        <v>1349</v>
      </c>
      <c r="B505" t="s">
        <v>1350</v>
      </c>
      <c r="E505" t="b">
        <v>1</v>
      </c>
    </row>
    <row r="506" spans="1:5">
      <c r="A506" t="s">
        <v>1351</v>
      </c>
      <c r="B506" t="s">
        <v>1352</v>
      </c>
      <c r="E506" t="b">
        <v>1</v>
      </c>
    </row>
    <row r="507" spans="1:5">
      <c r="A507" t="s">
        <v>1353</v>
      </c>
      <c r="B507" t="s">
        <v>1354</v>
      </c>
      <c r="E507" t="b">
        <v>1</v>
      </c>
    </row>
    <row r="508" spans="1:5">
      <c r="A508" t="s">
        <v>1355</v>
      </c>
      <c r="B508" t="s">
        <v>1356</v>
      </c>
      <c r="E508" t="b">
        <v>1</v>
      </c>
    </row>
    <row r="509" spans="1:5">
      <c r="A509" t="s">
        <v>1357</v>
      </c>
      <c r="B509" t="s">
        <v>1358</v>
      </c>
      <c r="E509" t="b">
        <v>1</v>
      </c>
    </row>
    <row r="510" spans="1:5">
      <c r="A510" t="s">
        <v>1359</v>
      </c>
      <c r="B510" t="s">
        <v>1360</v>
      </c>
      <c r="E510" t="b">
        <v>1</v>
      </c>
    </row>
    <row r="511" spans="1:5">
      <c r="A511" t="s">
        <v>1361</v>
      </c>
      <c r="B511" t="s">
        <v>1362</v>
      </c>
      <c r="E511" t="b">
        <v>1</v>
      </c>
    </row>
    <row r="512" spans="1:5">
      <c r="A512" t="s">
        <v>1363</v>
      </c>
      <c r="B512" t="s">
        <v>1364</v>
      </c>
      <c r="E512" t="b">
        <v>1</v>
      </c>
    </row>
    <row r="513" spans="1:5">
      <c r="A513" t="s">
        <v>1365</v>
      </c>
      <c r="B513" t="s">
        <v>1366</v>
      </c>
      <c r="E513" t="b">
        <v>1</v>
      </c>
    </row>
    <row r="514" spans="1:5">
      <c r="A514" t="s">
        <v>1367</v>
      </c>
      <c r="B514" t="s">
        <v>1368</v>
      </c>
      <c r="E514" t="b">
        <v>1</v>
      </c>
    </row>
    <row r="515" spans="1:5">
      <c r="A515" t="s">
        <v>1369</v>
      </c>
      <c r="B515" t="s">
        <v>1370</v>
      </c>
      <c r="E515" t="b">
        <v>1</v>
      </c>
    </row>
    <row r="516" spans="1:5">
      <c r="A516" t="s">
        <v>1371</v>
      </c>
      <c r="B516" t="s">
        <v>1372</v>
      </c>
      <c r="E516" t="b">
        <v>1</v>
      </c>
    </row>
    <row r="517" spans="1:5">
      <c r="A517" t="s">
        <v>1373</v>
      </c>
      <c r="B517" t="s">
        <v>1374</v>
      </c>
      <c r="E517" t="b">
        <v>1</v>
      </c>
    </row>
    <row r="518" spans="1:5">
      <c r="A518" t="s">
        <v>1375</v>
      </c>
      <c r="B518" t="s">
        <v>1376</v>
      </c>
      <c r="E518" t="b">
        <v>1</v>
      </c>
    </row>
    <row r="519" spans="1:5">
      <c r="A519" t="s">
        <v>1377</v>
      </c>
      <c r="B519" t="s">
        <v>1378</v>
      </c>
      <c r="E519" t="b">
        <v>1</v>
      </c>
    </row>
    <row r="520" spans="1:5">
      <c r="A520" t="s">
        <v>1379</v>
      </c>
      <c r="B520" t="s">
        <v>1380</v>
      </c>
      <c r="E520" t="b">
        <v>1</v>
      </c>
    </row>
    <row r="521" spans="1:5">
      <c r="A521" t="s">
        <v>1381</v>
      </c>
      <c r="B521" t="s">
        <v>1382</v>
      </c>
      <c r="E521" t="b">
        <v>1</v>
      </c>
    </row>
    <row r="522" spans="1:5">
      <c r="A522" t="s">
        <v>1383</v>
      </c>
      <c r="B522" t="s">
        <v>1384</v>
      </c>
      <c r="E522" t="b">
        <v>1</v>
      </c>
    </row>
    <row r="523" spans="1:5">
      <c r="A523" t="s">
        <v>1385</v>
      </c>
      <c r="B523" t="s">
        <v>1386</v>
      </c>
      <c r="E523" t="b">
        <v>1</v>
      </c>
    </row>
    <row r="524" spans="1:5">
      <c r="A524" t="s">
        <v>1387</v>
      </c>
      <c r="B524" t="s">
        <v>1388</v>
      </c>
      <c r="E524" t="b">
        <v>1</v>
      </c>
    </row>
    <row r="525" spans="1:5">
      <c r="A525" t="s">
        <v>1389</v>
      </c>
      <c r="B525" t="s">
        <v>1390</v>
      </c>
      <c r="E525" t="b">
        <v>1</v>
      </c>
    </row>
    <row r="526" spans="1:5">
      <c r="A526" t="s">
        <v>1391</v>
      </c>
      <c r="B526" t="s">
        <v>1392</v>
      </c>
      <c r="E526" t="b">
        <v>1</v>
      </c>
    </row>
    <row r="527" spans="1:5">
      <c r="A527" t="s">
        <v>1393</v>
      </c>
      <c r="B527" t="s">
        <v>1394</v>
      </c>
      <c r="E527" t="b">
        <v>1</v>
      </c>
    </row>
    <row r="528" spans="1:5">
      <c r="A528" t="s">
        <v>1395</v>
      </c>
      <c r="B528" t="s">
        <v>1396</v>
      </c>
      <c r="E528" t="b">
        <v>1</v>
      </c>
    </row>
    <row r="529" spans="1:5">
      <c r="A529" t="s">
        <v>1397</v>
      </c>
      <c r="B529" t="s">
        <v>1398</v>
      </c>
      <c r="E529" t="b">
        <v>1</v>
      </c>
    </row>
    <row r="530" spans="1:5">
      <c r="A530" t="s">
        <v>1399</v>
      </c>
      <c r="B530" t="s">
        <v>1400</v>
      </c>
      <c r="E530" t="b">
        <v>1</v>
      </c>
    </row>
    <row r="531" spans="1:5">
      <c r="A531" t="s">
        <v>1401</v>
      </c>
      <c r="B531" t="s">
        <v>1402</v>
      </c>
      <c r="E531" t="b">
        <v>1</v>
      </c>
    </row>
    <row r="532" spans="1:5">
      <c r="A532" t="s">
        <v>1403</v>
      </c>
      <c r="B532" t="s">
        <v>1404</v>
      </c>
      <c r="E532" t="b">
        <v>1</v>
      </c>
    </row>
    <row r="533" spans="1:5">
      <c r="A533" t="s">
        <v>1405</v>
      </c>
      <c r="B533" t="s">
        <v>1406</v>
      </c>
      <c r="E533" t="b">
        <v>1</v>
      </c>
    </row>
    <row r="534" spans="1:5">
      <c r="A534" t="s">
        <v>1407</v>
      </c>
      <c r="B534" t="s">
        <v>1408</v>
      </c>
      <c r="E534" t="b">
        <v>1</v>
      </c>
    </row>
    <row r="535" spans="1:5">
      <c r="A535" t="s">
        <v>1409</v>
      </c>
      <c r="B535" t="s">
        <v>1410</v>
      </c>
      <c r="E535" t="b">
        <v>1</v>
      </c>
    </row>
    <row r="536" spans="1:5">
      <c r="A536" t="s">
        <v>1411</v>
      </c>
      <c r="B536" t="s">
        <v>1412</v>
      </c>
      <c r="E536" t="b">
        <v>1</v>
      </c>
    </row>
    <row r="537" spans="1:5">
      <c r="A537" t="s">
        <v>1413</v>
      </c>
      <c r="B537" t="s">
        <v>1414</v>
      </c>
      <c r="E537" t="b">
        <v>1</v>
      </c>
    </row>
    <row r="538" spans="1:5">
      <c r="A538" t="s">
        <v>1415</v>
      </c>
      <c r="B538" t="s">
        <v>1416</v>
      </c>
      <c r="E538" t="b">
        <v>1</v>
      </c>
    </row>
    <row r="539" spans="1:5">
      <c r="A539" t="s">
        <v>1417</v>
      </c>
      <c r="B539" t="s">
        <v>1418</v>
      </c>
      <c r="E539" t="b">
        <v>1</v>
      </c>
    </row>
    <row r="540" spans="1:5">
      <c r="A540" t="s">
        <v>1419</v>
      </c>
      <c r="B540" t="s">
        <v>1420</v>
      </c>
      <c r="E540" t="b">
        <v>1</v>
      </c>
    </row>
    <row r="541" spans="1:5">
      <c r="A541" t="s">
        <v>1421</v>
      </c>
      <c r="B541" t="s">
        <v>1422</v>
      </c>
      <c r="E541" t="b">
        <v>1</v>
      </c>
    </row>
    <row r="542" spans="1:5">
      <c r="A542" t="s">
        <v>1423</v>
      </c>
      <c r="B542" t="s">
        <v>1424</v>
      </c>
      <c r="E542" t="b">
        <v>1</v>
      </c>
    </row>
    <row r="543" spans="1:5">
      <c r="A543" t="s">
        <v>1425</v>
      </c>
      <c r="B543" t="s">
        <v>1426</v>
      </c>
      <c r="E543" t="b">
        <v>1</v>
      </c>
    </row>
    <row r="544" spans="1:5">
      <c r="A544" t="s">
        <v>1427</v>
      </c>
      <c r="B544" t="s">
        <v>1428</v>
      </c>
      <c r="E544" t="b">
        <v>1</v>
      </c>
    </row>
    <row r="545" spans="1:5">
      <c r="A545" t="s">
        <v>1429</v>
      </c>
      <c r="B545" t="s">
        <v>1430</v>
      </c>
      <c r="E545" t="b">
        <v>1</v>
      </c>
    </row>
    <row r="546" spans="1:5">
      <c r="A546" t="s">
        <v>1431</v>
      </c>
      <c r="B546" t="s">
        <v>1432</v>
      </c>
      <c r="E546" t="b">
        <v>1</v>
      </c>
    </row>
    <row r="547" spans="1:5">
      <c r="A547" t="s">
        <v>1433</v>
      </c>
      <c r="B547" t="s">
        <v>1434</v>
      </c>
      <c r="E547" t="b">
        <v>1</v>
      </c>
    </row>
    <row r="548" spans="1:5">
      <c r="A548" t="s">
        <v>1435</v>
      </c>
      <c r="B548" t="s">
        <v>1436</v>
      </c>
      <c r="E548" t="b">
        <v>1</v>
      </c>
    </row>
    <row r="549" spans="1:5">
      <c r="A549" t="s">
        <v>1437</v>
      </c>
      <c r="B549" t="s">
        <v>1438</v>
      </c>
      <c r="E549" t="b">
        <v>1</v>
      </c>
    </row>
    <row r="550" spans="1:5">
      <c r="A550" t="s">
        <v>1439</v>
      </c>
      <c r="B550" t="s">
        <v>1440</v>
      </c>
      <c r="E550" t="b">
        <v>1</v>
      </c>
    </row>
    <row r="551" spans="1:5">
      <c r="A551" t="s">
        <v>1441</v>
      </c>
      <c r="B551" t="s">
        <v>1442</v>
      </c>
      <c r="E551" t="b">
        <v>1</v>
      </c>
    </row>
    <row r="552" spans="1:5">
      <c r="A552" t="s">
        <v>1443</v>
      </c>
      <c r="B552" t="s">
        <v>1444</v>
      </c>
      <c r="E552" t="b">
        <v>1</v>
      </c>
    </row>
    <row r="553" spans="1:5">
      <c r="A553" t="s">
        <v>1445</v>
      </c>
      <c r="B553" t="s">
        <v>1446</v>
      </c>
      <c r="E553" t="b">
        <v>1</v>
      </c>
    </row>
    <row r="554" spans="1:5">
      <c r="A554" t="s">
        <v>1447</v>
      </c>
      <c r="B554" t="s">
        <v>1448</v>
      </c>
      <c r="E554" t="b">
        <v>1</v>
      </c>
    </row>
    <row r="555" spans="1:5">
      <c r="A555" t="s">
        <v>1449</v>
      </c>
      <c r="B555" t="s">
        <v>1450</v>
      </c>
      <c r="E555" t="b">
        <v>1</v>
      </c>
    </row>
    <row r="556" spans="1:5">
      <c r="A556" t="s">
        <v>1451</v>
      </c>
      <c r="B556" t="s">
        <v>1452</v>
      </c>
      <c r="E556" t="b">
        <v>1</v>
      </c>
    </row>
    <row r="557" spans="1:5">
      <c r="A557" t="s">
        <v>1453</v>
      </c>
      <c r="B557" t="s">
        <v>1454</v>
      </c>
      <c r="E557" t="b">
        <v>1</v>
      </c>
    </row>
    <row r="558" spans="1:5">
      <c r="A558" t="s">
        <v>1455</v>
      </c>
      <c r="B558" t="s">
        <v>1456</v>
      </c>
      <c r="E558" t="b">
        <v>1</v>
      </c>
    </row>
    <row r="559" spans="1:5">
      <c r="A559" t="s">
        <v>1457</v>
      </c>
      <c r="B559" t="s">
        <v>1458</v>
      </c>
      <c r="E559" t="b">
        <v>1</v>
      </c>
    </row>
    <row r="560" spans="1:5">
      <c r="A560" t="s">
        <v>1459</v>
      </c>
      <c r="B560" t="s">
        <v>1460</v>
      </c>
      <c r="E560" t="b">
        <v>1</v>
      </c>
    </row>
    <row r="561" spans="1:5">
      <c r="A561" t="s">
        <v>1461</v>
      </c>
      <c r="B561" t="s">
        <v>1462</v>
      </c>
      <c r="E561" t="b">
        <v>1</v>
      </c>
    </row>
    <row r="562" spans="1:5">
      <c r="A562" t="s">
        <v>1463</v>
      </c>
      <c r="B562" t="s">
        <v>1464</v>
      </c>
      <c r="E562" t="b">
        <v>1</v>
      </c>
    </row>
    <row r="563" spans="1:5">
      <c r="A563" t="s">
        <v>1465</v>
      </c>
      <c r="B563" t="s">
        <v>1466</v>
      </c>
      <c r="E563" t="b">
        <v>1</v>
      </c>
    </row>
    <row r="564" spans="1:5">
      <c r="A564" t="s">
        <v>1467</v>
      </c>
      <c r="B564" t="s">
        <v>1468</v>
      </c>
      <c r="E564" t="b">
        <v>1</v>
      </c>
    </row>
    <row r="565" spans="1:5">
      <c r="A565" t="s">
        <v>1469</v>
      </c>
      <c r="B565" t="s">
        <v>1470</v>
      </c>
      <c r="E565" t="b">
        <v>1</v>
      </c>
    </row>
    <row r="566" spans="1:5">
      <c r="A566" t="s">
        <v>1471</v>
      </c>
      <c r="B566" t="s">
        <v>1472</v>
      </c>
      <c r="E566" t="b">
        <v>1</v>
      </c>
    </row>
    <row r="567" spans="1:5">
      <c r="A567" t="s">
        <v>1473</v>
      </c>
      <c r="B567" t="s">
        <v>1474</v>
      </c>
      <c r="E567" t="b">
        <v>1</v>
      </c>
    </row>
    <row r="568" spans="1:5">
      <c r="A568" t="s">
        <v>1475</v>
      </c>
      <c r="B568" t="s">
        <v>1476</v>
      </c>
      <c r="E568" t="b">
        <v>1</v>
      </c>
    </row>
    <row r="569" spans="1:5">
      <c r="A569" t="s">
        <v>1477</v>
      </c>
      <c r="B569" t="s">
        <v>1478</v>
      </c>
      <c r="E569" t="b">
        <v>1</v>
      </c>
    </row>
    <row r="570" spans="1:5">
      <c r="A570" t="s">
        <v>1479</v>
      </c>
      <c r="B570" t="s">
        <v>1480</v>
      </c>
      <c r="E570" t="b">
        <v>1</v>
      </c>
    </row>
    <row r="571" spans="1:5">
      <c r="A571" t="s">
        <v>1481</v>
      </c>
      <c r="B571" t="s">
        <v>1482</v>
      </c>
      <c r="E571" t="b">
        <v>1</v>
      </c>
    </row>
    <row r="572" spans="1:5">
      <c r="A572" t="s">
        <v>1483</v>
      </c>
      <c r="B572" t="s">
        <v>1484</v>
      </c>
      <c r="E572" t="b">
        <v>1</v>
      </c>
    </row>
    <row r="573" spans="1:5">
      <c r="A573" t="s">
        <v>1485</v>
      </c>
      <c r="B573" t="s">
        <v>1486</v>
      </c>
      <c r="E573" t="b">
        <v>1</v>
      </c>
    </row>
    <row r="574" spans="1:5">
      <c r="A574" t="s">
        <v>1487</v>
      </c>
      <c r="B574" t="s">
        <v>1488</v>
      </c>
      <c r="E574" t="b">
        <v>1</v>
      </c>
    </row>
    <row r="575" spans="1:5">
      <c r="A575" t="s">
        <v>1489</v>
      </c>
      <c r="B575" t="s">
        <v>1490</v>
      </c>
      <c r="E575" t="b">
        <v>1</v>
      </c>
    </row>
    <row r="576" spans="1:5">
      <c r="A576" t="s">
        <v>1491</v>
      </c>
      <c r="B576" t="s">
        <v>1492</v>
      </c>
      <c r="E576" t="b">
        <v>1</v>
      </c>
    </row>
    <row r="577" spans="1:5">
      <c r="A577" t="s">
        <v>1493</v>
      </c>
      <c r="B577" t="s">
        <v>1494</v>
      </c>
      <c r="E577" t="b">
        <v>1</v>
      </c>
    </row>
    <row r="578" spans="1:5">
      <c r="A578" t="s">
        <v>1495</v>
      </c>
      <c r="B578" t="s">
        <v>1496</v>
      </c>
      <c r="E578" t="b">
        <v>1</v>
      </c>
    </row>
    <row r="579" spans="1:5">
      <c r="A579" t="s">
        <v>1497</v>
      </c>
      <c r="B579" t="s">
        <v>1498</v>
      </c>
      <c r="E579" t="b">
        <v>1</v>
      </c>
    </row>
    <row r="580" spans="1:5">
      <c r="A580" t="s">
        <v>1499</v>
      </c>
      <c r="B580" t="s">
        <v>1500</v>
      </c>
      <c r="E580" t="b">
        <v>1</v>
      </c>
    </row>
    <row r="581" spans="1:5">
      <c r="A581" t="s">
        <v>1501</v>
      </c>
      <c r="B581" t="s">
        <v>1502</v>
      </c>
      <c r="E581" t="b">
        <v>1</v>
      </c>
    </row>
    <row r="582" spans="1:5">
      <c r="A582" t="s">
        <v>1503</v>
      </c>
      <c r="B582" t="s">
        <v>1504</v>
      </c>
      <c r="E582" t="b">
        <v>1</v>
      </c>
    </row>
    <row r="583" spans="1:5">
      <c r="A583" t="s">
        <v>1505</v>
      </c>
      <c r="B583" t="s">
        <v>1506</v>
      </c>
      <c r="E583" t="b">
        <v>1</v>
      </c>
    </row>
    <row r="584" spans="1:5">
      <c r="A584" t="s">
        <v>1507</v>
      </c>
      <c r="B584" t="s">
        <v>1508</v>
      </c>
      <c r="E584" t="b">
        <v>1</v>
      </c>
    </row>
    <row r="585" spans="1:5">
      <c r="A585" t="s">
        <v>1509</v>
      </c>
      <c r="B585" t="s">
        <v>1510</v>
      </c>
      <c r="E585" t="b">
        <v>1</v>
      </c>
    </row>
    <row r="586" spans="1:5">
      <c r="A586" t="s">
        <v>1511</v>
      </c>
      <c r="B586" t="s">
        <v>1512</v>
      </c>
      <c r="E586" t="b">
        <v>1</v>
      </c>
    </row>
    <row r="587" spans="1:5">
      <c r="A587" t="s">
        <v>1513</v>
      </c>
      <c r="B587" t="s">
        <v>1514</v>
      </c>
      <c r="E587" t="b">
        <v>1</v>
      </c>
    </row>
    <row r="588" spans="1:5">
      <c r="A588" t="s">
        <v>1515</v>
      </c>
      <c r="B588" t="s">
        <v>1516</v>
      </c>
      <c r="E588" t="b">
        <v>1</v>
      </c>
    </row>
    <row r="589" spans="1:5">
      <c r="A589" t="s">
        <v>1517</v>
      </c>
      <c r="B589" t="s">
        <v>1518</v>
      </c>
      <c r="E589" t="b">
        <v>1</v>
      </c>
    </row>
    <row r="590" spans="1:5">
      <c r="A590" t="s">
        <v>1519</v>
      </c>
      <c r="B590" t="s">
        <v>1520</v>
      </c>
      <c r="E590" t="b">
        <v>1</v>
      </c>
    </row>
    <row r="591" spans="1:5">
      <c r="A591" t="s">
        <v>1521</v>
      </c>
      <c r="B591" t="s">
        <v>1522</v>
      </c>
      <c r="E591" t="b">
        <v>1</v>
      </c>
    </row>
    <row r="592" spans="1:5">
      <c r="A592" t="s">
        <v>1523</v>
      </c>
      <c r="B592" t="s">
        <v>1524</v>
      </c>
      <c r="E592" t="b">
        <v>1</v>
      </c>
    </row>
    <row r="593" spans="1:5">
      <c r="A593" t="s">
        <v>1525</v>
      </c>
      <c r="B593" t="s">
        <v>1526</v>
      </c>
      <c r="E593" t="b">
        <v>1</v>
      </c>
    </row>
    <row r="594" spans="1:5">
      <c r="A594" t="s">
        <v>1527</v>
      </c>
      <c r="B594" t="s">
        <v>1528</v>
      </c>
      <c r="E594" t="b">
        <v>1</v>
      </c>
    </row>
    <row r="595" spans="1:5">
      <c r="A595" t="s">
        <v>1529</v>
      </c>
      <c r="B595" t="s">
        <v>1530</v>
      </c>
      <c r="E595" t="b">
        <v>1</v>
      </c>
    </row>
    <row r="596" spans="1:5">
      <c r="A596" t="s">
        <v>1531</v>
      </c>
      <c r="B596" t="s">
        <v>1532</v>
      </c>
      <c r="E596" t="b">
        <v>1</v>
      </c>
    </row>
    <row r="597" spans="1:5">
      <c r="A597" t="s">
        <v>1533</v>
      </c>
      <c r="B597" t="s">
        <v>1534</v>
      </c>
      <c r="E597" t="b">
        <v>1</v>
      </c>
    </row>
    <row r="598" spans="1:5">
      <c r="A598" t="s">
        <v>1535</v>
      </c>
      <c r="B598" t="s">
        <v>1536</v>
      </c>
      <c r="E598" t="b">
        <v>1</v>
      </c>
    </row>
    <row r="599" spans="1:5">
      <c r="A599" t="s">
        <v>1537</v>
      </c>
      <c r="B599" t="s">
        <v>1538</v>
      </c>
      <c r="E599" t="b">
        <v>1</v>
      </c>
    </row>
    <row r="600" spans="1:5">
      <c r="A600" t="s">
        <v>1539</v>
      </c>
      <c r="B600" t="s">
        <v>1540</v>
      </c>
      <c r="E600" t="b">
        <v>1</v>
      </c>
    </row>
    <row r="601" spans="1:5">
      <c r="A601" t="s">
        <v>1541</v>
      </c>
      <c r="B601" t="s">
        <v>1542</v>
      </c>
      <c r="E601" t="b">
        <v>1</v>
      </c>
    </row>
    <row r="602" spans="1:5">
      <c r="A602" t="s">
        <v>1543</v>
      </c>
      <c r="B602" t="s">
        <v>1544</v>
      </c>
      <c r="E602" t="b">
        <v>1</v>
      </c>
    </row>
    <row r="603" spans="1:5">
      <c r="A603" t="s">
        <v>1545</v>
      </c>
      <c r="B603" t="s">
        <v>1546</v>
      </c>
      <c r="E603" t="b">
        <v>1</v>
      </c>
    </row>
    <row r="604" spans="1:5">
      <c r="A604" t="s">
        <v>1547</v>
      </c>
      <c r="B604" t="s">
        <v>1548</v>
      </c>
      <c r="E604" t="b">
        <v>1</v>
      </c>
    </row>
    <row r="605" spans="1:5">
      <c r="A605" t="s">
        <v>1549</v>
      </c>
      <c r="B605" t="s">
        <v>1550</v>
      </c>
      <c r="E605" t="b">
        <v>1</v>
      </c>
    </row>
    <row r="606" spans="1:5">
      <c r="A606" t="s">
        <v>1551</v>
      </c>
      <c r="B606" t="s">
        <v>1552</v>
      </c>
      <c r="E606" t="b">
        <v>1</v>
      </c>
    </row>
    <row r="607" spans="1:5">
      <c r="A607" t="s">
        <v>1553</v>
      </c>
      <c r="B607" t="s">
        <v>1554</v>
      </c>
      <c r="E607" t="b">
        <v>1</v>
      </c>
    </row>
    <row r="608" spans="1:5">
      <c r="A608" t="s">
        <v>1555</v>
      </c>
      <c r="B608" t="s">
        <v>1556</v>
      </c>
      <c r="E608" t="b">
        <v>1</v>
      </c>
    </row>
    <row r="609" spans="1:5">
      <c r="A609" t="s">
        <v>1557</v>
      </c>
      <c r="B609" t="s">
        <v>1558</v>
      </c>
      <c r="E609" t="b">
        <v>1</v>
      </c>
    </row>
    <row r="610" spans="1:5">
      <c r="A610" t="s">
        <v>1559</v>
      </c>
      <c r="B610" t="s">
        <v>1560</v>
      </c>
      <c r="E610" t="b">
        <v>1</v>
      </c>
    </row>
    <row r="611" spans="1:5">
      <c r="A611" t="s">
        <v>1561</v>
      </c>
      <c r="B611" t="s">
        <v>1562</v>
      </c>
      <c r="E611" t="b">
        <v>1</v>
      </c>
    </row>
    <row r="612" spans="1:5">
      <c r="A612" t="s">
        <v>1563</v>
      </c>
      <c r="B612" t="s">
        <v>1564</v>
      </c>
      <c r="E612" t="b">
        <v>1</v>
      </c>
    </row>
    <row r="613" spans="1:5">
      <c r="A613" t="s">
        <v>1565</v>
      </c>
      <c r="B613" t="s">
        <v>1566</v>
      </c>
      <c r="E613" t="b">
        <v>1</v>
      </c>
    </row>
    <row r="614" spans="1:5">
      <c r="A614" t="s">
        <v>1567</v>
      </c>
      <c r="B614" t="s">
        <v>1568</v>
      </c>
      <c r="E614" t="b">
        <v>1</v>
      </c>
    </row>
    <row r="615" spans="1:5">
      <c r="A615" t="s">
        <v>1569</v>
      </c>
      <c r="B615" t="s">
        <v>1570</v>
      </c>
      <c r="E615" t="b">
        <v>1</v>
      </c>
    </row>
    <row r="616" spans="1:5">
      <c r="A616" t="s">
        <v>1571</v>
      </c>
      <c r="B616" t="s">
        <v>1572</v>
      </c>
      <c r="E616" t="b">
        <v>1</v>
      </c>
    </row>
    <row r="617" spans="1:5">
      <c r="A617" t="s">
        <v>1573</v>
      </c>
      <c r="B617" t="s">
        <v>1574</v>
      </c>
      <c r="E617" t="b">
        <v>1</v>
      </c>
    </row>
    <row r="618" spans="1:5">
      <c r="A618" t="s">
        <v>1575</v>
      </c>
      <c r="B618" t="s">
        <v>1576</v>
      </c>
      <c r="E618" t="b">
        <v>1</v>
      </c>
    </row>
    <row r="619" spans="1:5">
      <c r="A619" t="s">
        <v>1577</v>
      </c>
      <c r="B619" t="s">
        <v>1578</v>
      </c>
      <c r="E619" t="b">
        <v>1</v>
      </c>
    </row>
    <row r="620" spans="1:5">
      <c r="A620" t="s">
        <v>1579</v>
      </c>
      <c r="B620" t="s">
        <v>1580</v>
      </c>
      <c r="E620" t="b">
        <v>1</v>
      </c>
    </row>
    <row r="621" spans="1:5">
      <c r="A621" t="s">
        <v>1581</v>
      </c>
      <c r="B621" t="s">
        <v>1582</v>
      </c>
      <c r="E621" t="b">
        <v>1</v>
      </c>
    </row>
    <row r="622" spans="1:5">
      <c r="A622" t="s">
        <v>1583</v>
      </c>
      <c r="B622" t="s">
        <v>1584</v>
      </c>
      <c r="E622" t="b">
        <v>1</v>
      </c>
    </row>
    <row r="623" spans="1:5">
      <c r="A623" t="s">
        <v>1585</v>
      </c>
      <c r="B623" t="s">
        <v>1586</v>
      </c>
      <c r="E623" t="b">
        <v>1</v>
      </c>
    </row>
    <row r="624" spans="1:5">
      <c r="A624" t="s">
        <v>1587</v>
      </c>
      <c r="B624" t="s">
        <v>1588</v>
      </c>
      <c r="E624" t="b">
        <v>1</v>
      </c>
    </row>
    <row r="625" spans="1:5">
      <c r="A625" t="s">
        <v>1589</v>
      </c>
      <c r="B625" t="s">
        <v>1590</v>
      </c>
      <c r="E625" t="b">
        <v>1</v>
      </c>
    </row>
    <row r="626" spans="1:5">
      <c r="A626" t="s">
        <v>1591</v>
      </c>
      <c r="B626" t="s">
        <v>1592</v>
      </c>
      <c r="E626" t="b">
        <v>1</v>
      </c>
    </row>
    <row r="627" spans="1:5">
      <c r="A627" t="s">
        <v>1593</v>
      </c>
      <c r="B627" t="s">
        <v>1594</v>
      </c>
      <c r="E627" t="b">
        <v>1</v>
      </c>
    </row>
    <row r="628" spans="1:5">
      <c r="A628" t="s">
        <v>1595</v>
      </c>
      <c r="B628" t="s">
        <v>1596</v>
      </c>
      <c r="E628" t="b">
        <v>1</v>
      </c>
    </row>
    <row r="629" spans="1:5">
      <c r="A629" t="s">
        <v>1597</v>
      </c>
      <c r="B629" t="s">
        <v>1598</v>
      </c>
      <c r="E629" t="b">
        <v>1</v>
      </c>
    </row>
    <row r="630" spans="1:5">
      <c r="A630" t="s">
        <v>1599</v>
      </c>
      <c r="B630" t="s">
        <v>1600</v>
      </c>
      <c r="E630" t="b">
        <v>1</v>
      </c>
    </row>
    <row r="631" spans="1:5">
      <c r="A631" t="s">
        <v>1601</v>
      </c>
      <c r="B631" t="s">
        <v>1602</v>
      </c>
      <c r="E631" t="b">
        <v>1</v>
      </c>
    </row>
    <row r="632" spans="1:5">
      <c r="A632" t="s">
        <v>1603</v>
      </c>
      <c r="B632" t="s">
        <v>1604</v>
      </c>
      <c r="E632" t="b">
        <v>1</v>
      </c>
    </row>
    <row r="633" spans="1:5">
      <c r="A633" t="s">
        <v>1605</v>
      </c>
      <c r="B633" t="s">
        <v>1606</v>
      </c>
      <c r="E633" t="b">
        <v>1</v>
      </c>
    </row>
    <row r="634" spans="1:5">
      <c r="A634" t="s">
        <v>1607</v>
      </c>
      <c r="B634" t="s">
        <v>1608</v>
      </c>
      <c r="E634" t="b">
        <v>1</v>
      </c>
    </row>
    <row r="635" spans="1:5">
      <c r="A635" t="s">
        <v>1609</v>
      </c>
      <c r="B635" t="s">
        <v>1610</v>
      </c>
      <c r="E635" t="b">
        <v>1</v>
      </c>
    </row>
    <row r="636" spans="1:5">
      <c r="A636" t="s">
        <v>1611</v>
      </c>
      <c r="B636" t="s">
        <v>1612</v>
      </c>
      <c r="E636" t="b">
        <v>1</v>
      </c>
    </row>
    <row r="637" spans="1:5">
      <c r="A637" t="s">
        <v>1613</v>
      </c>
      <c r="B637" t="s">
        <v>1614</v>
      </c>
      <c r="E637" t="b">
        <v>1</v>
      </c>
    </row>
    <row r="638" spans="1:5">
      <c r="A638" t="s">
        <v>1615</v>
      </c>
      <c r="B638" t="s">
        <v>1616</v>
      </c>
      <c r="E638" t="b">
        <v>1</v>
      </c>
    </row>
    <row r="639" spans="1:5">
      <c r="A639" t="s">
        <v>1617</v>
      </c>
      <c r="B639" t="s">
        <v>1618</v>
      </c>
      <c r="E639" t="b">
        <v>1</v>
      </c>
    </row>
    <row r="640" spans="1:5">
      <c r="A640" t="s">
        <v>1619</v>
      </c>
      <c r="B640" t="s">
        <v>1620</v>
      </c>
      <c r="E640" t="b">
        <v>1</v>
      </c>
    </row>
    <row r="641" spans="1:5">
      <c r="A641" t="s">
        <v>1621</v>
      </c>
      <c r="B641" t="s">
        <v>1622</v>
      </c>
      <c r="E641" t="b">
        <v>1</v>
      </c>
    </row>
    <row r="642" spans="1:5">
      <c r="A642" t="s">
        <v>1623</v>
      </c>
      <c r="B642" t="s">
        <v>1624</v>
      </c>
      <c r="E642" t="b">
        <v>1</v>
      </c>
    </row>
    <row r="643" spans="1:5">
      <c r="A643" t="s">
        <v>1625</v>
      </c>
      <c r="B643" t="s">
        <v>1626</v>
      </c>
      <c r="E643" t="b">
        <v>1</v>
      </c>
    </row>
    <row r="644" spans="1:5">
      <c r="A644" t="s">
        <v>1627</v>
      </c>
      <c r="B644" t="s">
        <v>1628</v>
      </c>
      <c r="E644" t="b">
        <v>1</v>
      </c>
    </row>
    <row r="645" spans="1:5">
      <c r="A645" t="s">
        <v>1629</v>
      </c>
      <c r="B645" t="s">
        <v>1630</v>
      </c>
      <c r="E645" t="b">
        <v>1</v>
      </c>
    </row>
    <row r="646" spans="1:5">
      <c r="A646" t="s">
        <v>1631</v>
      </c>
      <c r="B646" t="s">
        <v>1632</v>
      </c>
      <c r="E646" t="b">
        <v>1</v>
      </c>
    </row>
    <row r="647" spans="1:5">
      <c r="A647" t="s">
        <v>1633</v>
      </c>
      <c r="B647" t="s">
        <v>1634</v>
      </c>
      <c r="E647" t="b">
        <v>1</v>
      </c>
    </row>
    <row r="648" spans="1:5">
      <c r="A648" t="s">
        <v>1635</v>
      </c>
      <c r="B648" t="s">
        <v>1636</v>
      </c>
      <c r="E648" t="b">
        <v>1</v>
      </c>
    </row>
    <row r="649" spans="1:5">
      <c r="A649" t="s">
        <v>1637</v>
      </c>
      <c r="B649" t="s">
        <v>1638</v>
      </c>
      <c r="E649" t="b">
        <v>1</v>
      </c>
    </row>
    <row r="650" spans="1:5">
      <c r="A650" t="s">
        <v>1639</v>
      </c>
      <c r="B650" t="s">
        <v>1640</v>
      </c>
      <c r="E650" t="b">
        <v>1</v>
      </c>
    </row>
    <row r="651" spans="1:5">
      <c r="A651" t="s">
        <v>1641</v>
      </c>
      <c r="B651" t="s">
        <v>1642</v>
      </c>
      <c r="E651" t="b">
        <v>1</v>
      </c>
    </row>
    <row r="652" spans="1:5">
      <c r="A652" t="s">
        <v>1643</v>
      </c>
      <c r="B652" t="s">
        <v>1644</v>
      </c>
      <c r="E652" t="b">
        <v>1</v>
      </c>
    </row>
    <row r="653" spans="1:5">
      <c r="A653" t="s">
        <v>1645</v>
      </c>
      <c r="B653" t="s">
        <v>1646</v>
      </c>
      <c r="E653" t="b">
        <v>1</v>
      </c>
    </row>
    <row r="654" spans="1:5">
      <c r="A654" t="s">
        <v>1647</v>
      </c>
      <c r="B654" t="s">
        <v>1648</v>
      </c>
      <c r="E654" t="b">
        <v>1</v>
      </c>
    </row>
    <row r="655" spans="1:5">
      <c r="A655" t="s">
        <v>1649</v>
      </c>
      <c r="B655" t="s">
        <v>1650</v>
      </c>
      <c r="E655" t="b">
        <v>1</v>
      </c>
    </row>
    <row r="656" spans="1:5">
      <c r="A656" t="s">
        <v>1651</v>
      </c>
      <c r="B656" t="s">
        <v>1652</v>
      </c>
      <c r="E656" t="b">
        <v>1</v>
      </c>
    </row>
    <row r="657" spans="1:5">
      <c r="A657" t="s">
        <v>1653</v>
      </c>
      <c r="B657" t="s">
        <v>1654</v>
      </c>
      <c r="E657" t="b">
        <v>1</v>
      </c>
    </row>
    <row r="658" spans="1:5">
      <c r="A658" t="s">
        <v>1655</v>
      </c>
      <c r="B658" t="s">
        <v>1656</v>
      </c>
      <c r="E658" t="b">
        <v>1</v>
      </c>
    </row>
    <row r="659" spans="1:5">
      <c r="A659" t="s">
        <v>1657</v>
      </c>
      <c r="B659" t="s">
        <v>1658</v>
      </c>
      <c r="E659" t="b">
        <v>1</v>
      </c>
    </row>
    <row r="660" spans="1:5">
      <c r="A660" t="s">
        <v>1659</v>
      </c>
      <c r="B660" t="s">
        <v>1660</v>
      </c>
      <c r="E660" t="b">
        <v>1</v>
      </c>
    </row>
    <row r="661" spans="1:5">
      <c r="A661" t="s">
        <v>1661</v>
      </c>
      <c r="B661" t="s">
        <v>1662</v>
      </c>
      <c r="E661" t="b">
        <v>1</v>
      </c>
    </row>
    <row r="662" spans="1:5">
      <c r="A662" t="s">
        <v>1663</v>
      </c>
      <c r="B662" t="s">
        <v>1664</v>
      </c>
      <c r="E662" t="b">
        <v>1</v>
      </c>
    </row>
    <row r="663" spans="1:5">
      <c r="A663" t="s">
        <v>1665</v>
      </c>
      <c r="B663" t="s">
        <v>1666</v>
      </c>
      <c r="E663" t="b">
        <v>1</v>
      </c>
    </row>
    <row r="664" spans="1:5">
      <c r="A664" t="s">
        <v>1667</v>
      </c>
      <c r="B664" t="s">
        <v>1668</v>
      </c>
      <c r="E664" t="b">
        <v>1</v>
      </c>
    </row>
    <row r="665" spans="1:5">
      <c r="A665" t="s">
        <v>1669</v>
      </c>
      <c r="B665" t="s">
        <v>1670</v>
      </c>
      <c r="E665" t="b">
        <v>1</v>
      </c>
    </row>
    <row r="666" spans="1:5">
      <c r="A666" t="s">
        <v>1671</v>
      </c>
      <c r="B666" t="s">
        <v>1672</v>
      </c>
      <c r="E666" t="b">
        <v>1</v>
      </c>
    </row>
    <row r="667" spans="1:5">
      <c r="A667" t="s">
        <v>1673</v>
      </c>
      <c r="B667" t="s">
        <v>1674</v>
      </c>
      <c r="E667" t="b">
        <v>1</v>
      </c>
    </row>
    <row r="668" spans="1:5">
      <c r="A668" t="s">
        <v>1675</v>
      </c>
      <c r="B668" t="s">
        <v>1676</v>
      </c>
      <c r="E668" t="b">
        <v>1</v>
      </c>
    </row>
    <row r="669" spans="1:5">
      <c r="A669" t="s">
        <v>1677</v>
      </c>
      <c r="B669" t="s">
        <v>1678</v>
      </c>
      <c r="E669" t="b">
        <v>1</v>
      </c>
    </row>
    <row r="670" spans="1:5">
      <c r="A670" t="s">
        <v>1679</v>
      </c>
      <c r="B670" t="s">
        <v>1680</v>
      </c>
      <c r="E670" t="b">
        <v>1</v>
      </c>
    </row>
    <row r="671" spans="1:5">
      <c r="A671" t="s">
        <v>1681</v>
      </c>
      <c r="B671" t="s">
        <v>1682</v>
      </c>
      <c r="E671" t="b">
        <v>1</v>
      </c>
    </row>
    <row r="672" spans="1:5">
      <c r="A672" t="s">
        <v>1683</v>
      </c>
      <c r="B672" t="s">
        <v>1684</v>
      </c>
      <c r="E672" t="b">
        <v>1</v>
      </c>
    </row>
    <row r="673" spans="1:5">
      <c r="A673" t="s">
        <v>1685</v>
      </c>
      <c r="B673" t="s">
        <v>1686</v>
      </c>
      <c r="E673" t="b">
        <v>1</v>
      </c>
    </row>
    <row r="674" spans="1:5">
      <c r="A674" t="s">
        <v>1687</v>
      </c>
      <c r="B674" t="s">
        <v>1688</v>
      </c>
      <c r="E674" t="b">
        <v>1</v>
      </c>
    </row>
    <row r="675" spans="1:5">
      <c r="A675" t="s">
        <v>1689</v>
      </c>
      <c r="B675" t="s">
        <v>1690</v>
      </c>
      <c r="E675" t="b">
        <v>1</v>
      </c>
    </row>
    <row r="676" spans="1:5">
      <c r="A676" t="s">
        <v>1691</v>
      </c>
      <c r="B676" t="s">
        <v>1692</v>
      </c>
      <c r="E676" t="b">
        <v>1</v>
      </c>
    </row>
    <row r="677" spans="1:5">
      <c r="A677" t="s">
        <v>1693</v>
      </c>
      <c r="B677" t="s">
        <v>1694</v>
      </c>
      <c r="E677" t="b">
        <v>1</v>
      </c>
    </row>
    <row r="678" spans="1:5">
      <c r="A678" t="s">
        <v>1695</v>
      </c>
      <c r="B678" t="s">
        <v>1696</v>
      </c>
      <c r="E678" t="b">
        <v>1</v>
      </c>
    </row>
    <row r="679" spans="1:5">
      <c r="A679" t="s">
        <v>1697</v>
      </c>
      <c r="B679" t="s">
        <v>1698</v>
      </c>
      <c r="E679" t="b">
        <v>1</v>
      </c>
    </row>
    <row r="680" spans="1:5">
      <c r="A680" t="s">
        <v>1699</v>
      </c>
      <c r="B680" t="s">
        <v>1700</v>
      </c>
      <c r="E680" t="b">
        <v>1</v>
      </c>
    </row>
    <row r="681" spans="1:5">
      <c r="A681" t="s">
        <v>1701</v>
      </c>
      <c r="B681" t="s">
        <v>1702</v>
      </c>
      <c r="E681" t="b">
        <v>1</v>
      </c>
    </row>
    <row r="682" spans="1:5">
      <c r="A682" t="s">
        <v>1703</v>
      </c>
      <c r="B682" t="s">
        <v>1704</v>
      </c>
      <c r="E682" t="b">
        <v>1</v>
      </c>
    </row>
    <row r="683" spans="1:5">
      <c r="A683" t="s">
        <v>1705</v>
      </c>
      <c r="B683" t="s">
        <v>1706</v>
      </c>
      <c r="E683" t="b">
        <v>1</v>
      </c>
    </row>
    <row r="684" spans="1:5">
      <c r="A684" t="s">
        <v>1707</v>
      </c>
      <c r="B684" t="s">
        <v>1708</v>
      </c>
      <c r="E684" t="b">
        <v>1</v>
      </c>
    </row>
    <row r="685" spans="1:5">
      <c r="A685" t="s">
        <v>1709</v>
      </c>
      <c r="B685" t="s">
        <v>1710</v>
      </c>
      <c r="E685" t="b">
        <v>1</v>
      </c>
    </row>
    <row r="686" spans="1:5">
      <c r="A686" t="s">
        <v>1711</v>
      </c>
      <c r="B686" t="s">
        <v>1712</v>
      </c>
      <c r="E686" t="b">
        <v>1</v>
      </c>
    </row>
    <row r="687" spans="1:5">
      <c r="A687" t="s">
        <v>1713</v>
      </c>
      <c r="B687" t="s">
        <v>1714</v>
      </c>
      <c r="E687" t="b">
        <v>1</v>
      </c>
    </row>
    <row r="688" spans="1:5">
      <c r="A688" t="s">
        <v>1715</v>
      </c>
      <c r="B688" t="s">
        <v>1716</v>
      </c>
      <c r="E688" t="b">
        <v>1</v>
      </c>
    </row>
    <row r="689" spans="1:5">
      <c r="A689" t="s">
        <v>1717</v>
      </c>
      <c r="B689" t="s">
        <v>1718</v>
      </c>
      <c r="E689" t="b">
        <v>1</v>
      </c>
    </row>
    <row r="690" spans="1:5">
      <c r="A690" t="s">
        <v>1719</v>
      </c>
      <c r="B690" t="s">
        <v>1720</v>
      </c>
      <c r="E690" t="b">
        <v>1</v>
      </c>
    </row>
    <row r="691" spans="1:5">
      <c r="A691" t="s">
        <v>1721</v>
      </c>
      <c r="B691" t="s">
        <v>1722</v>
      </c>
      <c r="E691" t="b">
        <v>1</v>
      </c>
    </row>
    <row r="692" spans="1:5">
      <c r="A692" t="s">
        <v>1723</v>
      </c>
      <c r="B692" t="s">
        <v>1724</v>
      </c>
      <c r="E692" t="b">
        <v>1</v>
      </c>
    </row>
    <row r="693" spans="1:5">
      <c r="A693" t="s">
        <v>1725</v>
      </c>
      <c r="B693" t="s">
        <v>1726</v>
      </c>
      <c r="E693" t="b">
        <v>1</v>
      </c>
    </row>
    <row r="694" spans="1:5">
      <c r="A694" t="s">
        <v>1727</v>
      </c>
      <c r="B694" t="s">
        <v>1728</v>
      </c>
      <c r="E694" t="b">
        <v>1</v>
      </c>
    </row>
    <row r="695" spans="1:5">
      <c r="A695" t="s">
        <v>1729</v>
      </c>
      <c r="B695" t="s">
        <v>1730</v>
      </c>
      <c r="E695" t="b">
        <v>1</v>
      </c>
    </row>
    <row r="696" spans="1:5">
      <c r="A696" t="s">
        <v>1731</v>
      </c>
      <c r="B696" t="s">
        <v>1732</v>
      </c>
      <c r="E696" t="b">
        <v>1</v>
      </c>
    </row>
    <row r="697" spans="1:5">
      <c r="A697" t="s">
        <v>1733</v>
      </c>
      <c r="B697" t="s">
        <v>1734</v>
      </c>
      <c r="E697" t="b">
        <v>1</v>
      </c>
    </row>
    <row r="698" spans="1:5">
      <c r="A698" t="s">
        <v>1735</v>
      </c>
      <c r="B698" t="s">
        <v>1736</v>
      </c>
      <c r="E698" t="b">
        <v>1</v>
      </c>
    </row>
    <row r="699" spans="1:5">
      <c r="A699" t="s">
        <v>1737</v>
      </c>
      <c r="B699" t="s">
        <v>1738</v>
      </c>
      <c r="E699" t="b">
        <v>1</v>
      </c>
    </row>
    <row r="700" spans="1:5">
      <c r="A700" t="s">
        <v>1739</v>
      </c>
      <c r="B700" t="s">
        <v>1740</v>
      </c>
      <c r="E700" t="b">
        <v>1</v>
      </c>
    </row>
    <row r="701" spans="1:5">
      <c r="A701" t="s">
        <v>1741</v>
      </c>
      <c r="B701" t="s">
        <v>1742</v>
      </c>
      <c r="E701" t="b">
        <v>1</v>
      </c>
    </row>
    <row r="702" spans="1:5">
      <c r="A702" t="s">
        <v>1743</v>
      </c>
      <c r="B702" t="s">
        <v>1744</v>
      </c>
      <c r="E702" t="b">
        <v>1</v>
      </c>
    </row>
    <row r="703" spans="1:5">
      <c r="A703" t="s">
        <v>1745</v>
      </c>
      <c r="B703" t="s">
        <v>1746</v>
      </c>
      <c r="E703" t="b">
        <v>1</v>
      </c>
    </row>
    <row r="704" spans="1:5">
      <c r="A704" t="s">
        <v>1747</v>
      </c>
      <c r="B704" t="s">
        <v>1748</v>
      </c>
      <c r="E704" t="b">
        <v>1</v>
      </c>
    </row>
    <row r="705" spans="1:5">
      <c r="A705" t="s">
        <v>1749</v>
      </c>
      <c r="B705" t="s">
        <v>1750</v>
      </c>
      <c r="E705" t="b">
        <v>1</v>
      </c>
    </row>
    <row r="706" spans="1:5">
      <c r="A706" t="s">
        <v>1751</v>
      </c>
      <c r="B706" t="s">
        <v>1752</v>
      </c>
      <c r="E706" t="b">
        <v>1</v>
      </c>
    </row>
    <row r="707" spans="1:5">
      <c r="A707" t="s">
        <v>1753</v>
      </c>
      <c r="B707" t="s">
        <v>1754</v>
      </c>
      <c r="E707" t="b">
        <v>1</v>
      </c>
    </row>
    <row r="708" spans="1:5">
      <c r="A708" t="s">
        <v>1755</v>
      </c>
      <c r="B708" t="s">
        <v>1756</v>
      </c>
      <c r="E708" t="b">
        <v>1</v>
      </c>
    </row>
    <row r="709" spans="1:5">
      <c r="A709" t="s">
        <v>1757</v>
      </c>
      <c r="B709" t="s">
        <v>1758</v>
      </c>
      <c r="E709" t="b">
        <v>1</v>
      </c>
    </row>
    <row r="710" spans="1:5">
      <c r="A710" t="s">
        <v>1759</v>
      </c>
      <c r="B710" t="s">
        <v>1760</v>
      </c>
      <c r="E710" t="b">
        <v>1</v>
      </c>
    </row>
    <row r="711" spans="1:5">
      <c r="A711" t="s">
        <v>1761</v>
      </c>
      <c r="B711" t="s">
        <v>1762</v>
      </c>
      <c r="E711" t="b">
        <v>1</v>
      </c>
    </row>
    <row r="712" spans="1:5">
      <c r="A712" t="s">
        <v>1763</v>
      </c>
      <c r="B712" t="s">
        <v>1764</v>
      </c>
      <c r="E712" t="b">
        <v>1</v>
      </c>
    </row>
    <row r="713" spans="1:5">
      <c r="A713" t="s">
        <v>1765</v>
      </c>
      <c r="B713" t="s">
        <v>1766</v>
      </c>
      <c r="E713" t="b">
        <v>1</v>
      </c>
    </row>
    <row r="714" spans="1:5">
      <c r="A714" t="s">
        <v>1767</v>
      </c>
      <c r="B714" t="s">
        <v>1768</v>
      </c>
      <c r="E714" t="b">
        <v>1</v>
      </c>
    </row>
    <row r="715" spans="1:5">
      <c r="A715" t="s">
        <v>1769</v>
      </c>
      <c r="B715" t="s">
        <v>1770</v>
      </c>
      <c r="E715" t="b">
        <v>1</v>
      </c>
    </row>
    <row r="716" spans="1:5">
      <c r="A716" t="s">
        <v>1771</v>
      </c>
      <c r="B716" t="s">
        <v>1772</v>
      </c>
      <c r="E716" t="b">
        <v>1</v>
      </c>
    </row>
    <row r="717" spans="1:5">
      <c r="A717" t="s">
        <v>1773</v>
      </c>
      <c r="B717" t="s">
        <v>1774</v>
      </c>
      <c r="E717" t="b">
        <v>1</v>
      </c>
    </row>
    <row r="718" spans="1:5">
      <c r="A718" t="s">
        <v>1775</v>
      </c>
      <c r="B718" t="s">
        <v>1776</v>
      </c>
      <c r="E718" t="b">
        <v>1</v>
      </c>
    </row>
    <row r="719" spans="1:5">
      <c r="A719" t="s">
        <v>1777</v>
      </c>
      <c r="B719" t="s">
        <v>1778</v>
      </c>
      <c r="E719" t="b">
        <v>1</v>
      </c>
    </row>
    <row r="720" spans="1:5">
      <c r="A720" t="s">
        <v>1779</v>
      </c>
      <c r="B720" t="s">
        <v>1780</v>
      </c>
      <c r="E720" t="b">
        <v>1</v>
      </c>
    </row>
    <row r="721" spans="1:5">
      <c r="A721" t="s">
        <v>1781</v>
      </c>
      <c r="B721" t="s">
        <v>1782</v>
      </c>
      <c r="E721" t="b">
        <v>1</v>
      </c>
    </row>
    <row r="722" spans="1:5">
      <c r="A722" t="s">
        <v>1783</v>
      </c>
      <c r="B722" t="s">
        <v>1784</v>
      </c>
      <c r="E722" t="b">
        <v>1</v>
      </c>
    </row>
    <row r="723" spans="1:5">
      <c r="A723" t="s">
        <v>1785</v>
      </c>
      <c r="B723" t="s">
        <v>1786</v>
      </c>
      <c r="E723" t="b">
        <v>1</v>
      </c>
    </row>
    <row r="724" spans="1:5">
      <c r="A724" t="s">
        <v>1787</v>
      </c>
      <c r="B724" t="s">
        <v>1788</v>
      </c>
      <c r="E724" t="b">
        <v>1</v>
      </c>
    </row>
    <row r="725" spans="1:5">
      <c r="A725" t="s">
        <v>1789</v>
      </c>
      <c r="B725" t="s">
        <v>1790</v>
      </c>
      <c r="E725" t="b">
        <v>1</v>
      </c>
    </row>
    <row r="726" spans="1:5">
      <c r="A726" t="s">
        <v>1791</v>
      </c>
      <c r="B726" t="s">
        <v>1792</v>
      </c>
      <c r="E726" t="b">
        <v>1</v>
      </c>
    </row>
    <row r="727" spans="1:5">
      <c r="A727" t="s">
        <v>1793</v>
      </c>
      <c r="B727" t="s">
        <v>1794</v>
      </c>
      <c r="E727" t="b">
        <v>1</v>
      </c>
    </row>
    <row r="728" spans="1:5">
      <c r="A728" t="s">
        <v>1795</v>
      </c>
      <c r="B728" t="s">
        <v>1796</v>
      </c>
      <c r="E728" t="b">
        <v>1</v>
      </c>
    </row>
    <row r="729" spans="1:5">
      <c r="A729" t="s">
        <v>1797</v>
      </c>
      <c r="B729" t="s">
        <v>1798</v>
      </c>
      <c r="E729" t="b">
        <v>1</v>
      </c>
    </row>
    <row r="730" spans="1:5">
      <c r="A730" t="s">
        <v>1799</v>
      </c>
      <c r="B730" t="s">
        <v>1800</v>
      </c>
      <c r="E730" t="b">
        <v>1</v>
      </c>
    </row>
    <row r="731" spans="1:5">
      <c r="A731" t="s">
        <v>1801</v>
      </c>
      <c r="B731" t="s">
        <v>1802</v>
      </c>
      <c r="E731" t="b">
        <v>1</v>
      </c>
    </row>
    <row r="732" spans="1:5">
      <c r="A732" t="s">
        <v>1803</v>
      </c>
      <c r="B732" t="s">
        <v>1804</v>
      </c>
      <c r="E732" t="b">
        <v>1</v>
      </c>
    </row>
    <row r="733" spans="1:5">
      <c r="A733" t="s">
        <v>1805</v>
      </c>
      <c r="B733" t="s">
        <v>1806</v>
      </c>
      <c r="E733" t="b">
        <v>1</v>
      </c>
    </row>
    <row r="734" spans="1:5">
      <c r="A734" t="s">
        <v>1807</v>
      </c>
      <c r="B734" t="s">
        <v>1808</v>
      </c>
      <c r="E734" t="b">
        <v>1</v>
      </c>
    </row>
    <row r="735" spans="1:5">
      <c r="A735" t="s">
        <v>1809</v>
      </c>
      <c r="B735" t="s">
        <v>1810</v>
      </c>
      <c r="E735" t="b">
        <v>1</v>
      </c>
    </row>
    <row r="736" spans="1:5">
      <c r="A736" t="s">
        <v>1811</v>
      </c>
      <c r="B736" t="s">
        <v>1812</v>
      </c>
      <c r="E736" t="b">
        <v>1</v>
      </c>
    </row>
    <row r="737" spans="1:5">
      <c r="A737" t="s">
        <v>1813</v>
      </c>
      <c r="B737" t="s">
        <v>1814</v>
      </c>
      <c r="E737" t="b">
        <v>1</v>
      </c>
    </row>
    <row r="738" spans="1:5">
      <c r="A738" t="s">
        <v>1815</v>
      </c>
      <c r="B738" t="s">
        <v>1816</v>
      </c>
      <c r="E738" t="b">
        <v>1</v>
      </c>
    </row>
    <row r="739" spans="1:5">
      <c r="A739" t="s">
        <v>1817</v>
      </c>
      <c r="B739" t="s">
        <v>1818</v>
      </c>
      <c r="E739" t="b">
        <v>1</v>
      </c>
    </row>
    <row r="740" spans="1:5">
      <c r="A740" t="s">
        <v>1819</v>
      </c>
      <c r="B740" t="s">
        <v>1820</v>
      </c>
      <c r="E740" t="b">
        <v>1</v>
      </c>
    </row>
    <row r="741" spans="1:5">
      <c r="A741" t="s">
        <v>1821</v>
      </c>
      <c r="B741" t="s">
        <v>1822</v>
      </c>
      <c r="E741" t="b">
        <v>1</v>
      </c>
    </row>
    <row r="742" spans="1:5">
      <c r="A742" t="s">
        <v>1823</v>
      </c>
      <c r="B742" t="s">
        <v>1824</v>
      </c>
      <c r="E742" t="b">
        <v>1</v>
      </c>
    </row>
    <row r="743" spans="1:5">
      <c r="A743" t="s">
        <v>1825</v>
      </c>
      <c r="B743" t="s">
        <v>1826</v>
      </c>
      <c r="E743" t="b">
        <v>1</v>
      </c>
    </row>
    <row r="744" spans="1:5">
      <c r="A744" t="s">
        <v>1827</v>
      </c>
      <c r="B744" t="s">
        <v>1828</v>
      </c>
      <c r="E744" t="b">
        <v>1</v>
      </c>
    </row>
    <row r="745" spans="1:5">
      <c r="A745" t="s">
        <v>1829</v>
      </c>
      <c r="B745" t="s">
        <v>1830</v>
      </c>
      <c r="E745" t="b">
        <v>1</v>
      </c>
    </row>
    <row r="746" spans="1:5">
      <c r="A746" t="s">
        <v>1831</v>
      </c>
      <c r="B746" t="s">
        <v>1832</v>
      </c>
      <c r="E746" t="b">
        <v>1</v>
      </c>
    </row>
    <row r="747" spans="1:5">
      <c r="A747" t="s">
        <v>1833</v>
      </c>
      <c r="B747" t="s">
        <v>1834</v>
      </c>
      <c r="E747" t="b">
        <v>1</v>
      </c>
    </row>
    <row r="748" spans="1:5">
      <c r="A748" t="s">
        <v>1835</v>
      </c>
      <c r="B748" t="s">
        <v>1836</v>
      </c>
      <c r="E748" t="b">
        <v>1</v>
      </c>
    </row>
    <row r="749" spans="1:5">
      <c r="A749" t="s">
        <v>1837</v>
      </c>
      <c r="B749" t="s">
        <v>1838</v>
      </c>
      <c r="E749" t="b">
        <v>1</v>
      </c>
    </row>
    <row r="750" spans="1:5">
      <c r="A750" t="s">
        <v>1839</v>
      </c>
      <c r="B750" t="s">
        <v>1840</v>
      </c>
      <c r="E750" t="b">
        <v>1</v>
      </c>
    </row>
    <row r="751" spans="1:5">
      <c r="A751" t="s">
        <v>1841</v>
      </c>
      <c r="B751" t="s">
        <v>1842</v>
      </c>
      <c r="E751" t="b">
        <v>1</v>
      </c>
    </row>
    <row r="752" spans="1:5">
      <c r="A752" t="s">
        <v>1843</v>
      </c>
      <c r="B752" t="s">
        <v>1844</v>
      </c>
      <c r="E752" t="b">
        <v>1</v>
      </c>
    </row>
    <row r="753" spans="1:5">
      <c r="A753" t="s">
        <v>1845</v>
      </c>
      <c r="B753" t="s">
        <v>1846</v>
      </c>
      <c r="E753" t="b">
        <v>1</v>
      </c>
    </row>
    <row r="754" spans="1:5">
      <c r="A754" t="s">
        <v>1847</v>
      </c>
      <c r="B754" t="s">
        <v>1848</v>
      </c>
      <c r="E754" t="b">
        <v>1</v>
      </c>
    </row>
    <row r="755" spans="1:5">
      <c r="A755" t="s">
        <v>1849</v>
      </c>
      <c r="B755" t="s">
        <v>1850</v>
      </c>
      <c r="E755" t="b">
        <v>1</v>
      </c>
    </row>
    <row r="756" spans="1:5">
      <c r="A756" t="s">
        <v>1851</v>
      </c>
      <c r="B756" t="s">
        <v>1852</v>
      </c>
      <c r="E756" t="b">
        <v>1</v>
      </c>
    </row>
    <row r="757" spans="1:5">
      <c r="A757" t="s">
        <v>1853</v>
      </c>
      <c r="B757" t="s">
        <v>1854</v>
      </c>
      <c r="E757" t="b">
        <v>1</v>
      </c>
    </row>
    <row r="758" spans="1:5">
      <c r="A758" t="s">
        <v>1855</v>
      </c>
      <c r="B758" t="s">
        <v>1856</v>
      </c>
      <c r="E758" t="b">
        <v>1</v>
      </c>
    </row>
    <row r="759" spans="1:5">
      <c r="A759" t="s">
        <v>1857</v>
      </c>
      <c r="B759" t="s">
        <v>1858</v>
      </c>
      <c r="E759" t="b">
        <v>1</v>
      </c>
    </row>
    <row r="760" spans="1:5">
      <c r="A760" t="s">
        <v>1859</v>
      </c>
      <c r="B760" t="s">
        <v>1860</v>
      </c>
      <c r="E760" t="b">
        <v>1</v>
      </c>
    </row>
    <row r="761" spans="1:5">
      <c r="A761" t="s">
        <v>1861</v>
      </c>
      <c r="B761" t="s">
        <v>1862</v>
      </c>
      <c r="E761" t="b">
        <v>1</v>
      </c>
    </row>
    <row r="762" spans="1:5">
      <c r="A762" t="s">
        <v>1863</v>
      </c>
      <c r="B762" t="s">
        <v>1864</v>
      </c>
      <c r="E762" t="b">
        <v>1</v>
      </c>
    </row>
    <row r="763" spans="1:5">
      <c r="A763" t="s">
        <v>1865</v>
      </c>
      <c r="B763" t="s">
        <v>1866</v>
      </c>
      <c r="E763" t="b">
        <v>1</v>
      </c>
    </row>
    <row r="764" spans="1:5">
      <c r="A764" t="s">
        <v>1867</v>
      </c>
      <c r="B764" t="s">
        <v>1868</v>
      </c>
      <c r="E764" t="b">
        <v>1</v>
      </c>
    </row>
    <row r="765" spans="1:5">
      <c r="A765" t="s">
        <v>1869</v>
      </c>
      <c r="B765" t="s">
        <v>1870</v>
      </c>
      <c r="E765" t="b">
        <v>1</v>
      </c>
    </row>
    <row r="766" spans="1:5">
      <c r="A766" t="s">
        <v>1871</v>
      </c>
      <c r="B766" t="s">
        <v>1872</v>
      </c>
      <c r="E766" t="b">
        <v>1</v>
      </c>
    </row>
    <row r="767" spans="1:5">
      <c r="A767" t="s">
        <v>1873</v>
      </c>
      <c r="B767" t="s">
        <v>1874</v>
      </c>
      <c r="E767" t="b">
        <v>1</v>
      </c>
    </row>
    <row r="768" spans="1:5">
      <c r="A768" t="s">
        <v>1875</v>
      </c>
      <c r="B768" t="s">
        <v>1876</v>
      </c>
      <c r="E768" t="b">
        <v>1</v>
      </c>
    </row>
    <row r="769" spans="1:5">
      <c r="A769" t="s">
        <v>1877</v>
      </c>
      <c r="B769" t="s">
        <v>1878</v>
      </c>
      <c r="E769" t="b">
        <v>1</v>
      </c>
    </row>
    <row r="770" spans="1:5">
      <c r="A770" t="s">
        <v>1879</v>
      </c>
      <c r="B770" t="s">
        <v>1880</v>
      </c>
      <c r="E770" t="b">
        <v>1</v>
      </c>
    </row>
    <row r="771" spans="1:5">
      <c r="A771" t="s">
        <v>1881</v>
      </c>
      <c r="B771" t="s">
        <v>1882</v>
      </c>
      <c r="E771" t="b">
        <v>1</v>
      </c>
    </row>
    <row r="772" spans="1:5">
      <c r="A772" t="s">
        <v>1883</v>
      </c>
      <c r="B772" t="s">
        <v>1884</v>
      </c>
      <c r="E772" t="b">
        <v>1</v>
      </c>
    </row>
    <row r="773" spans="1:5">
      <c r="A773" t="s">
        <v>1885</v>
      </c>
      <c r="B773" t="s">
        <v>1886</v>
      </c>
      <c r="E773" t="b">
        <v>1</v>
      </c>
    </row>
    <row r="774" spans="1:5">
      <c r="A774" t="s">
        <v>1887</v>
      </c>
      <c r="B774" t="s">
        <v>1888</v>
      </c>
      <c r="E774" t="b">
        <v>1</v>
      </c>
    </row>
    <row r="775" spans="1:5">
      <c r="A775" t="s">
        <v>1889</v>
      </c>
      <c r="B775" t="s">
        <v>1890</v>
      </c>
      <c r="E775" t="b">
        <v>1</v>
      </c>
    </row>
    <row r="776" spans="1:5">
      <c r="A776" t="s">
        <v>1891</v>
      </c>
      <c r="B776" t="s">
        <v>1892</v>
      </c>
      <c r="E776" t="b">
        <v>1</v>
      </c>
    </row>
    <row r="777" spans="1:5">
      <c r="A777" t="s">
        <v>1893</v>
      </c>
      <c r="B777" t="s">
        <v>1894</v>
      </c>
      <c r="E777" t="b">
        <v>1</v>
      </c>
    </row>
    <row r="778" spans="1:5">
      <c r="A778" t="s">
        <v>1895</v>
      </c>
      <c r="B778" t="s">
        <v>1896</v>
      </c>
      <c r="E778" t="b">
        <v>1</v>
      </c>
    </row>
    <row r="779" spans="1:5">
      <c r="A779" t="s">
        <v>1897</v>
      </c>
      <c r="B779" t="s">
        <v>1898</v>
      </c>
      <c r="E779" t="b">
        <v>1</v>
      </c>
    </row>
    <row r="780" spans="1:5">
      <c r="A780" t="s">
        <v>1899</v>
      </c>
      <c r="B780" t="s">
        <v>1900</v>
      </c>
      <c r="E780" t="b">
        <v>1</v>
      </c>
    </row>
    <row r="781" spans="1:5">
      <c r="A781" t="s">
        <v>1901</v>
      </c>
      <c r="B781" t="s">
        <v>1902</v>
      </c>
      <c r="E781" t="b">
        <v>1</v>
      </c>
    </row>
    <row r="782" spans="1:5">
      <c r="A782" t="s">
        <v>1903</v>
      </c>
      <c r="B782" t="s">
        <v>1904</v>
      </c>
      <c r="E782" t="b">
        <v>1</v>
      </c>
    </row>
    <row r="783" spans="1:5">
      <c r="A783" t="s">
        <v>1905</v>
      </c>
      <c r="B783" t="s">
        <v>1906</v>
      </c>
      <c r="E783" t="b">
        <v>1</v>
      </c>
    </row>
    <row r="784" spans="1:5">
      <c r="A784" t="s">
        <v>1907</v>
      </c>
      <c r="B784" t="s">
        <v>1908</v>
      </c>
      <c r="E784" t="b">
        <v>1</v>
      </c>
    </row>
    <row r="785" spans="1:5">
      <c r="A785" t="s">
        <v>1909</v>
      </c>
      <c r="B785" t="s">
        <v>1910</v>
      </c>
      <c r="E785" t="b">
        <v>1</v>
      </c>
    </row>
    <row r="786" spans="1:5">
      <c r="A786" t="s">
        <v>1911</v>
      </c>
      <c r="B786" t="s">
        <v>1912</v>
      </c>
      <c r="E786" t="b">
        <v>1</v>
      </c>
    </row>
    <row r="787" spans="1:5">
      <c r="A787" t="s">
        <v>1913</v>
      </c>
      <c r="B787" t="s">
        <v>1914</v>
      </c>
      <c r="E787" t="b">
        <v>1</v>
      </c>
    </row>
    <row r="788" spans="1:5">
      <c r="A788" t="s">
        <v>1915</v>
      </c>
      <c r="B788" t="s">
        <v>1916</v>
      </c>
      <c r="E788" t="b">
        <v>1</v>
      </c>
    </row>
    <row r="789" spans="1:5">
      <c r="A789" t="s">
        <v>1917</v>
      </c>
      <c r="B789" t="s">
        <v>1918</v>
      </c>
      <c r="E789" t="b">
        <v>1</v>
      </c>
    </row>
    <row r="790" spans="1:5">
      <c r="A790" t="s">
        <v>1919</v>
      </c>
      <c r="B790" t="s">
        <v>1920</v>
      </c>
      <c r="E790" t="b">
        <v>1</v>
      </c>
    </row>
    <row r="791" spans="1:5">
      <c r="A791" t="s">
        <v>1921</v>
      </c>
      <c r="B791" t="s">
        <v>1922</v>
      </c>
      <c r="E791" t="b">
        <v>1</v>
      </c>
    </row>
    <row r="792" spans="1:5">
      <c r="A792" t="s">
        <v>1923</v>
      </c>
      <c r="B792" t="s">
        <v>1924</v>
      </c>
      <c r="E792" t="b">
        <v>1</v>
      </c>
    </row>
    <row r="793" spans="1:5">
      <c r="A793" t="s">
        <v>1925</v>
      </c>
      <c r="B793" t="s">
        <v>1926</v>
      </c>
      <c r="E793" t="b">
        <v>1</v>
      </c>
    </row>
    <row r="794" spans="1:5">
      <c r="A794" t="s">
        <v>1927</v>
      </c>
      <c r="B794" t="s">
        <v>1928</v>
      </c>
      <c r="E794" t="b">
        <v>1</v>
      </c>
    </row>
    <row r="795" spans="1:5">
      <c r="A795" t="s">
        <v>1929</v>
      </c>
      <c r="B795" t="s">
        <v>1930</v>
      </c>
      <c r="E795" t="b">
        <v>1</v>
      </c>
    </row>
    <row r="796" spans="1:5">
      <c r="A796" t="s">
        <v>1931</v>
      </c>
      <c r="B796" t="s">
        <v>1932</v>
      </c>
      <c r="E796" t="b">
        <v>1</v>
      </c>
    </row>
    <row r="797" spans="1:5">
      <c r="A797" t="s">
        <v>1933</v>
      </c>
      <c r="B797" t="s">
        <v>1934</v>
      </c>
      <c r="E797" t="b">
        <v>1</v>
      </c>
    </row>
    <row r="798" spans="1:5">
      <c r="A798" t="s">
        <v>1935</v>
      </c>
      <c r="B798" t="s">
        <v>1936</v>
      </c>
      <c r="E798" t="b">
        <v>1</v>
      </c>
    </row>
    <row r="799" spans="1:5">
      <c r="A799" t="s">
        <v>1937</v>
      </c>
      <c r="B799" t="s">
        <v>1938</v>
      </c>
      <c r="E799" t="b">
        <v>1</v>
      </c>
    </row>
    <row r="800" spans="1:5">
      <c r="A800" t="s">
        <v>1939</v>
      </c>
      <c r="B800" t="s">
        <v>1940</v>
      </c>
      <c r="E800" t="b">
        <v>1</v>
      </c>
    </row>
    <row r="801" spans="1:5">
      <c r="A801" t="s">
        <v>1941</v>
      </c>
      <c r="B801" t="s">
        <v>1942</v>
      </c>
      <c r="E801" t="b">
        <v>1</v>
      </c>
    </row>
    <row r="802" spans="1:5">
      <c r="A802" t="s">
        <v>1943</v>
      </c>
      <c r="B802" t="s">
        <v>1944</v>
      </c>
      <c r="E802" t="b">
        <v>1</v>
      </c>
    </row>
    <row r="803" spans="1:5">
      <c r="A803" t="s">
        <v>1945</v>
      </c>
      <c r="B803" t="s">
        <v>1946</v>
      </c>
      <c r="E803" t="b">
        <v>1</v>
      </c>
    </row>
    <row r="804" spans="1:5">
      <c r="A804" t="s">
        <v>1947</v>
      </c>
      <c r="B804" t="s">
        <v>1948</v>
      </c>
      <c r="E804" t="b">
        <v>1</v>
      </c>
    </row>
    <row r="805" spans="1:5">
      <c r="A805" t="s">
        <v>1949</v>
      </c>
      <c r="B805" t="s">
        <v>1950</v>
      </c>
      <c r="E805" t="b">
        <v>1</v>
      </c>
    </row>
    <row r="806" spans="1:5">
      <c r="A806" t="s">
        <v>1951</v>
      </c>
      <c r="B806" t="s">
        <v>1952</v>
      </c>
      <c r="E806" t="b">
        <v>1</v>
      </c>
    </row>
    <row r="807" spans="1:5">
      <c r="A807" t="s">
        <v>1953</v>
      </c>
      <c r="B807" t="s">
        <v>1954</v>
      </c>
      <c r="E807" t="b">
        <v>1</v>
      </c>
    </row>
    <row r="808" spans="1:5">
      <c r="A808" t="s">
        <v>1955</v>
      </c>
      <c r="B808" t="s">
        <v>1956</v>
      </c>
      <c r="E808" t="b">
        <v>1</v>
      </c>
    </row>
    <row r="809" spans="1:5">
      <c r="A809" t="s">
        <v>1957</v>
      </c>
      <c r="B809" t="s">
        <v>1958</v>
      </c>
      <c r="E809" t="b">
        <v>1</v>
      </c>
    </row>
    <row r="810" spans="1:5">
      <c r="A810" t="s">
        <v>1959</v>
      </c>
      <c r="B810" t="s">
        <v>1960</v>
      </c>
      <c r="E810" t="b">
        <v>1</v>
      </c>
    </row>
    <row r="811" spans="1:5">
      <c r="A811" t="s">
        <v>1961</v>
      </c>
      <c r="B811" t="s">
        <v>1962</v>
      </c>
      <c r="E811" t="b">
        <v>1</v>
      </c>
    </row>
    <row r="812" spans="1:5">
      <c r="A812" t="s">
        <v>1963</v>
      </c>
      <c r="B812" t="s">
        <v>1964</v>
      </c>
      <c r="E812" t="b">
        <v>1</v>
      </c>
    </row>
    <row r="813" spans="1:5">
      <c r="A813" t="s">
        <v>1965</v>
      </c>
      <c r="B813" t="s">
        <v>1966</v>
      </c>
      <c r="E813" t="b">
        <v>1</v>
      </c>
    </row>
    <row r="814" spans="1:5">
      <c r="A814" t="s">
        <v>1967</v>
      </c>
      <c r="B814" t="s">
        <v>1968</v>
      </c>
      <c r="E814" t="b">
        <v>1</v>
      </c>
    </row>
    <row r="815" spans="1:5">
      <c r="A815" t="s">
        <v>1969</v>
      </c>
      <c r="B815" t="s">
        <v>1970</v>
      </c>
      <c r="E815" t="b">
        <v>1</v>
      </c>
    </row>
    <row r="816" spans="1:5">
      <c r="A816" t="s">
        <v>1971</v>
      </c>
      <c r="B816" t="s">
        <v>1972</v>
      </c>
      <c r="E816" t="b">
        <v>1</v>
      </c>
    </row>
    <row r="817" spans="1:5">
      <c r="A817" t="s">
        <v>1973</v>
      </c>
      <c r="B817" t="s">
        <v>1974</v>
      </c>
      <c r="E817" t="b">
        <v>1</v>
      </c>
    </row>
    <row r="818" spans="1:5">
      <c r="A818" t="s">
        <v>1975</v>
      </c>
      <c r="B818" t="s">
        <v>1976</v>
      </c>
      <c r="E818" t="b">
        <v>1</v>
      </c>
    </row>
    <row r="819" spans="1:5">
      <c r="A819" t="s">
        <v>1977</v>
      </c>
      <c r="B819" t="s">
        <v>1978</v>
      </c>
      <c r="E819" t="b">
        <v>1</v>
      </c>
    </row>
    <row r="820" spans="1:5">
      <c r="A820" t="s">
        <v>1979</v>
      </c>
      <c r="B820" t="s">
        <v>1980</v>
      </c>
      <c r="E820" t="b">
        <v>1</v>
      </c>
    </row>
    <row r="821" spans="1:5">
      <c r="A821" t="s">
        <v>1981</v>
      </c>
      <c r="B821" t="s">
        <v>1982</v>
      </c>
      <c r="E821" t="b">
        <v>1</v>
      </c>
    </row>
    <row r="822" spans="1:5">
      <c r="A822" t="s">
        <v>1983</v>
      </c>
      <c r="B822" t="s">
        <v>1984</v>
      </c>
      <c r="E822" t="b">
        <v>1</v>
      </c>
    </row>
    <row r="823" spans="1:5">
      <c r="A823" t="s">
        <v>1985</v>
      </c>
      <c r="B823" t="s">
        <v>1986</v>
      </c>
      <c r="E823" t="b">
        <v>1</v>
      </c>
    </row>
    <row r="824" spans="1:5">
      <c r="A824" t="s">
        <v>1987</v>
      </c>
      <c r="B824" t="s">
        <v>1988</v>
      </c>
      <c r="E824" t="b">
        <v>1</v>
      </c>
    </row>
    <row r="825" spans="1:5">
      <c r="A825" t="s">
        <v>1989</v>
      </c>
      <c r="B825" t="s">
        <v>1990</v>
      </c>
      <c r="E825" t="b">
        <v>1</v>
      </c>
    </row>
    <row r="826" spans="1:5">
      <c r="A826" t="s">
        <v>1991</v>
      </c>
      <c r="B826" t="s">
        <v>1992</v>
      </c>
      <c r="E826" t="b">
        <v>1</v>
      </c>
    </row>
    <row r="827" spans="1:5">
      <c r="A827" t="s">
        <v>1993</v>
      </c>
      <c r="B827" t="s">
        <v>1994</v>
      </c>
      <c r="E827" t="b">
        <v>1</v>
      </c>
    </row>
    <row r="828" spans="1:5">
      <c r="A828" t="s">
        <v>1995</v>
      </c>
      <c r="B828" t="s">
        <v>1996</v>
      </c>
      <c r="E828" t="b">
        <v>1</v>
      </c>
    </row>
    <row r="829" spans="1:5">
      <c r="A829" t="s">
        <v>1997</v>
      </c>
      <c r="B829" t="s">
        <v>1998</v>
      </c>
      <c r="E829" t="b">
        <v>1</v>
      </c>
    </row>
    <row r="830" spans="1:5">
      <c r="A830" t="s">
        <v>1999</v>
      </c>
      <c r="B830" t="s">
        <v>2000</v>
      </c>
      <c r="E830" t="b">
        <v>1</v>
      </c>
    </row>
    <row r="831" spans="1:5">
      <c r="A831" t="s">
        <v>2001</v>
      </c>
      <c r="B831" t="s">
        <v>2002</v>
      </c>
      <c r="E831" t="b">
        <v>1</v>
      </c>
    </row>
    <row r="832" spans="1:5">
      <c r="A832" t="s">
        <v>2003</v>
      </c>
      <c r="B832" t="s">
        <v>2004</v>
      </c>
      <c r="E832" t="b">
        <v>1</v>
      </c>
    </row>
    <row r="833" spans="1:5">
      <c r="A833" t="s">
        <v>2005</v>
      </c>
      <c r="B833" t="s">
        <v>2006</v>
      </c>
      <c r="E833" t="b">
        <v>1</v>
      </c>
    </row>
    <row r="834" spans="1:5">
      <c r="A834" t="s">
        <v>2007</v>
      </c>
      <c r="B834" t="s">
        <v>2008</v>
      </c>
      <c r="E834" t="b">
        <v>1</v>
      </c>
    </row>
    <row r="835" spans="1:5">
      <c r="A835" t="s">
        <v>2009</v>
      </c>
      <c r="B835" t="s">
        <v>2010</v>
      </c>
      <c r="E835" t="b">
        <v>1</v>
      </c>
    </row>
    <row r="836" spans="1:5">
      <c r="A836" t="s">
        <v>2011</v>
      </c>
      <c r="B836" t="s">
        <v>2012</v>
      </c>
      <c r="E836" t="b">
        <v>1</v>
      </c>
    </row>
    <row r="837" spans="1:5">
      <c r="A837" t="s">
        <v>2013</v>
      </c>
      <c r="B837" t="s">
        <v>2014</v>
      </c>
      <c r="E837" t="b">
        <v>1</v>
      </c>
    </row>
    <row r="838" spans="1:5">
      <c r="A838" t="s">
        <v>2015</v>
      </c>
      <c r="B838" t="s">
        <v>2016</v>
      </c>
      <c r="E838" t="b">
        <v>1</v>
      </c>
    </row>
    <row r="839" spans="1:5">
      <c r="A839" t="s">
        <v>2017</v>
      </c>
      <c r="B839" t="s">
        <v>2018</v>
      </c>
      <c r="E839" t="b">
        <v>1</v>
      </c>
    </row>
    <row r="840" spans="1:5">
      <c r="A840" t="s">
        <v>2019</v>
      </c>
      <c r="B840" t="s">
        <v>2020</v>
      </c>
      <c r="E840" t="b">
        <v>1</v>
      </c>
    </row>
    <row r="841" spans="1:5">
      <c r="A841" t="s">
        <v>2021</v>
      </c>
      <c r="B841" t="s">
        <v>2022</v>
      </c>
      <c r="E841" t="b">
        <v>1</v>
      </c>
    </row>
    <row r="842" spans="1:5">
      <c r="A842" t="s">
        <v>2023</v>
      </c>
      <c r="B842" t="s">
        <v>2024</v>
      </c>
      <c r="E842" t="b">
        <v>1</v>
      </c>
    </row>
    <row r="843" spans="1:5">
      <c r="A843" t="s">
        <v>2025</v>
      </c>
      <c r="B843" t="s">
        <v>2026</v>
      </c>
      <c r="E843" t="b">
        <v>1</v>
      </c>
    </row>
    <row r="844" spans="1:5">
      <c r="A844" t="s">
        <v>2027</v>
      </c>
      <c r="B844" t="s">
        <v>2028</v>
      </c>
      <c r="E844" t="b">
        <v>1</v>
      </c>
    </row>
    <row r="845" spans="1:5">
      <c r="A845" t="s">
        <v>2029</v>
      </c>
      <c r="B845" t="s">
        <v>2030</v>
      </c>
      <c r="E845" t="b">
        <v>1</v>
      </c>
    </row>
    <row r="846" spans="1:5">
      <c r="A846" t="s">
        <v>2031</v>
      </c>
      <c r="B846" t="s">
        <v>2032</v>
      </c>
      <c r="E846" t="b">
        <v>1</v>
      </c>
    </row>
    <row r="847" spans="1:5">
      <c r="A847" t="s">
        <v>2033</v>
      </c>
      <c r="B847" t="s">
        <v>2034</v>
      </c>
      <c r="E847" t="b">
        <v>1</v>
      </c>
    </row>
    <row r="848" spans="1:5">
      <c r="A848" t="s">
        <v>2035</v>
      </c>
      <c r="B848" t="s">
        <v>2036</v>
      </c>
      <c r="E848" t="b">
        <v>1</v>
      </c>
    </row>
    <row r="849" spans="1:5">
      <c r="A849" t="s">
        <v>2037</v>
      </c>
      <c r="B849" t="s">
        <v>2038</v>
      </c>
      <c r="E849" t="b">
        <v>1</v>
      </c>
    </row>
    <row r="850" spans="1:5">
      <c r="A850" t="s">
        <v>2039</v>
      </c>
      <c r="B850" t="s">
        <v>2040</v>
      </c>
      <c r="E850" t="b">
        <v>1</v>
      </c>
    </row>
    <row r="851" spans="1:5">
      <c r="A851" t="s">
        <v>2041</v>
      </c>
      <c r="B851" t="s">
        <v>2042</v>
      </c>
      <c r="E851" t="b">
        <v>1</v>
      </c>
    </row>
    <row r="852" spans="1:5">
      <c r="A852" t="s">
        <v>2043</v>
      </c>
      <c r="B852" t="s">
        <v>2044</v>
      </c>
      <c r="E852" t="b">
        <v>1</v>
      </c>
    </row>
    <row r="853" spans="1:5">
      <c r="A853" t="s">
        <v>2045</v>
      </c>
      <c r="B853" t="s">
        <v>2046</v>
      </c>
      <c r="E853" t="b">
        <v>1</v>
      </c>
    </row>
    <row r="854" spans="1:5">
      <c r="A854" t="s">
        <v>2047</v>
      </c>
      <c r="B854" t="s">
        <v>2048</v>
      </c>
      <c r="E854" t="b">
        <v>1</v>
      </c>
    </row>
    <row r="855" spans="1:5">
      <c r="A855" t="s">
        <v>2049</v>
      </c>
      <c r="B855" t="s">
        <v>2050</v>
      </c>
      <c r="E855" t="b">
        <v>1</v>
      </c>
    </row>
    <row r="856" spans="1:5">
      <c r="A856" t="s">
        <v>2051</v>
      </c>
      <c r="B856" t="s">
        <v>2052</v>
      </c>
      <c r="E856" t="b">
        <v>1</v>
      </c>
    </row>
    <row r="857" spans="1:5">
      <c r="A857" t="s">
        <v>2053</v>
      </c>
      <c r="B857" t="s">
        <v>2054</v>
      </c>
      <c r="E857" t="b">
        <v>1</v>
      </c>
    </row>
    <row r="858" spans="1:5">
      <c r="A858" t="s">
        <v>2055</v>
      </c>
      <c r="B858" t="s">
        <v>2056</v>
      </c>
      <c r="E858" t="b">
        <v>1</v>
      </c>
    </row>
    <row r="859" spans="1:5">
      <c r="A859" t="s">
        <v>2057</v>
      </c>
      <c r="B859" t="s">
        <v>2058</v>
      </c>
      <c r="E859" t="b">
        <v>1</v>
      </c>
    </row>
    <row r="860" spans="1:5">
      <c r="A860" t="s">
        <v>2059</v>
      </c>
      <c r="B860" t="s">
        <v>2060</v>
      </c>
      <c r="E860" t="b">
        <v>1</v>
      </c>
    </row>
    <row r="861" spans="1:5">
      <c r="A861" t="s">
        <v>2061</v>
      </c>
      <c r="B861" t="s">
        <v>2062</v>
      </c>
      <c r="E861" t="b">
        <v>1</v>
      </c>
    </row>
    <row r="862" spans="1:5">
      <c r="A862" t="s">
        <v>2063</v>
      </c>
      <c r="B862" t="s">
        <v>2064</v>
      </c>
      <c r="E862" t="b">
        <v>1</v>
      </c>
    </row>
    <row r="863" spans="1:5">
      <c r="A863" t="s">
        <v>2065</v>
      </c>
      <c r="B863" t="s">
        <v>2066</v>
      </c>
      <c r="E863" t="b">
        <v>1</v>
      </c>
    </row>
    <row r="864" spans="1:5">
      <c r="A864" t="s">
        <v>2067</v>
      </c>
      <c r="B864" t="s">
        <v>2068</v>
      </c>
      <c r="E864" t="b">
        <v>1</v>
      </c>
    </row>
    <row r="865" spans="1:5">
      <c r="A865" t="s">
        <v>2069</v>
      </c>
      <c r="B865" t="s">
        <v>2070</v>
      </c>
      <c r="E865" t="b">
        <v>1</v>
      </c>
    </row>
    <row r="866" spans="1:5">
      <c r="A866" t="s">
        <v>2071</v>
      </c>
      <c r="B866" t="s">
        <v>2072</v>
      </c>
      <c r="E866" t="b">
        <v>1</v>
      </c>
    </row>
    <row r="867" spans="1:5">
      <c r="A867" t="s">
        <v>2073</v>
      </c>
      <c r="B867" t="s">
        <v>2074</v>
      </c>
      <c r="E867" t="b">
        <v>1</v>
      </c>
    </row>
    <row r="868" spans="1:5">
      <c r="A868" t="s">
        <v>2075</v>
      </c>
      <c r="B868" t="s">
        <v>2076</v>
      </c>
      <c r="E868" t="b">
        <v>1</v>
      </c>
    </row>
    <row r="869" spans="1:5">
      <c r="A869" t="s">
        <v>2077</v>
      </c>
      <c r="B869" t="s">
        <v>2078</v>
      </c>
      <c r="E869" t="b">
        <v>1</v>
      </c>
    </row>
    <row r="870" spans="1:5">
      <c r="A870" t="s">
        <v>2079</v>
      </c>
      <c r="B870" t="s">
        <v>2080</v>
      </c>
      <c r="E870" t="b">
        <v>1</v>
      </c>
    </row>
    <row r="871" spans="1:5">
      <c r="A871" t="s">
        <v>2081</v>
      </c>
      <c r="B871" t="s">
        <v>2082</v>
      </c>
      <c r="E871" t="b">
        <v>1</v>
      </c>
    </row>
    <row r="872" spans="1:5">
      <c r="A872" t="s">
        <v>2083</v>
      </c>
      <c r="B872" t="s">
        <v>2084</v>
      </c>
      <c r="E872" t="b">
        <v>1</v>
      </c>
    </row>
    <row r="873" spans="1:5">
      <c r="A873" t="s">
        <v>2085</v>
      </c>
      <c r="B873" t="s">
        <v>2086</v>
      </c>
      <c r="E873" t="b">
        <v>1</v>
      </c>
    </row>
    <row r="874" spans="1:5">
      <c r="A874" t="s">
        <v>2087</v>
      </c>
      <c r="B874" t="s">
        <v>2088</v>
      </c>
      <c r="E874" t="b">
        <v>1</v>
      </c>
    </row>
    <row r="875" spans="1:5">
      <c r="A875" t="s">
        <v>2089</v>
      </c>
      <c r="B875" t="s">
        <v>2090</v>
      </c>
      <c r="E875" t="b">
        <v>1</v>
      </c>
    </row>
    <row r="876" spans="1:5">
      <c r="A876" t="s">
        <v>2091</v>
      </c>
      <c r="B876" t="s">
        <v>2092</v>
      </c>
      <c r="E876" t="b">
        <v>1</v>
      </c>
    </row>
    <row r="877" spans="1:5">
      <c r="A877" t="s">
        <v>2093</v>
      </c>
      <c r="B877" t="s">
        <v>2094</v>
      </c>
      <c r="E877" t="b">
        <v>1</v>
      </c>
    </row>
    <row r="878" spans="1:5">
      <c r="A878" t="s">
        <v>2095</v>
      </c>
      <c r="B878" t="s">
        <v>2096</v>
      </c>
      <c r="E878" t="b">
        <v>1</v>
      </c>
    </row>
    <row r="879" spans="1:5">
      <c r="A879" t="s">
        <v>2097</v>
      </c>
      <c r="B879" t="s">
        <v>2098</v>
      </c>
      <c r="E879" t="b">
        <v>1</v>
      </c>
    </row>
    <row r="880" spans="1:5">
      <c r="A880" t="s">
        <v>2099</v>
      </c>
      <c r="B880" t="s">
        <v>2100</v>
      </c>
      <c r="E880" t="b">
        <v>1</v>
      </c>
    </row>
    <row r="881" spans="1:5">
      <c r="A881" t="s">
        <v>2101</v>
      </c>
      <c r="B881" t="s">
        <v>2102</v>
      </c>
      <c r="E881" t="b">
        <v>1</v>
      </c>
    </row>
    <row r="882" spans="1:5">
      <c r="A882" t="s">
        <v>2103</v>
      </c>
      <c r="B882" t="s">
        <v>2104</v>
      </c>
      <c r="E882" t="b">
        <v>1</v>
      </c>
    </row>
    <row r="883" spans="1:5">
      <c r="A883" t="s">
        <v>2105</v>
      </c>
      <c r="B883" t="s">
        <v>2106</v>
      </c>
      <c r="E883" t="b">
        <v>1</v>
      </c>
    </row>
    <row r="884" spans="1:5">
      <c r="A884" t="s">
        <v>2107</v>
      </c>
      <c r="B884" t="s">
        <v>2108</v>
      </c>
      <c r="E884" t="b">
        <v>1</v>
      </c>
    </row>
    <row r="885" spans="1:5">
      <c r="A885" t="s">
        <v>2109</v>
      </c>
      <c r="B885" t="s">
        <v>2110</v>
      </c>
      <c r="E885" t="b">
        <v>1</v>
      </c>
    </row>
    <row r="886" spans="1:5">
      <c r="A886" t="s">
        <v>2111</v>
      </c>
      <c r="B886" t="s">
        <v>2112</v>
      </c>
      <c r="E886" t="b">
        <v>1</v>
      </c>
    </row>
    <row r="887" spans="1:5">
      <c r="A887" t="s">
        <v>2113</v>
      </c>
      <c r="B887" t="s">
        <v>2114</v>
      </c>
      <c r="E887" t="b">
        <v>1</v>
      </c>
    </row>
    <row r="888" spans="1:5">
      <c r="A888" t="s">
        <v>2115</v>
      </c>
      <c r="B888" t="s">
        <v>2116</v>
      </c>
      <c r="E888" t="b">
        <v>1</v>
      </c>
    </row>
    <row r="889" spans="1:5">
      <c r="A889" t="s">
        <v>2117</v>
      </c>
      <c r="B889" t="s">
        <v>2118</v>
      </c>
      <c r="E889" t="b">
        <v>1</v>
      </c>
    </row>
    <row r="890" spans="1:5">
      <c r="A890" t="s">
        <v>2119</v>
      </c>
      <c r="B890" t="s">
        <v>2120</v>
      </c>
      <c r="E890" t="b">
        <v>1</v>
      </c>
    </row>
    <row r="891" spans="1:5">
      <c r="A891" t="s">
        <v>2121</v>
      </c>
      <c r="B891" t="s">
        <v>2122</v>
      </c>
      <c r="E891" t="b">
        <v>1</v>
      </c>
    </row>
    <row r="892" spans="1:5">
      <c r="A892" t="s">
        <v>2123</v>
      </c>
      <c r="B892" t="s">
        <v>2124</v>
      </c>
      <c r="E892" t="b">
        <v>1</v>
      </c>
    </row>
    <row r="893" spans="1:5">
      <c r="A893" t="s">
        <v>2125</v>
      </c>
      <c r="B893" t="s">
        <v>2126</v>
      </c>
      <c r="E893" t="b">
        <v>1</v>
      </c>
    </row>
    <row r="894" spans="1:5">
      <c r="A894" t="s">
        <v>2127</v>
      </c>
      <c r="B894" t="s">
        <v>2128</v>
      </c>
      <c r="E894" t="b">
        <v>1</v>
      </c>
    </row>
    <row r="895" spans="1:5">
      <c r="A895" t="s">
        <v>2129</v>
      </c>
      <c r="B895" t="s">
        <v>2130</v>
      </c>
      <c r="E895" t="b">
        <v>1</v>
      </c>
    </row>
    <row r="896" spans="1:5">
      <c r="A896" t="s">
        <v>2131</v>
      </c>
      <c r="B896" t="s">
        <v>2132</v>
      </c>
      <c r="E896" t="b">
        <v>1</v>
      </c>
    </row>
    <row r="897" spans="1:5">
      <c r="A897" t="s">
        <v>2133</v>
      </c>
      <c r="B897" t="s">
        <v>2134</v>
      </c>
      <c r="E897" t="b">
        <v>1</v>
      </c>
    </row>
    <row r="898" spans="1:5">
      <c r="A898" t="s">
        <v>2135</v>
      </c>
      <c r="B898" t="s">
        <v>2136</v>
      </c>
      <c r="E898" t="b">
        <v>1</v>
      </c>
    </row>
    <row r="899" spans="1:5">
      <c r="A899" t="s">
        <v>2137</v>
      </c>
      <c r="B899" t="s">
        <v>2138</v>
      </c>
      <c r="E899" t="b">
        <v>1</v>
      </c>
    </row>
    <row r="900" spans="1:5">
      <c r="A900" t="s">
        <v>2139</v>
      </c>
      <c r="B900" t="s">
        <v>2140</v>
      </c>
      <c r="E900" t="b">
        <v>1</v>
      </c>
    </row>
    <row r="901" spans="1:5">
      <c r="A901" t="s">
        <v>2141</v>
      </c>
      <c r="B901" t="s">
        <v>2142</v>
      </c>
      <c r="E901" t="b">
        <v>1</v>
      </c>
    </row>
    <row r="902" spans="1:5">
      <c r="A902" t="s">
        <v>2143</v>
      </c>
      <c r="B902" t="s">
        <v>2144</v>
      </c>
      <c r="E902" t="b">
        <v>1</v>
      </c>
    </row>
    <row r="903" spans="1:5">
      <c r="A903" t="s">
        <v>2145</v>
      </c>
      <c r="B903" t="s">
        <v>2146</v>
      </c>
      <c r="E903" t="b">
        <v>1</v>
      </c>
    </row>
    <row r="904" spans="1:5">
      <c r="A904" t="s">
        <v>2147</v>
      </c>
      <c r="B904" t="s">
        <v>2148</v>
      </c>
      <c r="E904" t="b">
        <v>1</v>
      </c>
    </row>
    <row r="905" spans="1:5">
      <c r="A905" t="s">
        <v>2149</v>
      </c>
      <c r="B905" t="s">
        <v>2150</v>
      </c>
      <c r="E905" t="b">
        <v>1</v>
      </c>
    </row>
    <row r="906" spans="1:5">
      <c r="A906" t="s">
        <v>2151</v>
      </c>
      <c r="B906" t="s">
        <v>2152</v>
      </c>
      <c r="E906" t="b">
        <v>1</v>
      </c>
    </row>
    <row r="907" spans="1:5">
      <c r="A907" t="s">
        <v>2153</v>
      </c>
      <c r="B907" t="s">
        <v>2154</v>
      </c>
      <c r="E907" t="b">
        <v>1</v>
      </c>
    </row>
    <row r="908" spans="1:5">
      <c r="A908" t="s">
        <v>2155</v>
      </c>
      <c r="B908" t="s">
        <v>2156</v>
      </c>
      <c r="E908" t="b">
        <v>1</v>
      </c>
    </row>
    <row r="909" spans="1:5">
      <c r="A909" t="s">
        <v>2157</v>
      </c>
      <c r="B909" t="s">
        <v>2158</v>
      </c>
      <c r="E909" t="b">
        <v>1</v>
      </c>
    </row>
    <row r="910" spans="1:5">
      <c r="A910" t="s">
        <v>2159</v>
      </c>
      <c r="B910" t="s">
        <v>2160</v>
      </c>
      <c r="E910" t="b">
        <v>1</v>
      </c>
    </row>
    <row r="911" spans="1:5">
      <c r="A911" t="s">
        <v>2161</v>
      </c>
      <c r="B911" t="s">
        <v>2162</v>
      </c>
      <c r="E911" t="b">
        <v>1</v>
      </c>
    </row>
    <row r="912" spans="1:5">
      <c r="A912" t="s">
        <v>2163</v>
      </c>
      <c r="B912" t="s">
        <v>2164</v>
      </c>
      <c r="E912" t="b">
        <v>1</v>
      </c>
    </row>
    <row r="913" spans="1:5">
      <c r="A913" t="s">
        <v>2165</v>
      </c>
      <c r="B913" t="s">
        <v>2166</v>
      </c>
      <c r="E913" t="b">
        <v>1</v>
      </c>
    </row>
    <row r="914" spans="1:5">
      <c r="A914" t="s">
        <v>2167</v>
      </c>
      <c r="B914" t="s">
        <v>2168</v>
      </c>
      <c r="E914" t="b">
        <v>1</v>
      </c>
    </row>
    <row r="915" spans="1:5">
      <c r="A915" t="s">
        <v>2169</v>
      </c>
      <c r="B915" t="s">
        <v>2170</v>
      </c>
      <c r="E915" t="b">
        <v>1</v>
      </c>
    </row>
    <row r="916" spans="1:5">
      <c r="A916" t="s">
        <v>2171</v>
      </c>
      <c r="B916" t="s">
        <v>2172</v>
      </c>
      <c r="E916" t="b">
        <v>1</v>
      </c>
    </row>
    <row r="917" spans="1:5">
      <c r="A917" t="s">
        <v>2173</v>
      </c>
      <c r="B917" t="s">
        <v>2174</v>
      </c>
      <c r="E917" t="b">
        <v>1</v>
      </c>
    </row>
    <row r="918" spans="1:5">
      <c r="A918" t="s">
        <v>2175</v>
      </c>
      <c r="B918" t="s">
        <v>2176</v>
      </c>
      <c r="E918" t="b">
        <v>1</v>
      </c>
    </row>
    <row r="919" spans="1:5">
      <c r="A919" t="s">
        <v>2177</v>
      </c>
      <c r="B919" t="s">
        <v>2178</v>
      </c>
      <c r="E919" t="b">
        <v>1</v>
      </c>
    </row>
    <row r="920" spans="1:5">
      <c r="A920" t="s">
        <v>2179</v>
      </c>
      <c r="B920" t="s">
        <v>2180</v>
      </c>
      <c r="E920" t="b">
        <v>1</v>
      </c>
    </row>
    <row r="921" spans="1:5">
      <c r="A921" t="s">
        <v>2181</v>
      </c>
      <c r="B921" t="s">
        <v>2182</v>
      </c>
      <c r="E921" t="b">
        <v>1</v>
      </c>
    </row>
    <row r="922" spans="1:5">
      <c r="A922" t="s">
        <v>2183</v>
      </c>
      <c r="B922" t="s">
        <v>2184</v>
      </c>
      <c r="E922" t="b">
        <v>1</v>
      </c>
    </row>
    <row r="923" spans="1:5">
      <c r="A923" t="s">
        <v>2185</v>
      </c>
      <c r="B923" t="s">
        <v>2186</v>
      </c>
      <c r="E923" t="b">
        <v>1</v>
      </c>
    </row>
    <row r="924" spans="1:5">
      <c r="A924" t="s">
        <v>2187</v>
      </c>
      <c r="B924" t="s">
        <v>2188</v>
      </c>
      <c r="E924" t="b">
        <v>1</v>
      </c>
    </row>
    <row r="925" spans="1:5">
      <c r="A925" t="s">
        <v>2189</v>
      </c>
      <c r="B925" t="s">
        <v>2190</v>
      </c>
      <c r="E925" t="b">
        <v>1</v>
      </c>
    </row>
    <row r="926" spans="1:5">
      <c r="A926" t="s">
        <v>2191</v>
      </c>
      <c r="B926" t="s">
        <v>2192</v>
      </c>
      <c r="E926" t="b">
        <v>1</v>
      </c>
    </row>
    <row r="927" spans="1:5">
      <c r="A927" t="s">
        <v>2193</v>
      </c>
      <c r="B927" t="s">
        <v>2194</v>
      </c>
      <c r="E927" t="b">
        <v>1</v>
      </c>
    </row>
    <row r="928" spans="1:5">
      <c r="A928" t="s">
        <v>2195</v>
      </c>
      <c r="B928" t="s">
        <v>2196</v>
      </c>
      <c r="E928" t="b">
        <v>1</v>
      </c>
    </row>
    <row r="929" spans="1:5">
      <c r="A929" t="s">
        <v>2197</v>
      </c>
      <c r="B929" t="s">
        <v>2198</v>
      </c>
      <c r="E929" t="b">
        <v>1</v>
      </c>
    </row>
    <row r="930" spans="1:5">
      <c r="A930" t="s">
        <v>2199</v>
      </c>
      <c r="B930" t="s">
        <v>2200</v>
      </c>
      <c r="E930" t="b">
        <v>1</v>
      </c>
    </row>
    <row r="931" spans="1:5">
      <c r="A931" t="s">
        <v>2201</v>
      </c>
      <c r="B931" t="s">
        <v>2202</v>
      </c>
      <c r="E931" t="b">
        <v>1</v>
      </c>
    </row>
    <row r="932" spans="1:5">
      <c r="A932" t="s">
        <v>2203</v>
      </c>
      <c r="B932" t="s">
        <v>2204</v>
      </c>
      <c r="E932" t="b">
        <v>1</v>
      </c>
    </row>
    <row r="933" spans="1:5">
      <c r="A933" t="s">
        <v>2205</v>
      </c>
      <c r="B933" t="s">
        <v>2206</v>
      </c>
      <c r="E933" t="b">
        <v>1</v>
      </c>
    </row>
    <row r="934" spans="1:5">
      <c r="A934" t="s">
        <v>2207</v>
      </c>
      <c r="B934" t="s">
        <v>2208</v>
      </c>
      <c r="E934" t="b">
        <v>1</v>
      </c>
    </row>
    <row r="935" spans="1:5">
      <c r="A935" t="s">
        <v>2209</v>
      </c>
      <c r="B935" t="s">
        <v>2210</v>
      </c>
      <c r="E935" t="b">
        <v>1</v>
      </c>
    </row>
    <row r="936" spans="1:5">
      <c r="A936" t="s">
        <v>2211</v>
      </c>
      <c r="B936" t="s">
        <v>2212</v>
      </c>
      <c r="E936" t="b">
        <v>1</v>
      </c>
    </row>
    <row r="937" spans="1:5">
      <c r="A937" t="s">
        <v>2213</v>
      </c>
      <c r="B937" t="s">
        <v>2214</v>
      </c>
      <c r="E937" t="b">
        <v>1</v>
      </c>
    </row>
    <row r="938" spans="1:5">
      <c r="A938" t="s">
        <v>2215</v>
      </c>
      <c r="B938" t="s">
        <v>2216</v>
      </c>
      <c r="E938" t="b">
        <v>1</v>
      </c>
    </row>
    <row r="939" spans="1:5">
      <c r="A939" t="s">
        <v>2217</v>
      </c>
      <c r="B939" t="s">
        <v>2218</v>
      </c>
      <c r="E939" t="b">
        <v>1</v>
      </c>
    </row>
    <row r="940" spans="1:5">
      <c r="A940" t="s">
        <v>2219</v>
      </c>
      <c r="B940" t="s">
        <v>2220</v>
      </c>
      <c r="E940" t="b">
        <v>1</v>
      </c>
    </row>
    <row r="941" spans="1:5">
      <c r="A941" t="s">
        <v>2221</v>
      </c>
      <c r="B941" t="s">
        <v>2222</v>
      </c>
      <c r="E941" t="b">
        <v>1</v>
      </c>
    </row>
    <row r="942" spans="1:5">
      <c r="A942" t="s">
        <v>2223</v>
      </c>
      <c r="B942" t="s">
        <v>2224</v>
      </c>
      <c r="E942" t="b">
        <v>1</v>
      </c>
    </row>
    <row r="943" spans="1:5">
      <c r="A943" t="s">
        <v>2225</v>
      </c>
      <c r="B943" t="s">
        <v>2226</v>
      </c>
      <c r="E943" t="b">
        <v>1</v>
      </c>
    </row>
    <row r="944" spans="1:5">
      <c r="A944" t="s">
        <v>2227</v>
      </c>
      <c r="B944" t="s">
        <v>2228</v>
      </c>
      <c r="E944" t="b">
        <v>1</v>
      </c>
    </row>
    <row r="945" spans="1:5">
      <c r="A945" t="s">
        <v>2229</v>
      </c>
      <c r="B945" t="s">
        <v>2230</v>
      </c>
      <c r="E945" t="b">
        <v>1</v>
      </c>
    </row>
    <row r="946" spans="1:5">
      <c r="A946" t="s">
        <v>2231</v>
      </c>
      <c r="B946" t="s">
        <v>2232</v>
      </c>
      <c r="E946" t="b">
        <v>1</v>
      </c>
    </row>
    <row r="947" spans="1:5">
      <c r="A947" t="s">
        <v>2233</v>
      </c>
      <c r="B947" t="s">
        <v>2234</v>
      </c>
      <c r="E947" t="b">
        <v>1</v>
      </c>
    </row>
    <row r="948" spans="1:5">
      <c r="A948" t="s">
        <v>2235</v>
      </c>
      <c r="B948" t="s">
        <v>2236</v>
      </c>
      <c r="E948" t="b">
        <v>1</v>
      </c>
    </row>
    <row r="949" spans="1:5">
      <c r="A949" t="s">
        <v>2237</v>
      </c>
      <c r="B949" t="s">
        <v>2238</v>
      </c>
      <c r="E949" t="b">
        <v>1</v>
      </c>
    </row>
    <row r="950" spans="1:5">
      <c r="A950" t="s">
        <v>2239</v>
      </c>
      <c r="B950" t="s">
        <v>2240</v>
      </c>
      <c r="E950" t="b">
        <v>1</v>
      </c>
    </row>
    <row r="951" spans="1:5">
      <c r="A951" t="s">
        <v>2241</v>
      </c>
      <c r="B951" t="s">
        <v>2242</v>
      </c>
      <c r="E951" t="b">
        <v>1</v>
      </c>
    </row>
    <row r="952" spans="1:5">
      <c r="A952" t="s">
        <v>2243</v>
      </c>
      <c r="B952" t="s">
        <v>2244</v>
      </c>
      <c r="E952" t="b">
        <v>1</v>
      </c>
    </row>
    <row r="953" spans="1:5">
      <c r="A953" t="s">
        <v>2245</v>
      </c>
      <c r="B953" t="s">
        <v>2246</v>
      </c>
      <c r="E953" t="b">
        <v>1</v>
      </c>
    </row>
    <row r="954" spans="1:5">
      <c r="A954" t="s">
        <v>2247</v>
      </c>
      <c r="B954" t="s">
        <v>2248</v>
      </c>
      <c r="E954" t="b">
        <v>1</v>
      </c>
    </row>
    <row r="955" spans="1:5">
      <c r="A955" t="s">
        <v>2249</v>
      </c>
      <c r="B955" t="s">
        <v>2250</v>
      </c>
      <c r="E955" t="b">
        <v>1</v>
      </c>
    </row>
    <row r="956" spans="1:5">
      <c r="A956" t="s">
        <v>2251</v>
      </c>
      <c r="B956" t="s">
        <v>2252</v>
      </c>
      <c r="E956" t="b">
        <v>1</v>
      </c>
    </row>
    <row r="957" spans="1:5">
      <c r="A957" t="s">
        <v>2253</v>
      </c>
      <c r="B957" t="s">
        <v>2254</v>
      </c>
      <c r="E957" t="b">
        <v>1</v>
      </c>
    </row>
    <row r="958" spans="1:5">
      <c r="A958" t="s">
        <v>2255</v>
      </c>
      <c r="B958" t="s">
        <v>2256</v>
      </c>
      <c r="E958" t="b">
        <v>1</v>
      </c>
    </row>
    <row r="959" spans="1:5">
      <c r="A959" t="s">
        <v>2257</v>
      </c>
      <c r="B959" t="s">
        <v>2258</v>
      </c>
      <c r="E959" t="b">
        <v>1</v>
      </c>
    </row>
    <row r="960" spans="1:5">
      <c r="A960" t="s">
        <v>2259</v>
      </c>
      <c r="B960" t="s">
        <v>2260</v>
      </c>
      <c r="E960" t="b">
        <v>1</v>
      </c>
    </row>
    <row r="961" spans="1:5">
      <c r="A961" t="s">
        <v>2261</v>
      </c>
      <c r="B961" t="s">
        <v>2262</v>
      </c>
      <c r="E961" t="b">
        <v>1</v>
      </c>
    </row>
    <row r="962" spans="1:5">
      <c r="A962" t="s">
        <v>2263</v>
      </c>
      <c r="B962" t="s">
        <v>2264</v>
      </c>
      <c r="E962" t="b">
        <v>1</v>
      </c>
    </row>
    <row r="963" spans="1:5">
      <c r="A963" t="s">
        <v>2265</v>
      </c>
      <c r="B963" t="s">
        <v>2266</v>
      </c>
      <c r="E963" t="b">
        <v>1</v>
      </c>
    </row>
    <row r="964" spans="1:5">
      <c r="A964" t="s">
        <v>2267</v>
      </c>
      <c r="B964" t="s">
        <v>2268</v>
      </c>
      <c r="E964" t="b">
        <v>1</v>
      </c>
    </row>
    <row r="965" spans="1:5">
      <c r="A965" t="s">
        <v>2269</v>
      </c>
      <c r="B965" t="s">
        <v>2270</v>
      </c>
      <c r="E965" t="b">
        <v>1</v>
      </c>
    </row>
    <row r="966" spans="1:5">
      <c r="A966" t="s">
        <v>2271</v>
      </c>
      <c r="B966" t="s">
        <v>2272</v>
      </c>
      <c r="E966" t="b">
        <v>1</v>
      </c>
    </row>
    <row r="967" spans="1:5">
      <c r="A967" t="s">
        <v>2273</v>
      </c>
      <c r="B967" t="s">
        <v>2274</v>
      </c>
      <c r="E967" t="b">
        <v>1</v>
      </c>
    </row>
    <row r="968" spans="1:5">
      <c r="A968" t="s">
        <v>2275</v>
      </c>
      <c r="B968" t="s">
        <v>2276</v>
      </c>
      <c r="E968" t="b">
        <v>1</v>
      </c>
    </row>
    <row r="969" spans="1:5">
      <c r="A969" t="s">
        <v>2277</v>
      </c>
      <c r="B969" t="s">
        <v>2278</v>
      </c>
      <c r="E969" t="b">
        <v>1</v>
      </c>
    </row>
    <row r="970" spans="1:5">
      <c r="A970" t="s">
        <v>2279</v>
      </c>
      <c r="B970" t="s">
        <v>2280</v>
      </c>
      <c r="E970" t="b">
        <v>1</v>
      </c>
    </row>
    <row r="971" spans="1:5">
      <c r="A971" t="s">
        <v>2281</v>
      </c>
      <c r="B971" t="s">
        <v>2282</v>
      </c>
      <c r="E971" t="b">
        <v>1</v>
      </c>
    </row>
    <row r="972" spans="1:5">
      <c r="A972" t="s">
        <v>2283</v>
      </c>
      <c r="B972" t="s">
        <v>2284</v>
      </c>
      <c r="E972" t="b">
        <v>1</v>
      </c>
    </row>
    <row r="973" spans="1:5">
      <c r="A973" t="s">
        <v>2285</v>
      </c>
      <c r="B973" t="s">
        <v>2286</v>
      </c>
      <c r="E973" t="b">
        <v>1</v>
      </c>
    </row>
    <row r="974" spans="1:5">
      <c r="A974" t="s">
        <v>2287</v>
      </c>
      <c r="B974" t="s">
        <v>2288</v>
      </c>
      <c r="E974" t="b">
        <v>1</v>
      </c>
    </row>
    <row r="975" spans="1:5">
      <c r="A975" t="s">
        <v>2289</v>
      </c>
      <c r="B975" t="s">
        <v>2290</v>
      </c>
      <c r="E975" t="b">
        <v>1</v>
      </c>
    </row>
    <row r="976" spans="1:5">
      <c r="A976" t="s">
        <v>2291</v>
      </c>
      <c r="B976" t="s">
        <v>2292</v>
      </c>
      <c r="E976" t="b">
        <v>1</v>
      </c>
    </row>
    <row r="977" spans="1:5">
      <c r="A977" t="s">
        <v>2293</v>
      </c>
      <c r="B977" t="s">
        <v>2294</v>
      </c>
      <c r="E977" t="b">
        <v>1</v>
      </c>
    </row>
    <row r="978" spans="1:5">
      <c r="A978" t="s">
        <v>2295</v>
      </c>
      <c r="B978" t="s">
        <v>2296</v>
      </c>
      <c r="E978" t="b">
        <v>1</v>
      </c>
    </row>
    <row r="979" spans="1:5">
      <c r="A979" t="s">
        <v>2297</v>
      </c>
      <c r="B979" t="s">
        <v>2298</v>
      </c>
      <c r="E979" t="b">
        <v>1</v>
      </c>
    </row>
    <row r="980" spans="1:5">
      <c r="A980" t="s">
        <v>2299</v>
      </c>
      <c r="B980" t="s">
        <v>2300</v>
      </c>
      <c r="E980" t="b">
        <v>1</v>
      </c>
    </row>
    <row r="981" spans="1:5">
      <c r="A981" t="s">
        <v>2301</v>
      </c>
      <c r="B981" t="s">
        <v>2302</v>
      </c>
      <c r="E981" t="b">
        <v>1</v>
      </c>
    </row>
    <row r="982" spans="1:5">
      <c r="A982" t="s">
        <v>2303</v>
      </c>
      <c r="B982" t="s">
        <v>2304</v>
      </c>
      <c r="E982" t="b">
        <v>1</v>
      </c>
    </row>
    <row r="983" spans="1:5">
      <c r="A983" t="s">
        <v>2305</v>
      </c>
      <c r="B983" t="s">
        <v>2306</v>
      </c>
      <c r="E983" t="b">
        <v>1</v>
      </c>
    </row>
    <row r="984" spans="1:5">
      <c r="A984" t="s">
        <v>2307</v>
      </c>
      <c r="B984" t="s">
        <v>2308</v>
      </c>
      <c r="E984" t="b">
        <v>1</v>
      </c>
    </row>
    <row r="985" spans="1:5">
      <c r="A985" t="s">
        <v>2309</v>
      </c>
      <c r="B985" t="s">
        <v>2310</v>
      </c>
      <c r="E985" t="b">
        <v>1</v>
      </c>
    </row>
    <row r="986" spans="1:5">
      <c r="A986" t="s">
        <v>2311</v>
      </c>
      <c r="B986" t="s">
        <v>2312</v>
      </c>
      <c r="E986" t="b">
        <v>1</v>
      </c>
    </row>
    <row r="987" spans="1:5">
      <c r="A987" t="s">
        <v>2313</v>
      </c>
      <c r="B987" t="s">
        <v>2314</v>
      </c>
      <c r="E987" t="b">
        <v>1</v>
      </c>
    </row>
    <row r="988" spans="1:5">
      <c r="A988" t="s">
        <v>2315</v>
      </c>
      <c r="B988" t="s">
        <v>2316</v>
      </c>
      <c r="E988" t="b">
        <v>1</v>
      </c>
    </row>
    <row r="989" spans="1:5">
      <c r="A989" t="s">
        <v>2317</v>
      </c>
      <c r="B989" t="s">
        <v>2318</v>
      </c>
      <c r="E989" t="b">
        <v>1</v>
      </c>
    </row>
    <row r="990" spans="1:5">
      <c r="A990" t="s">
        <v>2319</v>
      </c>
      <c r="B990" t="s">
        <v>2320</v>
      </c>
      <c r="E990" t="b">
        <v>1</v>
      </c>
    </row>
    <row r="991" spans="1:5">
      <c r="A991" t="s">
        <v>2321</v>
      </c>
      <c r="B991" t="s">
        <v>2322</v>
      </c>
      <c r="E991" t="b">
        <v>1</v>
      </c>
    </row>
    <row r="992" spans="1:5">
      <c r="A992" t="s">
        <v>2323</v>
      </c>
      <c r="B992" t="s">
        <v>2324</v>
      </c>
      <c r="E992" t="b">
        <v>1</v>
      </c>
    </row>
    <row r="993" spans="1:5">
      <c r="A993" t="s">
        <v>2325</v>
      </c>
      <c r="B993" t="s">
        <v>2326</v>
      </c>
      <c r="E993" t="b">
        <v>1</v>
      </c>
    </row>
    <row r="994" spans="1:5">
      <c r="A994" t="s">
        <v>2327</v>
      </c>
      <c r="B994" t="s">
        <v>2328</v>
      </c>
      <c r="E994" t="b">
        <v>1</v>
      </c>
    </row>
    <row r="995" spans="1:5">
      <c r="A995" t="s">
        <v>2329</v>
      </c>
      <c r="B995" t="s">
        <v>2330</v>
      </c>
      <c r="E995" t="b">
        <v>1</v>
      </c>
    </row>
    <row r="996" spans="1:5">
      <c r="A996" t="s">
        <v>2331</v>
      </c>
      <c r="B996" t="s">
        <v>2332</v>
      </c>
      <c r="E996" t="b">
        <v>1</v>
      </c>
    </row>
    <row r="997" spans="1:5">
      <c r="A997" t="s">
        <v>2333</v>
      </c>
      <c r="B997" t="s">
        <v>2334</v>
      </c>
      <c r="E997" t="b">
        <v>1</v>
      </c>
    </row>
    <row r="998" spans="1:5">
      <c r="A998" t="s">
        <v>2335</v>
      </c>
      <c r="B998" t="s">
        <v>2336</v>
      </c>
      <c r="E998" t="b">
        <v>1</v>
      </c>
    </row>
    <row r="999" spans="1:5">
      <c r="A999" t="s">
        <v>2337</v>
      </c>
      <c r="B999" t="s">
        <v>2338</v>
      </c>
      <c r="E999" t="b">
        <v>1</v>
      </c>
    </row>
    <row r="1000" spans="1:5">
      <c r="A1000" t="s">
        <v>2339</v>
      </c>
      <c r="B1000" t="s">
        <v>2340</v>
      </c>
      <c r="E1000" t="b">
        <v>1</v>
      </c>
    </row>
    <row r="1001" spans="1:5">
      <c r="A1001" t="s">
        <v>2341</v>
      </c>
      <c r="B1001" t="s">
        <v>2342</v>
      </c>
      <c r="E1001" t="b">
        <v>1</v>
      </c>
    </row>
    <row r="1002" spans="1:5">
      <c r="A1002" t="s">
        <v>2343</v>
      </c>
      <c r="B1002" t="s">
        <v>2344</v>
      </c>
      <c r="E1002" t="b">
        <v>1</v>
      </c>
    </row>
    <row r="1003" spans="1:5">
      <c r="A1003" t="s">
        <v>2345</v>
      </c>
      <c r="B1003" t="s">
        <v>2346</v>
      </c>
      <c r="E1003" t="b">
        <v>1</v>
      </c>
    </row>
    <row r="1004" spans="1:5">
      <c r="A1004" t="s">
        <v>2347</v>
      </c>
      <c r="B1004" t="s">
        <v>2348</v>
      </c>
      <c r="E1004" t="b">
        <v>1</v>
      </c>
    </row>
    <row r="1005" spans="1:5">
      <c r="A1005" t="s">
        <v>2349</v>
      </c>
      <c r="B1005" t="s">
        <v>2350</v>
      </c>
      <c r="E1005" t="b">
        <v>1</v>
      </c>
    </row>
    <row r="1006" spans="1:5">
      <c r="A1006" t="s">
        <v>2351</v>
      </c>
      <c r="B1006" t="s">
        <v>2352</v>
      </c>
      <c r="E1006" t="b">
        <v>1</v>
      </c>
    </row>
    <row r="1007" spans="1:5">
      <c r="A1007" t="s">
        <v>2353</v>
      </c>
      <c r="B1007" t="s">
        <v>2354</v>
      </c>
      <c r="E1007" t="b">
        <v>1</v>
      </c>
    </row>
    <row r="1008" spans="1:5">
      <c r="A1008" t="s">
        <v>2355</v>
      </c>
      <c r="B1008" t="s">
        <v>2356</v>
      </c>
      <c r="E1008" t="b">
        <v>1</v>
      </c>
    </row>
    <row r="1009" spans="1:5">
      <c r="A1009" t="s">
        <v>2357</v>
      </c>
      <c r="B1009" t="s">
        <v>2358</v>
      </c>
      <c r="E1009" t="b">
        <v>1</v>
      </c>
    </row>
    <row r="1010" spans="1:5">
      <c r="A1010" t="s">
        <v>2359</v>
      </c>
      <c r="B1010" t="s">
        <v>2360</v>
      </c>
      <c r="E1010" t="b">
        <v>1</v>
      </c>
    </row>
    <row r="1011" spans="1:5">
      <c r="A1011" t="s">
        <v>2361</v>
      </c>
      <c r="B1011" t="s">
        <v>2362</v>
      </c>
      <c r="E1011" t="b">
        <v>1</v>
      </c>
    </row>
    <row r="1012" spans="1:5">
      <c r="A1012" t="s">
        <v>2363</v>
      </c>
      <c r="B1012" t="s">
        <v>2364</v>
      </c>
      <c r="E1012" t="b">
        <v>1</v>
      </c>
    </row>
    <row r="1013" spans="1:5">
      <c r="A1013" t="s">
        <v>2365</v>
      </c>
      <c r="B1013" t="s">
        <v>2366</v>
      </c>
      <c r="E1013" t="b">
        <v>1</v>
      </c>
    </row>
    <row r="1014" spans="1:5">
      <c r="A1014" t="s">
        <v>2367</v>
      </c>
      <c r="B1014" t="s">
        <v>2368</v>
      </c>
      <c r="E1014" t="b">
        <v>1</v>
      </c>
    </row>
    <row r="1015" spans="1:5">
      <c r="A1015" t="s">
        <v>2369</v>
      </c>
      <c r="B1015" t="s">
        <v>2370</v>
      </c>
      <c r="E1015" t="b">
        <v>1</v>
      </c>
    </row>
    <row r="1016" spans="1:5">
      <c r="A1016" t="s">
        <v>2371</v>
      </c>
      <c r="B1016" t="s">
        <v>2372</v>
      </c>
      <c r="E1016" t="b">
        <v>1</v>
      </c>
    </row>
    <row r="1017" spans="1:5">
      <c r="A1017" t="s">
        <v>2373</v>
      </c>
      <c r="B1017" t="s">
        <v>2374</v>
      </c>
      <c r="E1017" t="b">
        <v>1</v>
      </c>
    </row>
    <row r="1018" spans="1:5">
      <c r="A1018" t="s">
        <v>2375</v>
      </c>
      <c r="B1018" t="s">
        <v>2376</v>
      </c>
      <c r="E1018" t="b">
        <v>1</v>
      </c>
    </row>
    <row r="1019" spans="1:5">
      <c r="A1019" t="s">
        <v>2377</v>
      </c>
      <c r="B1019" t="s">
        <v>2378</v>
      </c>
      <c r="E1019" t="b">
        <v>1</v>
      </c>
    </row>
    <row r="1020" spans="1:5">
      <c r="A1020" t="s">
        <v>2379</v>
      </c>
      <c r="B1020" t="s">
        <v>2380</v>
      </c>
      <c r="E1020" t="b">
        <v>1</v>
      </c>
    </row>
    <row r="1021" spans="1:5">
      <c r="A1021" t="s">
        <v>2381</v>
      </c>
      <c r="B1021" t="s">
        <v>2382</v>
      </c>
      <c r="E1021" t="b">
        <v>1</v>
      </c>
    </row>
    <row r="1022" spans="1:5">
      <c r="A1022" t="s">
        <v>2383</v>
      </c>
      <c r="B1022" t="s">
        <v>2384</v>
      </c>
      <c r="E1022" t="b">
        <v>1</v>
      </c>
    </row>
    <row r="1023" spans="1:5">
      <c r="A1023" t="s">
        <v>2385</v>
      </c>
      <c r="B1023" t="s">
        <v>2386</v>
      </c>
      <c r="E1023" t="b">
        <v>1</v>
      </c>
    </row>
    <row r="1024" spans="1:5">
      <c r="A1024" t="s">
        <v>2387</v>
      </c>
      <c r="B1024" t="s">
        <v>2388</v>
      </c>
      <c r="E1024" t="b">
        <v>1</v>
      </c>
    </row>
    <row r="1025" spans="1:5">
      <c r="A1025" t="s">
        <v>2389</v>
      </c>
      <c r="B1025" t="s">
        <v>2390</v>
      </c>
      <c r="E1025" t="b">
        <v>1</v>
      </c>
    </row>
    <row r="1026" spans="1:5">
      <c r="A1026" t="s">
        <v>2391</v>
      </c>
      <c r="B1026" t="s">
        <v>2392</v>
      </c>
      <c r="E1026" t="b">
        <v>1</v>
      </c>
    </row>
    <row r="1027" spans="1:5">
      <c r="A1027" t="s">
        <v>2393</v>
      </c>
      <c r="B1027" t="s">
        <v>2394</v>
      </c>
      <c r="E1027" t="b">
        <v>1</v>
      </c>
    </row>
    <row r="1028" spans="1:5">
      <c r="A1028" t="s">
        <v>2395</v>
      </c>
      <c r="B1028" t="s">
        <v>2396</v>
      </c>
      <c r="E1028" t="b">
        <v>1</v>
      </c>
    </row>
    <row r="1029" spans="1:5">
      <c r="A1029" t="s">
        <v>2397</v>
      </c>
      <c r="B1029" t="s">
        <v>2398</v>
      </c>
      <c r="E1029" t="b">
        <v>1</v>
      </c>
    </row>
    <row r="1030" spans="1:5">
      <c r="A1030" t="s">
        <v>2399</v>
      </c>
      <c r="B1030" t="s">
        <v>2400</v>
      </c>
      <c r="E1030" t="b">
        <v>1</v>
      </c>
    </row>
    <row r="1031" spans="1:5">
      <c r="A1031" t="s">
        <v>2401</v>
      </c>
      <c r="B1031" t="s">
        <v>2402</v>
      </c>
      <c r="E1031" t="b">
        <v>1</v>
      </c>
    </row>
    <row r="1032" spans="1:5">
      <c r="A1032" t="s">
        <v>2403</v>
      </c>
      <c r="B1032" t="s">
        <v>2404</v>
      </c>
      <c r="E1032" t="b">
        <v>1</v>
      </c>
    </row>
    <row r="1033" spans="1:5">
      <c r="A1033" t="s">
        <v>2405</v>
      </c>
      <c r="B1033" t="s">
        <v>2406</v>
      </c>
      <c r="E1033" t="b">
        <v>1</v>
      </c>
    </row>
    <row r="1034" spans="1:5">
      <c r="A1034" t="s">
        <v>2407</v>
      </c>
      <c r="B1034" t="s">
        <v>2408</v>
      </c>
      <c r="E1034" t="b">
        <v>1</v>
      </c>
    </row>
    <row r="1035" spans="1:5">
      <c r="A1035" t="s">
        <v>2409</v>
      </c>
      <c r="B1035" t="s">
        <v>2410</v>
      </c>
      <c r="E1035" t="b">
        <v>1</v>
      </c>
    </row>
    <row r="1036" spans="1:5">
      <c r="A1036" t="s">
        <v>2411</v>
      </c>
      <c r="B1036" t="s">
        <v>2412</v>
      </c>
      <c r="E1036" t="b">
        <v>1</v>
      </c>
    </row>
    <row r="1037" spans="1:5">
      <c r="A1037" t="s">
        <v>2413</v>
      </c>
      <c r="B1037" t="s">
        <v>2414</v>
      </c>
      <c r="E1037" t="b">
        <v>1</v>
      </c>
    </row>
    <row r="1038" spans="1:5">
      <c r="A1038" t="s">
        <v>2415</v>
      </c>
      <c r="B1038" t="s">
        <v>2416</v>
      </c>
      <c r="E1038" t="b">
        <v>1</v>
      </c>
    </row>
    <row r="1039" spans="1:5">
      <c r="A1039" t="s">
        <v>2417</v>
      </c>
      <c r="B1039" t="s">
        <v>2418</v>
      </c>
      <c r="E1039" t="b">
        <v>1</v>
      </c>
    </row>
    <row r="1040" spans="1:5">
      <c r="A1040" t="s">
        <v>2419</v>
      </c>
      <c r="B1040" t="s">
        <v>2420</v>
      </c>
      <c r="E1040" t="b">
        <v>1</v>
      </c>
    </row>
    <row r="1041" spans="1:5">
      <c r="A1041" t="s">
        <v>2421</v>
      </c>
      <c r="B1041" t="s">
        <v>2422</v>
      </c>
      <c r="E1041" t="b">
        <v>1</v>
      </c>
    </row>
    <row r="1042" spans="1:5">
      <c r="A1042" t="s">
        <v>2423</v>
      </c>
      <c r="B1042" t="s">
        <v>2424</v>
      </c>
      <c r="E1042" t="b">
        <v>1</v>
      </c>
    </row>
    <row r="1043" spans="1:5">
      <c r="A1043" t="s">
        <v>2425</v>
      </c>
      <c r="B1043" t="s">
        <v>2426</v>
      </c>
      <c r="E1043" t="b">
        <v>1</v>
      </c>
    </row>
    <row r="1044" spans="1:5">
      <c r="A1044" t="s">
        <v>2427</v>
      </c>
      <c r="B1044" t="s">
        <v>2428</v>
      </c>
      <c r="E1044" t="b">
        <v>1</v>
      </c>
    </row>
    <row r="1045" spans="1:5">
      <c r="A1045" t="s">
        <v>2429</v>
      </c>
      <c r="B1045" t="s">
        <v>2430</v>
      </c>
      <c r="E1045" t="b">
        <v>1</v>
      </c>
    </row>
    <row r="1046" spans="1:5">
      <c r="A1046" t="s">
        <v>2431</v>
      </c>
      <c r="B1046" t="s">
        <v>2432</v>
      </c>
      <c r="E1046" t="b">
        <v>1</v>
      </c>
    </row>
    <row r="1047" spans="1:5">
      <c r="A1047" t="s">
        <v>2433</v>
      </c>
      <c r="B1047" t="s">
        <v>2434</v>
      </c>
      <c r="E1047" t="b">
        <v>1</v>
      </c>
    </row>
    <row r="1048" spans="1:5">
      <c r="A1048" t="s">
        <v>2435</v>
      </c>
      <c r="B1048" t="s">
        <v>2436</v>
      </c>
      <c r="E1048" t="b">
        <v>1</v>
      </c>
    </row>
    <row r="1049" spans="1:5">
      <c r="A1049" t="s">
        <v>2437</v>
      </c>
      <c r="B1049" t="s">
        <v>2438</v>
      </c>
      <c r="E1049" t="b">
        <v>1</v>
      </c>
    </row>
    <row r="1050" spans="1:5">
      <c r="A1050" t="s">
        <v>2439</v>
      </c>
      <c r="B1050" t="s">
        <v>2440</v>
      </c>
      <c r="E1050" t="b">
        <v>1</v>
      </c>
    </row>
    <row r="1051" spans="1:5">
      <c r="A1051" t="s">
        <v>2441</v>
      </c>
      <c r="B1051" t="s">
        <v>2442</v>
      </c>
      <c r="E1051" t="b">
        <v>1</v>
      </c>
    </row>
    <row r="1052" spans="1:5">
      <c r="A1052" t="s">
        <v>2443</v>
      </c>
      <c r="B1052" t="s">
        <v>2444</v>
      </c>
      <c r="E1052" t="b">
        <v>1</v>
      </c>
    </row>
    <row r="1053" spans="1:5">
      <c r="A1053" t="s">
        <v>2445</v>
      </c>
      <c r="B1053" t="s">
        <v>2446</v>
      </c>
      <c r="E1053" t="b">
        <v>1</v>
      </c>
    </row>
    <row r="1054" spans="1:5">
      <c r="A1054" t="s">
        <v>2447</v>
      </c>
      <c r="B1054" t="s">
        <v>2448</v>
      </c>
      <c r="E1054" t="b">
        <v>1</v>
      </c>
    </row>
    <row r="1055" spans="1:5">
      <c r="A1055" t="s">
        <v>2449</v>
      </c>
      <c r="B1055" t="s">
        <v>2450</v>
      </c>
      <c r="E1055" t="b">
        <v>1</v>
      </c>
    </row>
    <row r="1056" spans="1:5">
      <c r="A1056" t="s">
        <v>2451</v>
      </c>
      <c r="B1056" t="s">
        <v>2452</v>
      </c>
      <c r="E1056" t="b">
        <v>1</v>
      </c>
    </row>
    <row r="1057" spans="1:5">
      <c r="A1057" t="s">
        <v>2453</v>
      </c>
      <c r="B1057" t="s">
        <v>2454</v>
      </c>
      <c r="E1057" t="b">
        <v>1</v>
      </c>
    </row>
    <row r="1058" spans="1:5">
      <c r="A1058" t="s">
        <v>2455</v>
      </c>
      <c r="B1058" t="s">
        <v>2456</v>
      </c>
      <c r="E1058" t="b">
        <v>1</v>
      </c>
    </row>
    <row r="1059" spans="1:5">
      <c r="A1059" t="s">
        <v>2457</v>
      </c>
      <c r="B1059" t="s">
        <v>2458</v>
      </c>
      <c r="E1059" t="b">
        <v>1</v>
      </c>
    </row>
    <row r="1060" spans="1:5">
      <c r="A1060" t="s">
        <v>2459</v>
      </c>
      <c r="B1060" t="s">
        <v>2460</v>
      </c>
      <c r="E1060" t="b">
        <v>1</v>
      </c>
    </row>
    <row r="1061" spans="1:5">
      <c r="A1061" t="s">
        <v>2461</v>
      </c>
      <c r="B1061" t="s">
        <v>2462</v>
      </c>
      <c r="E1061" t="b">
        <v>1</v>
      </c>
    </row>
    <row r="1062" spans="1:5">
      <c r="A1062" t="s">
        <v>2463</v>
      </c>
      <c r="B1062" t="s">
        <v>2464</v>
      </c>
      <c r="E1062" t="b">
        <v>1</v>
      </c>
    </row>
    <row r="1063" spans="1:5">
      <c r="A1063" t="s">
        <v>2465</v>
      </c>
      <c r="B1063" t="s">
        <v>2466</v>
      </c>
      <c r="E1063" t="b">
        <v>1</v>
      </c>
    </row>
    <row r="1064" spans="1:5">
      <c r="A1064" t="s">
        <v>2467</v>
      </c>
      <c r="B1064" t="s">
        <v>2468</v>
      </c>
      <c r="E1064" t="b">
        <v>1</v>
      </c>
    </row>
    <row r="1065" spans="1:5">
      <c r="A1065" t="s">
        <v>2469</v>
      </c>
      <c r="B1065" t="s">
        <v>2470</v>
      </c>
      <c r="E1065" t="b">
        <v>1</v>
      </c>
    </row>
    <row r="1066" spans="1:5">
      <c r="A1066" t="s">
        <v>2471</v>
      </c>
      <c r="B1066" t="s">
        <v>2472</v>
      </c>
      <c r="E1066" t="b">
        <v>1</v>
      </c>
    </row>
    <row r="1067" spans="1:5">
      <c r="A1067" t="s">
        <v>2473</v>
      </c>
      <c r="B1067" t="s">
        <v>2474</v>
      </c>
      <c r="E1067" t="b">
        <v>1</v>
      </c>
    </row>
    <row r="1068" spans="1:5">
      <c r="A1068" t="s">
        <v>2475</v>
      </c>
      <c r="B1068" t="s">
        <v>2476</v>
      </c>
      <c r="E1068" t="b">
        <v>1</v>
      </c>
    </row>
    <row r="1069" spans="1:5">
      <c r="A1069" t="s">
        <v>2477</v>
      </c>
      <c r="B1069" t="s">
        <v>2478</v>
      </c>
      <c r="E1069" t="b">
        <v>1</v>
      </c>
    </row>
    <row r="1070" spans="1:5">
      <c r="A1070" t="s">
        <v>2479</v>
      </c>
      <c r="B1070" t="s">
        <v>2480</v>
      </c>
      <c r="E1070" t="b">
        <v>1</v>
      </c>
    </row>
    <row r="1071" spans="1:5">
      <c r="A1071" t="s">
        <v>2481</v>
      </c>
      <c r="B1071" t="s">
        <v>2482</v>
      </c>
      <c r="E1071" t="b">
        <v>1</v>
      </c>
    </row>
    <row r="1072" spans="1:5">
      <c r="A1072" t="s">
        <v>2483</v>
      </c>
      <c r="B1072" t="s">
        <v>2484</v>
      </c>
      <c r="E1072" t="b">
        <v>1</v>
      </c>
    </row>
    <row r="1073" spans="1:5">
      <c r="A1073" t="s">
        <v>2485</v>
      </c>
      <c r="B1073" t="s">
        <v>2486</v>
      </c>
      <c r="E1073" t="b">
        <v>1</v>
      </c>
    </row>
    <row r="1074" spans="1:5">
      <c r="A1074" t="s">
        <v>2487</v>
      </c>
      <c r="B1074" t="s">
        <v>2488</v>
      </c>
      <c r="E1074" t="b">
        <v>1</v>
      </c>
    </row>
    <row r="1075" spans="1:5">
      <c r="A1075" t="s">
        <v>2489</v>
      </c>
      <c r="B1075" t="s">
        <v>2490</v>
      </c>
      <c r="E1075" t="b">
        <v>1</v>
      </c>
    </row>
    <row r="1076" spans="1:5">
      <c r="A1076" t="s">
        <v>2491</v>
      </c>
      <c r="B1076" t="s">
        <v>2492</v>
      </c>
      <c r="E1076" t="b">
        <v>1</v>
      </c>
    </row>
    <row r="1077" spans="1:5">
      <c r="A1077" t="s">
        <v>2493</v>
      </c>
      <c r="B1077" t="s">
        <v>2494</v>
      </c>
      <c r="E1077" t="b">
        <v>1</v>
      </c>
    </row>
    <row r="1078" spans="1:5">
      <c r="A1078" t="s">
        <v>2495</v>
      </c>
      <c r="B1078" t="s">
        <v>2496</v>
      </c>
      <c r="E1078" t="b">
        <v>1</v>
      </c>
    </row>
    <row r="1079" spans="1:5">
      <c r="A1079" t="s">
        <v>2497</v>
      </c>
      <c r="B1079" t="s">
        <v>2498</v>
      </c>
      <c r="E1079" t="b">
        <v>1</v>
      </c>
    </row>
    <row r="1080" spans="1:5">
      <c r="A1080" t="s">
        <v>2499</v>
      </c>
      <c r="B1080" t="s">
        <v>2500</v>
      </c>
      <c r="E1080" t="b">
        <v>1</v>
      </c>
    </row>
    <row r="1081" spans="1:5">
      <c r="A1081" t="s">
        <v>2501</v>
      </c>
      <c r="B1081" t="s">
        <v>2502</v>
      </c>
      <c r="E1081" t="b">
        <v>1</v>
      </c>
    </row>
    <row r="1082" spans="1:5">
      <c r="A1082" t="s">
        <v>2503</v>
      </c>
      <c r="B1082" t="s">
        <v>2504</v>
      </c>
      <c r="E1082" t="b">
        <v>1</v>
      </c>
    </row>
    <row r="1083" spans="1:5">
      <c r="A1083" t="s">
        <v>2505</v>
      </c>
      <c r="B1083" t="s">
        <v>2506</v>
      </c>
      <c r="E1083" t="b">
        <v>1</v>
      </c>
    </row>
    <row r="1084" spans="1:5">
      <c r="A1084" t="s">
        <v>2507</v>
      </c>
      <c r="B1084" t="s">
        <v>2508</v>
      </c>
      <c r="E1084" t="b">
        <v>1</v>
      </c>
    </row>
    <row r="1085" spans="1:5">
      <c r="A1085" t="s">
        <v>2509</v>
      </c>
      <c r="B1085" t="s">
        <v>2510</v>
      </c>
      <c r="E1085" t="b">
        <v>1</v>
      </c>
    </row>
    <row r="1086" spans="1:5">
      <c r="A1086" t="s">
        <v>2511</v>
      </c>
      <c r="B1086" t="s">
        <v>2512</v>
      </c>
      <c r="E1086" t="b">
        <v>1</v>
      </c>
    </row>
    <row r="1087" spans="1:5">
      <c r="A1087" t="s">
        <v>2513</v>
      </c>
      <c r="B1087" t="s">
        <v>2514</v>
      </c>
      <c r="E1087" t="b">
        <v>1</v>
      </c>
    </row>
    <row r="1088" spans="1:5">
      <c r="A1088" t="s">
        <v>2515</v>
      </c>
      <c r="B1088" t="s">
        <v>2516</v>
      </c>
      <c r="E1088" t="b">
        <v>1</v>
      </c>
    </row>
    <row r="1089" spans="1:5">
      <c r="A1089" t="s">
        <v>2517</v>
      </c>
      <c r="B1089" t="s">
        <v>2518</v>
      </c>
      <c r="E1089" t="b">
        <v>1</v>
      </c>
    </row>
    <row r="1090" spans="1:5">
      <c r="A1090" t="s">
        <v>2519</v>
      </c>
      <c r="B1090" t="s">
        <v>2520</v>
      </c>
      <c r="E1090" t="b">
        <v>1</v>
      </c>
    </row>
    <row r="1091" spans="1:5">
      <c r="A1091" t="s">
        <v>2521</v>
      </c>
      <c r="B1091" t="s">
        <v>2522</v>
      </c>
      <c r="E1091" t="b">
        <v>1</v>
      </c>
    </row>
    <row r="1092" spans="1:5">
      <c r="A1092" t="s">
        <v>2523</v>
      </c>
      <c r="B1092" t="s">
        <v>2524</v>
      </c>
      <c r="E1092" t="b">
        <v>1</v>
      </c>
    </row>
    <row r="1093" spans="1:5">
      <c r="A1093" t="s">
        <v>2525</v>
      </c>
      <c r="B1093" t="s">
        <v>2526</v>
      </c>
      <c r="E1093" t="b">
        <v>1</v>
      </c>
    </row>
    <row r="1094" spans="1:5">
      <c r="A1094" t="s">
        <v>2527</v>
      </c>
      <c r="B1094" t="s">
        <v>2528</v>
      </c>
      <c r="E1094" t="b">
        <v>1</v>
      </c>
    </row>
    <row r="1095" spans="1:5">
      <c r="A1095" t="s">
        <v>2529</v>
      </c>
      <c r="B1095" t="s">
        <v>2530</v>
      </c>
      <c r="E1095" t="b">
        <v>1</v>
      </c>
    </row>
    <row r="1096" spans="1:5">
      <c r="A1096" t="s">
        <v>2531</v>
      </c>
      <c r="B1096" t="s">
        <v>2532</v>
      </c>
      <c r="E1096" t="b">
        <v>1</v>
      </c>
    </row>
    <row r="1097" spans="1:5">
      <c r="A1097" t="s">
        <v>2533</v>
      </c>
      <c r="B1097" t="s">
        <v>2534</v>
      </c>
      <c r="E1097" t="b">
        <v>1</v>
      </c>
    </row>
    <row r="1098" spans="1:5">
      <c r="A1098" t="s">
        <v>2535</v>
      </c>
      <c r="B1098" t="s">
        <v>2536</v>
      </c>
      <c r="E1098" t="b">
        <v>1</v>
      </c>
    </row>
    <row r="1099" spans="1:5">
      <c r="A1099" t="s">
        <v>2537</v>
      </c>
      <c r="B1099" t="s">
        <v>2538</v>
      </c>
      <c r="E1099" t="b">
        <v>1</v>
      </c>
    </row>
    <row r="1100" spans="1:5">
      <c r="A1100" t="s">
        <v>2539</v>
      </c>
      <c r="B1100" t="s">
        <v>2540</v>
      </c>
      <c r="E1100" t="b">
        <v>1</v>
      </c>
    </row>
    <row r="1101" spans="1:5">
      <c r="A1101" t="s">
        <v>2541</v>
      </c>
      <c r="B1101" t="s">
        <v>2542</v>
      </c>
      <c r="E1101" t="b">
        <v>1</v>
      </c>
    </row>
    <row r="1102" spans="1:5">
      <c r="A1102" t="s">
        <v>2543</v>
      </c>
      <c r="B1102" t="s">
        <v>2544</v>
      </c>
      <c r="E1102" t="b">
        <v>1</v>
      </c>
    </row>
    <row r="1103" spans="1:5">
      <c r="A1103" t="s">
        <v>2545</v>
      </c>
      <c r="B1103" t="s">
        <v>2546</v>
      </c>
      <c r="E1103" t="b">
        <v>1</v>
      </c>
    </row>
    <row r="1104" spans="1:5">
      <c r="A1104" t="s">
        <v>2547</v>
      </c>
      <c r="B1104" t="s">
        <v>2548</v>
      </c>
      <c r="E1104" t="b">
        <v>1</v>
      </c>
    </row>
    <row r="1105" spans="1:5">
      <c r="A1105" t="s">
        <v>2549</v>
      </c>
      <c r="B1105" t="s">
        <v>2550</v>
      </c>
      <c r="E1105" t="b">
        <v>1</v>
      </c>
    </row>
    <row r="1106" spans="1:5">
      <c r="A1106" t="s">
        <v>2551</v>
      </c>
      <c r="B1106" t="s">
        <v>2552</v>
      </c>
      <c r="E1106" t="b">
        <v>1</v>
      </c>
    </row>
    <row r="1107" spans="1:5">
      <c r="A1107" t="s">
        <v>2553</v>
      </c>
      <c r="B1107" t="s">
        <v>2554</v>
      </c>
      <c r="E1107" t="b">
        <v>1</v>
      </c>
    </row>
    <row r="1108" spans="1:5">
      <c r="A1108" t="s">
        <v>2555</v>
      </c>
      <c r="B1108" t="s">
        <v>2556</v>
      </c>
      <c r="E1108" t="b">
        <v>1</v>
      </c>
    </row>
    <row r="1109" spans="1:5">
      <c r="A1109" t="s">
        <v>2557</v>
      </c>
      <c r="B1109" t="s">
        <v>2558</v>
      </c>
      <c r="E1109" t="b">
        <v>1</v>
      </c>
    </row>
    <row r="1110" spans="1:5">
      <c r="A1110" t="s">
        <v>2559</v>
      </c>
      <c r="B1110" t="s">
        <v>2560</v>
      </c>
      <c r="E1110" t="b">
        <v>1</v>
      </c>
    </row>
    <row r="1111" spans="1:5">
      <c r="A1111" t="s">
        <v>2561</v>
      </c>
      <c r="B1111" t="s">
        <v>2562</v>
      </c>
      <c r="E1111" t="b">
        <v>1</v>
      </c>
    </row>
    <row r="1112" spans="1:5">
      <c r="A1112" t="s">
        <v>2563</v>
      </c>
      <c r="B1112" t="s">
        <v>2564</v>
      </c>
      <c r="E1112" t="b">
        <v>1</v>
      </c>
    </row>
    <row r="1113" spans="1:5">
      <c r="A1113" t="s">
        <v>2565</v>
      </c>
      <c r="B1113" t="s">
        <v>2566</v>
      </c>
      <c r="E1113" t="b">
        <v>1</v>
      </c>
    </row>
    <row r="1114" spans="1:5">
      <c r="A1114" t="s">
        <v>2567</v>
      </c>
      <c r="B1114" t="s">
        <v>2568</v>
      </c>
      <c r="E1114" t="b">
        <v>1</v>
      </c>
    </row>
    <row r="1115" spans="1:5">
      <c r="A1115" t="s">
        <v>2569</v>
      </c>
      <c r="B1115" t="s">
        <v>2570</v>
      </c>
      <c r="E1115" t="b">
        <v>1</v>
      </c>
    </row>
    <row r="1116" spans="1:5">
      <c r="A1116" t="s">
        <v>2571</v>
      </c>
      <c r="B1116" t="s">
        <v>2572</v>
      </c>
      <c r="E1116" t="b">
        <v>1</v>
      </c>
    </row>
    <row r="1117" spans="1:5">
      <c r="A1117" t="s">
        <v>2573</v>
      </c>
      <c r="B1117" t="s">
        <v>2574</v>
      </c>
      <c r="E1117" t="b">
        <v>1</v>
      </c>
    </row>
    <row r="1118" spans="1:5">
      <c r="A1118" t="s">
        <v>2575</v>
      </c>
      <c r="B1118" t="s">
        <v>2576</v>
      </c>
      <c r="E1118" t="b">
        <v>1</v>
      </c>
    </row>
    <row r="1119" spans="1:5">
      <c r="A1119" t="s">
        <v>2577</v>
      </c>
      <c r="B1119" t="s">
        <v>2578</v>
      </c>
      <c r="E1119" t="b">
        <v>1</v>
      </c>
    </row>
    <row r="1120" spans="1:5">
      <c r="A1120" t="s">
        <v>2579</v>
      </c>
      <c r="B1120" t="s">
        <v>2580</v>
      </c>
      <c r="E1120" t="b">
        <v>1</v>
      </c>
    </row>
    <row r="1121" spans="1:5">
      <c r="A1121" t="s">
        <v>2581</v>
      </c>
      <c r="B1121" t="s">
        <v>2582</v>
      </c>
      <c r="E1121" t="b">
        <v>1</v>
      </c>
    </row>
    <row r="1122" spans="1:5">
      <c r="A1122" t="s">
        <v>2583</v>
      </c>
      <c r="B1122" t="s">
        <v>2584</v>
      </c>
      <c r="E1122" t="b">
        <v>1</v>
      </c>
    </row>
    <row r="1123" spans="1:5">
      <c r="A1123" t="s">
        <v>2585</v>
      </c>
      <c r="B1123" t="s">
        <v>2586</v>
      </c>
      <c r="E1123" t="b">
        <v>1</v>
      </c>
    </row>
    <row r="1124" spans="1:5">
      <c r="A1124" t="s">
        <v>2587</v>
      </c>
      <c r="B1124" t="s">
        <v>2588</v>
      </c>
      <c r="E1124" t="b">
        <v>1</v>
      </c>
    </row>
    <row r="1125" spans="1:5">
      <c r="A1125" t="s">
        <v>2589</v>
      </c>
      <c r="B1125" t="s">
        <v>2590</v>
      </c>
      <c r="E1125" t="b">
        <v>1</v>
      </c>
    </row>
    <row r="1126" spans="1:5">
      <c r="A1126" t="s">
        <v>2591</v>
      </c>
      <c r="B1126" t="s">
        <v>2592</v>
      </c>
      <c r="E1126" t="b">
        <v>1</v>
      </c>
    </row>
    <row r="1127" spans="1:5">
      <c r="A1127" t="s">
        <v>2593</v>
      </c>
      <c r="B1127" t="s">
        <v>2594</v>
      </c>
      <c r="E1127" t="b">
        <v>1</v>
      </c>
    </row>
    <row r="1128" spans="1:5">
      <c r="A1128" t="s">
        <v>2595</v>
      </c>
      <c r="B1128" t="s">
        <v>2596</v>
      </c>
      <c r="E1128" t="b">
        <v>1</v>
      </c>
    </row>
    <row r="1129" spans="1:5">
      <c r="A1129" t="s">
        <v>2597</v>
      </c>
      <c r="B1129" t="s">
        <v>2598</v>
      </c>
      <c r="E1129" t="b">
        <v>1</v>
      </c>
    </row>
    <row r="1130" spans="1:5">
      <c r="A1130" t="s">
        <v>2599</v>
      </c>
      <c r="B1130" t="s">
        <v>2600</v>
      </c>
      <c r="E1130" t="b">
        <v>1</v>
      </c>
    </row>
    <row r="1131" spans="1:5">
      <c r="A1131" t="s">
        <v>2601</v>
      </c>
      <c r="B1131" t="s">
        <v>2602</v>
      </c>
      <c r="E1131" t="b">
        <v>1</v>
      </c>
    </row>
    <row r="1132" spans="1:5">
      <c r="A1132" t="s">
        <v>2603</v>
      </c>
      <c r="B1132" t="s">
        <v>2604</v>
      </c>
      <c r="E1132" t="b">
        <v>1</v>
      </c>
    </row>
    <row r="1133" spans="1:5">
      <c r="A1133" t="s">
        <v>2605</v>
      </c>
      <c r="B1133" t="s">
        <v>2606</v>
      </c>
      <c r="E1133" t="b">
        <v>1</v>
      </c>
    </row>
    <row r="1134" spans="1:5">
      <c r="A1134" t="s">
        <v>2607</v>
      </c>
      <c r="B1134" t="s">
        <v>2608</v>
      </c>
      <c r="E1134" t="b">
        <v>1</v>
      </c>
    </row>
    <row r="1135" spans="1:5">
      <c r="A1135" t="s">
        <v>2609</v>
      </c>
      <c r="B1135" t="s">
        <v>2610</v>
      </c>
      <c r="E1135" t="b">
        <v>1</v>
      </c>
    </row>
    <row r="1136" spans="1:5">
      <c r="A1136" t="s">
        <v>2611</v>
      </c>
      <c r="B1136" t="s">
        <v>2612</v>
      </c>
      <c r="E1136" t="b">
        <v>1</v>
      </c>
    </row>
    <row r="1137" spans="1:5">
      <c r="A1137" t="s">
        <v>2613</v>
      </c>
      <c r="B1137" t="s">
        <v>2614</v>
      </c>
      <c r="E1137" t="b">
        <v>1</v>
      </c>
    </row>
    <row r="1138" spans="1:5">
      <c r="A1138" t="s">
        <v>2615</v>
      </c>
      <c r="B1138" t="s">
        <v>2616</v>
      </c>
      <c r="E1138" t="b">
        <v>1</v>
      </c>
    </row>
    <row r="1139" spans="1:5">
      <c r="A1139" t="s">
        <v>2617</v>
      </c>
      <c r="B1139" t="s">
        <v>2618</v>
      </c>
      <c r="E1139" t="b">
        <v>1</v>
      </c>
    </row>
    <row r="1140" spans="1:5">
      <c r="A1140" t="s">
        <v>2619</v>
      </c>
      <c r="B1140" t="s">
        <v>2620</v>
      </c>
      <c r="E1140" t="b">
        <v>1</v>
      </c>
    </row>
    <row r="1141" spans="1:5">
      <c r="A1141" t="s">
        <v>2621</v>
      </c>
      <c r="B1141" t="s">
        <v>2622</v>
      </c>
      <c r="E1141" t="b">
        <v>1</v>
      </c>
    </row>
    <row r="1142" spans="1:5">
      <c r="A1142" t="s">
        <v>2623</v>
      </c>
      <c r="B1142" t="s">
        <v>2624</v>
      </c>
      <c r="E1142" t="b">
        <v>1</v>
      </c>
    </row>
    <row r="1143" spans="1:5">
      <c r="A1143" t="s">
        <v>2625</v>
      </c>
      <c r="B1143" t="s">
        <v>2626</v>
      </c>
      <c r="E1143" t="b">
        <v>1</v>
      </c>
    </row>
    <row r="1144" spans="1:5">
      <c r="A1144" t="s">
        <v>2627</v>
      </c>
      <c r="B1144" t="s">
        <v>2628</v>
      </c>
      <c r="E1144" t="b">
        <v>1</v>
      </c>
    </row>
    <row r="1145" spans="1:5">
      <c r="A1145" t="s">
        <v>2629</v>
      </c>
      <c r="B1145" t="s">
        <v>2630</v>
      </c>
      <c r="E1145" t="b">
        <v>1</v>
      </c>
    </row>
    <row r="1146" spans="1:5">
      <c r="A1146" t="s">
        <v>2631</v>
      </c>
      <c r="B1146" t="s">
        <v>2632</v>
      </c>
      <c r="E1146" t="b">
        <v>1</v>
      </c>
    </row>
    <row r="1147" spans="1:5">
      <c r="A1147" t="s">
        <v>2633</v>
      </c>
      <c r="B1147" t="s">
        <v>2634</v>
      </c>
      <c r="E1147" t="b">
        <v>1</v>
      </c>
    </row>
    <row r="1148" spans="1:5">
      <c r="A1148" t="s">
        <v>2635</v>
      </c>
      <c r="B1148" t="s">
        <v>2636</v>
      </c>
      <c r="E1148" t="b">
        <v>1</v>
      </c>
    </row>
    <row r="1149" spans="1:5">
      <c r="A1149" t="s">
        <v>2637</v>
      </c>
      <c r="B1149" t="s">
        <v>2638</v>
      </c>
      <c r="E1149" t="b">
        <v>1</v>
      </c>
    </row>
    <row r="1150" spans="1:5">
      <c r="A1150" t="s">
        <v>2639</v>
      </c>
      <c r="B1150" t="s">
        <v>2640</v>
      </c>
      <c r="E1150" t="b">
        <v>1</v>
      </c>
    </row>
    <row r="1151" spans="1:5">
      <c r="A1151" t="s">
        <v>2641</v>
      </c>
      <c r="B1151" t="s">
        <v>2642</v>
      </c>
      <c r="E1151" t="b">
        <v>1</v>
      </c>
    </row>
    <row r="1152" spans="1:5">
      <c r="A1152" t="s">
        <v>2643</v>
      </c>
      <c r="B1152" t="s">
        <v>2644</v>
      </c>
      <c r="E1152" t="b">
        <v>1</v>
      </c>
    </row>
    <row r="1153" spans="1:5">
      <c r="A1153" t="s">
        <v>2645</v>
      </c>
      <c r="B1153" t="s">
        <v>2646</v>
      </c>
      <c r="E1153" t="b">
        <v>1</v>
      </c>
    </row>
    <row r="1154" spans="1:5">
      <c r="A1154" t="s">
        <v>2647</v>
      </c>
      <c r="B1154" t="s">
        <v>2648</v>
      </c>
      <c r="E1154" t="b">
        <v>1</v>
      </c>
    </row>
    <row r="1155" spans="1:5">
      <c r="A1155" t="s">
        <v>2649</v>
      </c>
      <c r="B1155" t="s">
        <v>2650</v>
      </c>
      <c r="E1155" t="b">
        <v>1</v>
      </c>
    </row>
    <row r="1156" spans="1:5">
      <c r="A1156" t="s">
        <v>2651</v>
      </c>
      <c r="B1156" t="s">
        <v>2652</v>
      </c>
      <c r="E1156" t="b">
        <v>1</v>
      </c>
    </row>
    <row r="1157" spans="1:5">
      <c r="A1157" t="s">
        <v>2653</v>
      </c>
      <c r="B1157" t="s">
        <v>2654</v>
      </c>
      <c r="E1157" t="b">
        <v>1</v>
      </c>
    </row>
    <row r="1158" spans="1:5">
      <c r="A1158" t="s">
        <v>2655</v>
      </c>
      <c r="B1158" t="s">
        <v>2656</v>
      </c>
      <c r="E1158" t="b">
        <v>1</v>
      </c>
    </row>
    <row r="1159" spans="1:5">
      <c r="A1159" t="s">
        <v>2657</v>
      </c>
      <c r="B1159" t="s">
        <v>2658</v>
      </c>
      <c r="E1159" t="b">
        <v>1</v>
      </c>
    </row>
    <row r="1160" spans="1:5">
      <c r="A1160" t="s">
        <v>2659</v>
      </c>
      <c r="B1160" t="s">
        <v>2660</v>
      </c>
      <c r="E1160" t="b">
        <v>1</v>
      </c>
    </row>
    <row r="1161" spans="1:5">
      <c r="A1161" t="s">
        <v>2661</v>
      </c>
      <c r="B1161" t="s">
        <v>2662</v>
      </c>
      <c r="E1161" t="b">
        <v>1</v>
      </c>
    </row>
    <row r="1162" spans="1:5">
      <c r="A1162" t="s">
        <v>2663</v>
      </c>
      <c r="B1162" t="s">
        <v>2664</v>
      </c>
      <c r="E1162" t="b">
        <v>1</v>
      </c>
    </row>
    <row r="1163" spans="1:5">
      <c r="A1163" t="s">
        <v>2665</v>
      </c>
      <c r="B1163" t="s">
        <v>2666</v>
      </c>
      <c r="E1163" t="b">
        <v>1</v>
      </c>
    </row>
    <row r="1164" spans="1:5">
      <c r="A1164" t="s">
        <v>2667</v>
      </c>
      <c r="B1164" t="s">
        <v>2668</v>
      </c>
      <c r="E1164" t="b">
        <v>1</v>
      </c>
    </row>
    <row r="1165" spans="1:5">
      <c r="A1165" t="s">
        <v>2669</v>
      </c>
      <c r="B1165" t="s">
        <v>2670</v>
      </c>
      <c r="E1165" t="b">
        <v>1</v>
      </c>
    </row>
    <row r="1166" spans="1:5">
      <c r="A1166" t="s">
        <v>2671</v>
      </c>
      <c r="B1166" t="s">
        <v>2672</v>
      </c>
      <c r="E1166" t="b">
        <v>1</v>
      </c>
    </row>
    <row r="1167" spans="1:5">
      <c r="A1167" t="s">
        <v>2673</v>
      </c>
      <c r="B1167" t="s">
        <v>2674</v>
      </c>
      <c r="E1167" t="b">
        <v>1</v>
      </c>
    </row>
    <row r="1168" spans="1:5">
      <c r="A1168" t="s">
        <v>2675</v>
      </c>
      <c r="B1168" t="s">
        <v>2676</v>
      </c>
      <c r="E1168" t="b">
        <v>1</v>
      </c>
    </row>
    <row r="1169" spans="1:5">
      <c r="A1169" t="s">
        <v>2677</v>
      </c>
      <c r="B1169" t="s">
        <v>2678</v>
      </c>
      <c r="E1169" t="b">
        <v>1</v>
      </c>
    </row>
    <row r="1170" spans="1:5">
      <c r="A1170" t="s">
        <v>2679</v>
      </c>
      <c r="B1170" t="s">
        <v>2680</v>
      </c>
      <c r="E1170" t="b">
        <v>1</v>
      </c>
    </row>
    <row r="1171" spans="1:5">
      <c r="A1171" t="s">
        <v>2681</v>
      </c>
      <c r="B1171" t="s">
        <v>2682</v>
      </c>
      <c r="E1171" t="b">
        <v>1</v>
      </c>
    </row>
    <row r="1172" spans="1:5">
      <c r="A1172" t="s">
        <v>2683</v>
      </c>
      <c r="B1172" t="s">
        <v>2684</v>
      </c>
      <c r="E1172" t="b">
        <v>1</v>
      </c>
    </row>
    <row r="1173" spans="1:5">
      <c r="A1173" t="s">
        <v>2685</v>
      </c>
      <c r="B1173" t="s">
        <v>2686</v>
      </c>
      <c r="E1173" t="b">
        <v>1</v>
      </c>
    </row>
    <row r="1174" spans="1:5">
      <c r="A1174" t="s">
        <v>2687</v>
      </c>
      <c r="B1174" t="s">
        <v>2688</v>
      </c>
      <c r="E1174" t="b">
        <v>1</v>
      </c>
    </row>
    <row r="1175" spans="1:5">
      <c r="A1175" t="s">
        <v>2689</v>
      </c>
      <c r="B1175" t="s">
        <v>2690</v>
      </c>
      <c r="E1175" t="b">
        <v>1</v>
      </c>
    </row>
    <row r="1176" spans="1:5">
      <c r="A1176" t="s">
        <v>2691</v>
      </c>
      <c r="B1176" t="s">
        <v>2692</v>
      </c>
      <c r="E1176" t="b">
        <v>1</v>
      </c>
    </row>
    <row r="1177" spans="1:5">
      <c r="A1177" t="s">
        <v>2693</v>
      </c>
      <c r="B1177" t="s">
        <v>2694</v>
      </c>
      <c r="E1177" t="b">
        <v>1</v>
      </c>
    </row>
    <row r="1178" spans="1:5">
      <c r="A1178" t="s">
        <v>2695</v>
      </c>
      <c r="B1178" t="s">
        <v>2696</v>
      </c>
      <c r="E1178" t="b">
        <v>1</v>
      </c>
    </row>
    <row r="1179" spans="1:5">
      <c r="A1179" t="s">
        <v>2697</v>
      </c>
      <c r="B1179" t="s">
        <v>2698</v>
      </c>
      <c r="E1179" t="b">
        <v>1</v>
      </c>
    </row>
    <row r="1180" spans="1:5">
      <c r="A1180" t="s">
        <v>2699</v>
      </c>
      <c r="B1180" t="s">
        <v>2700</v>
      </c>
      <c r="E1180" t="b">
        <v>1</v>
      </c>
    </row>
    <row r="1181" spans="1:5">
      <c r="A1181" t="s">
        <v>2701</v>
      </c>
      <c r="B1181" t="s">
        <v>2702</v>
      </c>
      <c r="E1181" t="b">
        <v>1</v>
      </c>
    </row>
    <row r="1182" spans="1:5">
      <c r="A1182" t="s">
        <v>2703</v>
      </c>
      <c r="B1182" t="s">
        <v>2704</v>
      </c>
      <c r="E1182" t="b">
        <v>1</v>
      </c>
    </row>
    <row r="1183" spans="1:5">
      <c r="A1183" t="s">
        <v>2705</v>
      </c>
      <c r="B1183" t="s">
        <v>2706</v>
      </c>
      <c r="E1183" t="b">
        <v>1</v>
      </c>
    </row>
    <row r="1184" spans="1:5">
      <c r="A1184" t="s">
        <v>2707</v>
      </c>
      <c r="B1184" t="s">
        <v>2708</v>
      </c>
      <c r="E1184" t="b">
        <v>1</v>
      </c>
    </row>
    <row r="1185" spans="1:5">
      <c r="A1185" t="s">
        <v>2709</v>
      </c>
      <c r="B1185" t="s">
        <v>2710</v>
      </c>
      <c r="E1185" t="b">
        <v>1</v>
      </c>
    </row>
    <row r="1186" spans="1:5">
      <c r="A1186" t="s">
        <v>2711</v>
      </c>
      <c r="B1186" t="s">
        <v>2712</v>
      </c>
      <c r="E1186" t="b">
        <v>1</v>
      </c>
    </row>
    <row r="1187" spans="1:5">
      <c r="A1187" t="s">
        <v>2713</v>
      </c>
      <c r="B1187" t="s">
        <v>2714</v>
      </c>
      <c r="E1187" t="b">
        <v>1</v>
      </c>
    </row>
    <row r="1188" spans="1:5">
      <c r="A1188" t="s">
        <v>2715</v>
      </c>
      <c r="B1188" t="s">
        <v>2716</v>
      </c>
      <c r="E1188" t="b">
        <v>1</v>
      </c>
    </row>
    <row r="1189" spans="1:5">
      <c r="A1189" t="s">
        <v>2717</v>
      </c>
      <c r="B1189" t="s">
        <v>2718</v>
      </c>
      <c r="E1189" t="b">
        <v>1</v>
      </c>
    </row>
    <row r="1190" spans="1:5">
      <c r="A1190" t="s">
        <v>2719</v>
      </c>
      <c r="B1190" t="s">
        <v>2720</v>
      </c>
      <c r="E1190" t="b">
        <v>1</v>
      </c>
    </row>
    <row r="1191" spans="1:5">
      <c r="A1191" t="s">
        <v>2721</v>
      </c>
      <c r="B1191" t="s">
        <v>2722</v>
      </c>
      <c r="E1191" t="b">
        <v>1</v>
      </c>
    </row>
    <row r="1192" spans="1:5">
      <c r="A1192" t="s">
        <v>2723</v>
      </c>
      <c r="B1192" t="s">
        <v>2724</v>
      </c>
      <c r="E1192" t="b">
        <v>1</v>
      </c>
    </row>
    <row r="1193" spans="1:5">
      <c r="A1193" t="s">
        <v>2725</v>
      </c>
      <c r="B1193" t="s">
        <v>2726</v>
      </c>
      <c r="E1193" t="b">
        <v>1</v>
      </c>
    </row>
    <row r="1194" spans="1:5">
      <c r="A1194" t="s">
        <v>2727</v>
      </c>
      <c r="B1194" t="s">
        <v>2728</v>
      </c>
      <c r="E1194" t="b">
        <v>1</v>
      </c>
    </row>
    <row r="1195" spans="1:5">
      <c r="A1195" t="s">
        <v>2729</v>
      </c>
      <c r="B1195" t="s">
        <v>2730</v>
      </c>
      <c r="E1195" t="b">
        <v>1</v>
      </c>
    </row>
    <row r="1196" spans="1:5">
      <c r="A1196" t="s">
        <v>2731</v>
      </c>
      <c r="B1196" t="s">
        <v>2732</v>
      </c>
      <c r="E1196" t="b">
        <v>1</v>
      </c>
    </row>
    <row r="1197" spans="1:5">
      <c r="A1197" t="s">
        <v>2733</v>
      </c>
      <c r="B1197" t="s">
        <v>2734</v>
      </c>
      <c r="E1197" t="b">
        <v>1</v>
      </c>
    </row>
    <row r="1198" spans="1:5">
      <c r="A1198" t="s">
        <v>2735</v>
      </c>
      <c r="B1198" t="s">
        <v>2736</v>
      </c>
      <c r="E1198" t="b">
        <v>1</v>
      </c>
    </row>
    <row r="1199" spans="1:5">
      <c r="A1199" t="s">
        <v>2737</v>
      </c>
      <c r="B1199" t="s">
        <v>2738</v>
      </c>
      <c r="E1199" t="b">
        <v>1</v>
      </c>
    </row>
    <row r="1200" spans="1:5">
      <c r="A1200" t="s">
        <v>2739</v>
      </c>
      <c r="B1200" t="s">
        <v>2740</v>
      </c>
      <c r="E1200" t="b">
        <v>1</v>
      </c>
    </row>
    <row r="1201" spans="1:5">
      <c r="A1201" t="s">
        <v>2741</v>
      </c>
      <c r="B1201" t="s">
        <v>2742</v>
      </c>
      <c r="E1201" t="b">
        <v>1</v>
      </c>
    </row>
    <row r="1202" spans="1:5">
      <c r="A1202" t="s">
        <v>2743</v>
      </c>
      <c r="B1202" t="s">
        <v>2744</v>
      </c>
      <c r="E1202" t="b">
        <v>1</v>
      </c>
    </row>
    <row r="1203" spans="1:5">
      <c r="A1203" t="s">
        <v>2745</v>
      </c>
      <c r="B1203" t="s">
        <v>2746</v>
      </c>
      <c r="E1203" t="b">
        <v>1</v>
      </c>
    </row>
    <row r="1204" spans="1:5">
      <c r="A1204" t="s">
        <v>2747</v>
      </c>
      <c r="B1204" t="s">
        <v>2748</v>
      </c>
      <c r="E1204" t="b">
        <v>1</v>
      </c>
    </row>
    <row r="1205" spans="1:5">
      <c r="A1205" t="s">
        <v>2749</v>
      </c>
      <c r="B1205" t="s">
        <v>2750</v>
      </c>
      <c r="E1205" t="b">
        <v>1</v>
      </c>
    </row>
    <row r="1206" spans="1:5">
      <c r="A1206" t="s">
        <v>2751</v>
      </c>
      <c r="B1206" t="s">
        <v>2752</v>
      </c>
      <c r="E1206" t="b">
        <v>1</v>
      </c>
    </row>
    <row r="1207" spans="1:5">
      <c r="A1207" t="s">
        <v>2753</v>
      </c>
      <c r="B1207" t="s">
        <v>2754</v>
      </c>
      <c r="E1207" t="b">
        <v>1</v>
      </c>
    </row>
    <row r="1208" spans="1:5">
      <c r="A1208" t="s">
        <v>2755</v>
      </c>
      <c r="B1208" t="s">
        <v>2756</v>
      </c>
      <c r="E1208" t="b">
        <v>1</v>
      </c>
    </row>
    <row r="1209" spans="1:5">
      <c r="A1209" t="s">
        <v>2757</v>
      </c>
      <c r="B1209" t="s">
        <v>2758</v>
      </c>
      <c r="E1209" t="b">
        <v>1</v>
      </c>
    </row>
    <row r="1210" spans="1:5">
      <c r="A1210" t="s">
        <v>2759</v>
      </c>
      <c r="B1210" t="s">
        <v>2760</v>
      </c>
      <c r="E1210" t="b">
        <v>1</v>
      </c>
    </row>
    <row r="1211" spans="1:5">
      <c r="A1211" t="s">
        <v>2761</v>
      </c>
      <c r="B1211" t="s">
        <v>2762</v>
      </c>
      <c r="E1211" t="b">
        <v>1</v>
      </c>
    </row>
    <row r="1212" spans="1:5">
      <c r="A1212" t="s">
        <v>2763</v>
      </c>
      <c r="B1212" t="s">
        <v>2764</v>
      </c>
      <c r="E1212" t="b">
        <v>1</v>
      </c>
    </row>
    <row r="1213" spans="1:5">
      <c r="A1213" t="s">
        <v>2765</v>
      </c>
      <c r="B1213" t="s">
        <v>2766</v>
      </c>
      <c r="E1213" t="b">
        <v>1</v>
      </c>
    </row>
    <row r="1214" spans="1:5">
      <c r="A1214" t="s">
        <v>2767</v>
      </c>
      <c r="B1214" t="s">
        <v>2768</v>
      </c>
      <c r="E1214" t="b">
        <v>1</v>
      </c>
    </row>
    <row r="1215" spans="1:5">
      <c r="A1215" t="s">
        <v>2769</v>
      </c>
      <c r="B1215" t="s">
        <v>2770</v>
      </c>
      <c r="E1215" t="b">
        <v>1</v>
      </c>
    </row>
    <row r="1216" spans="1:5">
      <c r="A1216" t="s">
        <v>2771</v>
      </c>
      <c r="B1216" t="s">
        <v>2772</v>
      </c>
      <c r="E1216" t="b">
        <v>1</v>
      </c>
    </row>
    <row r="1217" spans="1:5">
      <c r="A1217" t="s">
        <v>2773</v>
      </c>
      <c r="B1217" t="s">
        <v>2774</v>
      </c>
      <c r="E1217" t="b">
        <v>1</v>
      </c>
    </row>
    <row r="1218" spans="1:5">
      <c r="A1218" t="s">
        <v>2775</v>
      </c>
      <c r="B1218" t="s">
        <v>2776</v>
      </c>
      <c r="E1218" t="b">
        <v>1</v>
      </c>
    </row>
    <row r="1219" spans="1:5">
      <c r="A1219" t="s">
        <v>2777</v>
      </c>
      <c r="B1219" t="s">
        <v>2778</v>
      </c>
      <c r="E1219" t="b">
        <v>1</v>
      </c>
    </row>
    <row r="1220" spans="1:5">
      <c r="A1220" t="s">
        <v>2779</v>
      </c>
      <c r="B1220" t="s">
        <v>2780</v>
      </c>
      <c r="E1220" t="b">
        <v>1</v>
      </c>
    </row>
    <row r="1221" spans="1:5">
      <c r="A1221" t="s">
        <v>2781</v>
      </c>
      <c r="B1221" t="s">
        <v>2782</v>
      </c>
      <c r="E1221" t="b">
        <v>1</v>
      </c>
    </row>
    <row r="1222" spans="1:5">
      <c r="A1222" t="s">
        <v>2783</v>
      </c>
      <c r="B1222" t="s">
        <v>2784</v>
      </c>
      <c r="E1222" t="b">
        <v>1</v>
      </c>
    </row>
    <row r="1223" spans="1:5">
      <c r="A1223" t="s">
        <v>2785</v>
      </c>
      <c r="B1223" t="s">
        <v>2786</v>
      </c>
      <c r="E1223" t="b">
        <v>1</v>
      </c>
    </row>
    <row r="1224" spans="1:5">
      <c r="A1224" t="s">
        <v>2787</v>
      </c>
      <c r="B1224" t="s">
        <v>2788</v>
      </c>
      <c r="E1224" t="b">
        <v>1</v>
      </c>
    </row>
    <row r="1225" spans="1:5">
      <c r="A1225" t="s">
        <v>2789</v>
      </c>
      <c r="B1225" t="s">
        <v>2790</v>
      </c>
      <c r="E1225" t="b">
        <v>1</v>
      </c>
    </row>
    <row r="1226" spans="1:5">
      <c r="A1226" t="s">
        <v>2791</v>
      </c>
      <c r="B1226" t="s">
        <v>2792</v>
      </c>
      <c r="E1226" t="b">
        <v>1</v>
      </c>
    </row>
    <row r="1227" spans="1:5">
      <c r="A1227" t="s">
        <v>2793</v>
      </c>
      <c r="B1227" t="s">
        <v>2794</v>
      </c>
      <c r="E1227" t="b">
        <v>1</v>
      </c>
    </row>
    <row r="1228" spans="1:5">
      <c r="A1228" t="s">
        <v>2795</v>
      </c>
      <c r="B1228" t="s">
        <v>2796</v>
      </c>
      <c r="E1228" t="b">
        <v>1</v>
      </c>
    </row>
    <row r="1229" spans="1:5">
      <c r="A1229" t="s">
        <v>2797</v>
      </c>
      <c r="B1229" t="s">
        <v>2798</v>
      </c>
      <c r="E1229" t="b">
        <v>1</v>
      </c>
    </row>
    <row r="1230" spans="1:5">
      <c r="A1230" t="s">
        <v>2799</v>
      </c>
      <c r="B1230" t="s">
        <v>2800</v>
      </c>
      <c r="E1230" t="b">
        <v>1</v>
      </c>
    </row>
    <row r="1231" spans="1:5">
      <c r="A1231" t="s">
        <v>2801</v>
      </c>
      <c r="B1231" t="s">
        <v>2802</v>
      </c>
      <c r="E1231" t="b">
        <v>1</v>
      </c>
    </row>
    <row r="1232" spans="1:5">
      <c r="A1232" t="s">
        <v>2803</v>
      </c>
      <c r="B1232" t="s">
        <v>2804</v>
      </c>
      <c r="E1232" t="b">
        <v>1</v>
      </c>
    </row>
    <row r="1233" spans="1:5">
      <c r="A1233" t="s">
        <v>2805</v>
      </c>
      <c r="B1233" t="s">
        <v>2806</v>
      </c>
      <c r="E1233" t="b">
        <v>1</v>
      </c>
    </row>
    <row r="1234" spans="1:5">
      <c r="A1234" t="s">
        <v>2807</v>
      </c>
      <c r="B1234" t="s">
        <v>2808</v>
      </c>
      <c r="E1234" t="b">
        <v>1</v>
      </c>
    </row>
    <row r="1235" spans="1:5">
      <c r="A1235" t="s">
        <v>2809</v>
      </c>
      <c r="B1235" t="s">
        <v>2810</v>
      </c>
      <c r="E1235" t="b">
        <v>1</v>
      </c>
    </row>
    <row r="1236" spans="1:5">
      <c r="A1236" t="s">
        <v>2811</v>
      </c>
      <c r="B1236" t="s">
        <v>2812</v>
      </c>
      <c r="E1236" t="b">
        <v>1</v>
      </c>
    </row>
    <row r="1237" spans="1:5">
      <c r="A1237" t="s">
        <v>2813</v>
      </c>
      <c r="B1237" t="s">
        <v>2814</v>
      </c>
      <c r="E1237" t="b">
        <v>1</v>
      </c>
    </row>
    <row r="1238" spans="1:5">
      <c r="A1238" t="s">
        <v>2815</v>
      </c>
      <c r="B1238" t="s">
        <v>2816</v>
      </c>
      <c r="E1238" t="b">
        <v>1</v>
      </c>
    </row>
    <row r="1239" spans="1:5">
      <c r="A1239" t="s">
        <v>2817</v>
      </c>
      <c r="B1239" t="s">
        <v>2818</v>
      </c>
      <c r="E1239" t="b">
        <v>1</v>
      </c>
    </row>
    <row r="1240" spans="1:5">
      <c r="A1240" t="s">
        <v>2819</v>
      </c>
      <c r="B1240" t="s">
        <v>2820</v>
      </c>
      <c r="E1240" t="b">
        <v>1</v>
      </c>
    </row>
    <row r="1241" spans="1:5">
      <c r="A1241" t="s">
        <v>2821</v>
      </c>
      <c r="B1241" t="s">
        <v>2822</v>
      </c>
      <c r="E1241" t="b">
        <v>1</v>
      </c>
    </row>
    <row r="1242" spans="1:5">
      <c r="A1242" t="s">
        <v>2823</v>
      </c>
      <c r="B1242" t="s">
        <v>2824</v>
      </c>
      <c r="E1242" t="b">
        <v>1</v>
      </c>
    </row>
    <row r="1243" spans="1:5">
      <c r="A1243" t="s">
        <v>2825</v>
      </c>
      <c r="B1243" t="s">
        <v>2826</v>
      </c>
      <c r="E1243" t="b">
        <v>1</v>
      </c>
    </row>
    <row r="1244" spans="1:5">
      <c r="A1244" t="s">
        <v>2827</v>
      </c>
      <c r="B1244" t="s">
        <v>2828</v>
      </c>
      <c r="E1244" t="b">
        <v>1</v>
      </c>
    </row>
    <row r="1245" spans="1:5">
      <c r="A1245" t="s">
        <v>2829</v>
      </c>
      <c r="B1245" t="s">
        <v>2830</v>
      </c>
      <c r="E1245" t="b">
        <v>1</v>
      </c>
    </row>
    <row r="1246" spans="1:5">
      <c r="A1246" t="s">
        <v>2831</v>
      </c>
      <c r="B1246" t="s">
        <v>2832</v>
      </c>
      <c r="E1246" t="b">
        <v>1</v>
      </c>
    </row>
    <row r="1247" spans="1:5">
      <c r="A1247" t="s">
        <v>2833</v>
      </c>
      <c r="B1247" t="s">
        <v>2834</v>
      </c>
      <c r="E1247" t="b">
        <v>1</v>
      </c>
    </row>
    <row r="1248" spans="1:5">
      <c r="A1248" t="s">
        <v>2835</v>
      </c>
      <c r="B1248" t="s">
        <v>2836</v>
      </c>
      <c r="E1248" t="b">
        <v>1</v>
      </c>
    </row>
    <row r="1249" spans="1:5">
      <c r="A1249" t="s">
        <v>2837</v>
      </c>
      <c r="B1249" t="s">
        <v>2838</v>
      </c>
      <c r="E1249" t="b">
        <v>1</v>
      </c>
    </row>
    <row r="1250" spans="1:5">
      <c r="A1250" t="s">
        <v>2839</v>
      </c>
      <c r="B1250" t="s">
        <v>2840</v>
      </c>
      <c r="E1250" t="b">
        <v>1</v>
      </c>
    </row>
    <row r="1251" spans="1:5">
      <c r="A1251" t="s">
        <v>2841</v>
      </c>
      <c r="B1251" t="s">
        <v>2842</v>
      </c>
      <c r="E1251" t="b">
        <v>1</v>
      </c>
    </row>
    <row r="1252" spans="1:5">
      <c r="A1252" t="s">
        <v>2843</v>
      </c>
      <c r="B1252" t="s">
        <v>2844</v>
      </c>
      <c r="E1252" t="b">
        <v>1</v>
      </c>
    </row>
    <row r="1253" spans="1:5">
      <c r="A1253" t="s">
        <v>2845</v>
      </c>
      <c r="B1253" t="s">
        <v>2846</v>
      </c>
      <c r="E1253" t="b">
        <v>1</v>
      </c>
    </row>
    <row r="1254" spans="1:5">
      <c r="A1254" t="s">
        <v>2847</v>
      </c>
      <c r="B1254" t="s">
        <v>2848</v>
      </c>
      <c r="E1254" t="b">
        <v>1</v>
      </c>
    </row>
    <row r="1255" spans="1:5">
      <c r="A1255" t="s">
        <v>2849</v>
      </c>
      <c r="B1255" t="s">
        <v>2850</v>
      </c>
      <c r="E1255" t="b">
        <v>1</v>
      </c>
    </row>
    <row r="1256" spans="1:5">
      <c r="A1256" t="s">
        <v>2851</v>
      </c>
      <c r="B1256" t="s">
        <v>2852</v>
      </c>
      <c r="E1256" t="b">
        <v>1</v>
      </c>
    </row>
    <row r="1257" spans="1:5">
      <c r="A1257" t="s">
        <v>2853</v>
      </c>
      <c r="B1257" t="s">
        <v>2854</v>
      </c>
      <c r="E1257" t="b">
        <v>1</v>
      </c>
    </row>
    <row r="1258" spans="1:5">
      <c r="A1258" t="s">
        <v>2855</v>
      </c>
      <c r="B1258" t="s">
        <v>2856</v>
      </c>
      <c r="E1258" t="b">
        <v>1</v>
      </c>
    </row>
    <row r="1259" spans="1:5">
      <c r="A1259" t="s">
        <v>2857</v>
      </c>
      <c r="B1259" t="s">
        <v>2858</v>
      </c>
      <c r="E1259" t="b">
        <v>1</v>
      </c>
    </row>
    <row r="1260" spans="1:5">
      <c r="A1260" t="s">
        <v>2859</v>
      </c>
      <c r="B1260" t="s">
        <v>2860</v>
      </c>
      <c r="E1260" t="b">
        <v>1</v>
      </c>
    </row>
    <row r="1261" spans="1:5">
      <c r="A1261" t="s">
        <v>2861</v>
      </c>
      <c r="B1261" t="s">
        <v>2862</v>
      </c>
      <c r="E1261" t="b">
        <v>1</v>
      </c>
    </row>
    <row r="1262" spans="1:5">
      <c r="A1262" t="s">
        <v>2863</v>
      </c>
      <c r="B1262" t="s">
        <v>2864</v>
      </c>
      <c r="E1262" t="b">
        <v>1</v>
      </c>
    </row>
    <row r="1263" spans="1:5">
      <c r="A1263" t="s">
        <v>2865</v>
      </c>
      <c r="B1263" t="s">
        <v>2866</v>
      </c>
      <c r="E1263" t="b">
        <v>1</v>
      </c>
    </row>
    <row r="1264" spans="1:5">
      <c r="A1264" t="s">
        <v>2867</v>
      </c>
      <c r="B1264" t="s">
        <v>2868</v>
      </c>
      <c r="E1264" t="b">
        <v>1</v>
      </c>
    </row>
    <row r="1265" spans="1:5">
      <c r="A1265" t="s">
        <v>2869</v>
      </c>
      <c r="B1265" t="s">
        <v>2870</v>
      </c>
      <c r="E1265" t="b">
        <v>1</v>
      </c>
    </row>
    <row r="1266" spans="1:5">
      <c r="A1266" t="s">
        <v>2871</v>
      </c>
      <c r="B1266" t="s">
        <v>2872</v>
      </c>
      <c r="E1266" t="b">
        <v>1</v>
      </c>
    </row>
    <row r="1267" spans="1:5">
      <c r="A1267" t="s">
        <v>2873</v>
      </c>
      <c r="B1267" t="s">
        <v>2874</v>
      </c>
      <c r="E1267" t="b">
        <v>1</v>
      </c>
    </row>
    <row r="1268" spans="1:5">
      <c r="A1268" t="s">
        <v>2875</v>
      </c>
      <c r="B1268" t="s">
        <v>2876</v>
      </c>
      <c r="E1268" t="b">
        <v>1</v>
      </c>
    </row>
    <row r="1269" spans="1:5">
      <c r="A1269" t="s">
        <v>2877</v>
      </c>
      <c r="B1269" t="s">
        <v>2878</v>
      </c>
      <c r="E1269" t="b">
        <v>1</v>
      </c>
    </row>
    <row r="1270" spans="1:5">
      <c r="A1270" t="s">
        <v>2879</v>
      </c>
      <c r="B1270" t="s">
        <v>2880</v>
      </c>
      <c r="E1270" t="b">
        <v>1</v>
      </c>
    </row>
    <row r="1271" spans="1:5">
      <c r="A1271" t="s">
        <v>2881</v>
      </c>
      <c r="B1271" t="s">
        <v>2882</v>
      </c>
      <c r="E1271" t="b">
        <v>1</v>
      </c>
    </row>
    <row r="1272" spans="1:5">
      <c r="A1272" t="s">
        <v>2883</v>
      </c>
      <c r="B1272" t="s">
        <v>2884</v>
      </c>
      <c r="E1272" t="b">
        <v>1</v>
      </c>
    </row>
    <row r="1273" spans="1:5">
      <c r="A1273" t="s">
        <v>2885</v>
      </c>
      <c r="B1273" t="s">
        <v>2886</v>
      </c>
      <c r="E1273" t="b">
        <v>1</v>
      </c>
    </row>
    <row r="1274" spans="1:5">
      <c r="A1274" t="s">
        <v>2887</v>
      </c>
      <c r="B1274" t="s">
        <v>2888</v>
      </c>
      <c r="E1274" t="b">
        <v>1</v>
      </c>
    </row>
    <row r="1275" spans="1:5">
      <c r="A1275" t="s">
        <v>2889</v>
      </c>
      <c r="B1275" t="s">
        <v>2890</v>
      </c>
      <c r="E1275" t="b">
        <v>1</v>
      </c>
    </row>
    <row r="1276" spans="1:5">
      <c r="A1276" t="s">
        <v>2891</v>
      </c>
      <c r="B1276" t="s">
        <v>2892</v>
      </c>
      <c r="E1276" t="b">
        <v>1</v>
      </c>
    </row>
    <row r="1277" spans="1:5">
      <c r="A1277" t="s">
        <v>2893</v>
      </c>
      <c r="B1277" t="s">
        <v>2894</v>
      </c>
      <c r="E1277" t="b">
        <v>1</v>
      </c>
    </row>
    <row r="1278" spans="1:5">
      <c r="A1278" t="s">
        <v>2895</v>
      </c>
      <c r="B1278" t="s">
        <v>2896</v>
      </c>
      <c r="E1278" t="b">
        <v>1</v>
      </c>
    </row>
    <row r="1279" spans="1:5">
      <c r="A1279" t="s">
        <v>2897</v>
      </c>
      <c r="B1279" t="s">
        <v>2898</v>
      </c>
      <c r="E1279" t="b">
        <v>1</v>
      </c>
    </row>
    <row r="1280" spans="1:5">
      <c r="A1280" t="s">
        <v>2899</v>
      </c>
      <c r="B1280" t="s">
        <v>2900</v>
      </c>
      <c r="E1280" t="b">
        <v>1</v>
      </c>
    </row>
    <row r="1281" spans="1:5">
      <c r="A1281" t="s">
        <v>2901</v>
      </c>
      <c r="B1281" t="s">
        <v>2902</v>
      </c>
      <c r="E1281" t="b">
        <v>1</v>
      </c>
    </row>
    <row r="1282" spans="1:5">
      <c r="A1282" t="s">
        <v>2903</v>
      </c>
      <c r="B1282" t="s">
        <v>2904</v>
      </c>
      <c r="E1282" t="b">
        <v>1</v>
      </c>
    </row>
    <row r="1283" spans="1:5">
      <c r="A1283" t="s">
        <v>2905</v>
      </c>
      <c r="B1283" t="s">
        <v>2906</v>
      </c>
      <c r="E1283" t="b">
        <v>1</v>
      </c>
    </row>
    <row r="1284" spans="1:5">
      <c r="A1284" t="s">
        <v>2907</v>
      </c>
      <c r="B1284" t="s">
        <v>2908</v>
      </c>
      <c r="E1284" t="b">
        <v>1</v>
      </c>
    </row>
    <row r="1285" spans="1:5">
      <c r="A1285" t="s">
        <v>2909</v>
      </c>
      <c r="B1285" t="s">
        <v>2910</v>
      </c>
      <c r="E1285" t="b">
        <v>1</v>
      </c>
    </row>
    <row r="1286" spans="1:5">
      <c r="A1286" t="s">
        <v>2911</v>
      </c>
      <c r="B1286" t="s">
        <v>2912</v>
      </c>
      <c r="E1286" t="b">
        <v>1</v>
      </c>
    </row>
    <row r="1287" spans="1:5">
      <c r="A1287" t="s">
        <v>2913</v>
      </c>
      <c r="B1287" t="s">
        <v>2914</v>
      </c>
      <c r="E1287" t="b">
        <v>1</v>
      </c>
    </row>
    <row r="1288" spans="1:5">
      <c r="A1288" t="s">
        <v>2915</v>
      </c>
      <c r="B1288" t="s">
        <v>2916</v>
      </c>
      <c r="E1288" t="b">
        <v>1</v>
      </c>
    </row>
    <row r="1289" spans="1:5">
      <c r="A1289" t="s">
        <v>2917</v>
      </c>
      <c r="B1289" t="s">
        <v>2918</v>
      </c>
      <c r="E1289" t="b">
        <v>1</v>
      </c>
    </row>
    <row r="1290" spans="1:5">
      <c r="A1290" t="s">
        <v>2919</v>
      </c>
      <c r="B1290" t="s">
        <v>2920</v>
      </c>
      <c r="E1290" t="b">
        <v>1</v>
      </c>
    </row>
    <row r="1291" spans="1:5">
      <c r="A1291" t="s">
        <v>2921</v>
      </c>
      <c r="B1291" t="s">
        <v>2922</v>
      </c>
      <c r="E1291" t="b">
        <v>1</v>
      </c>
    </row>
    <row r="1292" spans="1:5">
      <c r="A1292" t="s">
        <v>2923</v>
      </c>
      <c r="B1292" t="s">
        <v>2924</v>
      </c>
      <c r="E1292" t="b">
        <v>1</v>
      </c>
    </row>
    <row r="1293" spans="1:5">
      <c r="A1293" t="s">
        <v>2925</v>
      </c>
      <c r="B1293" t="s">
        <v>2926</v>
      </c>
      <c r="E1293" t="b">
        <v>1</v>
      </c>
    </row>
    <row r="1294" spans="1:5">
      <c r="A1294" t="s">
        <v>2927</v>
      </c>
      <c r="B1294" t="s">
        <v>2928</v>
      </c>
      <c r="E1294" t="b">
        <v>1</v>
      </c>
    </row>
    <row r="1295" spans="1:5">
      <c r="A1295" t="s">
        <v>2929</v>
      </c>
      <c r="B1295" t="s">
        <v>2930</v>
      </c>
      <c r="E1295" t="b">
        <v>1</v>
      </c>
    </row>
    <row r="1296" spans="1:5">
      <c r="A1296" t="s">
        <v>2931</v>
      </c>
      <c r="B1296" t="s">
        <v>2932</v>
      </c>
      <c r="E1296" t="b">
        <v>1</v>
      </c>
    </row>
    <row r="1297" spans="1:5">
      <c r="A1297" t="s">
        <v>2933</v>
      </c>
      <c r="B1297" t="s">
        <v>2934</v>
      </c>
      <c r="E1297" t="b">
        <v>1</v>
      </c>
    </row>
    <row r="1298" spans="1:5">
      <c r="A1298" t="s">
        <v>2935</v>
      </c>
      <c r="B1298" t="s">
        <v>2936</v>
      </c>
      <c r="E1298" t="b">
        <v>1</v>
      </c>
    </row>
    <row r="1299" spans="1:5">
      <c r="A1299" t="s">
        <v>2937</v>
      </c>
      <c r="B1299" t="s">
        <v>2938</v>
      </c>
      <c r="E1299" t="b">
        <v>1</v>
      </c>
    </row>
    <row r="1300" spans="1:5">
      <c r="A1300" t="s">
        <v>2939</v>
      </c>
      <c r="B1300" t="s">
        <v>2940</v>
      </c>
      <c r="E1300" t="b">
        <v>1</v>
      </c>
    </row>
    <row r="1301" spans="1:5">
      <c r="A1301" t="s">
        <v>2941</v>
      </c>
      <c r="B1301" t="s">
        <v>2942</v>
      </c>
      <c r="E1301" t="b">
        <v>1</v>
      </c>
    </row>
    <row r="1302" spans="1:5">
      <c r="A1302" t="s">
        <v>2943</v>
      </c>
      <c r="B1302" t="s">
        <v>2944</v>
      </c>
      <c r="E1302" t="b">
        <v>1</v>
      </c>
    </row>
    <row r="1303" spans="1:5">
      <c r="A1303" t="s">
        <v>2945</v>
      </c>
      <c r="B1303" t="s">
        <v>2946</v>
      </c>
      <c r="E1303" t="b">
        <v>1</v>
      </c>
    </row>
    <row r="1304" spans="1:5">
      <c r="A1304" t="s">
        <v>2947</v>
      </c>
      <c r="B1304" t="s">
        <v>2948</v>
      </c>
      <c r="E1304" t="b">
        <v>1</v>
      </c>
    </row>
    <row r="1305" spans="1:5">
      <c r="A1305" t="s">
        <v>2949</v>
      </c>
      <c r="B1305" t="s">
        <v>2950</v>
      </c>
      <c r="E1305" t="b">
        <v>1</v>
      </c>
    </row>
    <row r="1306" spans="1:5">
      <c r="A1306" t="s">
        <v>2951</v>
      </c>
      <c r="B1306" t="s">
        <v>2952</v>
      </c>
      <c r="E1306" t="b">
        <v>1</v>
      </c>
    </row>
    <row r="1307" spans="1:5">
      <c r="A1307" t="s">
        <v>2953</v>
      </c>
      <c r="B1307" t="s">
        <v>2954</v>
      </c>
      <c r="E1307" t="b">
        <v>1</v>
      </c>
    </row>
    <row r="1308" spans="1:5">
      <c r="A1308" t="s">
        <v>2955</v>
      </c>
      <c r="B1308" t="s">
        <v>2956</v>
      </c>
      <c r="E1308" t="b">
        <v>1</v>
      </c>
    </row>
    <row r="1309" spans="1:5">
      <c r="A1309" t="s">
        <v>2957</v>
      </c>
      <c r="B1309" t="s">
        <v>2958</v>
      </c>
      <c r="E1309" t="b">
        <v>1</v>
      </c>
    </row>
    <row r="1310" spans="1:5">
      <c r="A1310" t="s">
        <v>2959</v>
      </c>
      <c r="B1310" t="s">
        <v>2960</v>
      </c>
      <c r="E1310" t="b">
        <v>1</v>
      </c>
    </row>
    <row r="1311" spans="1:5">
      <c r="A1311" t="s">
        <v>2961</v>
      </c>
      <c r="B1311" t="s">
        <v>2962</v>
      </c>
      <c r="E1311" t="b">
        <v>1</v>
      </c>
    </row>
    <row r="1312" spans="1:5">
      <c r="A1312" t="s">
        <v>2963</v>
      </c>
      <c r="B1312" t="s">
        <v>2964</v>
      </c>
      <c r="E1312" t="b">
        <v>1</v>
      </c>
    </row>
    <row r="1313" spans="1:5">
      <c r="A1313" t="s">
        <v>2965</v>
      </c>
      <c r="B1313" t="s">
        <v>2966</v>
      </c>
      <c r="E1313" t="b">
        <v>1</v>
      </c>
    </row>
    <row r="1314" spans="1:5">
      <c r="A1314" t="s">
        <v>2967</v>
      </c>
      <c r="B1314" t="s">
        <v>2968</v>
      </c>
      <c r="E1314" t="b">
        <v>1</v>
      </c>
    </row>
    <row r="1315" spans="1:5">
      <c r="A1315" t="s">
        <v>2969</v>
      </c>
      <c r="B1315" t="s">
        <v>2970</v>
      </c>
      <c r="E1315" t="b">
        <v>1</v>
      </c>
    </row>
    <row r="1316" spans="1:5">
      <c r="A1316" t="s">
        <v>2971</v>
      </c>
      <c r="B1316" t="s">
        <v>2972</v>
      </c>
      <c r="E1316" t="b">
        <v>1</v>
      </c>
    </row>
    <row r="1317" spans="1:5">
      <c r="A1317" t="s">
        <v>2973</v>
      </c>
      <c r="B1317" t="s">
        <v>2974</v>
      </c>
      <c r="E1317" t="b">
        <v>1</v>
      </c>
    </row>
    <row r="1318" spans="1:5">
      <c r="A1318" t="s">
        <v>2975</v>
      </c>
      <c r="B1318" t="s">
        <v>2976</v>
      </c>
      <c r="E1318" t="b">
        <v>1</v>
      </c>
    </row>
    <row r="1319" spans="1:5">
      <c r="A1319" t="s">
        <v>2977</v>
      </c>
      <c r="B1319" t="s">
        <v>2978</v>
      </c>
      <c r="E1319" t="b">
        <v>1</v>
      </c>
    </row>
    <row r="1320" spans="1:5">
      <c r="A1320" t="s">
        <v>2979</v>
      </c>
      <c r="B1320" t="s">
        <v>2980</v>
      </c>
      <c r="E1320" t="b">
        <v>1</v>
      </c>
    </row>
    <row r="1321" spans="1:5">
      <c r="A1321" t="s">
        <v>2981</v>
      </c>
      <c r="B1321" t="s">
        <v>2982</v>
      </c>
      <c r="E1321" t="b">
        <v>1</v>
      </c>
    </row>
    <row r="1322" spans="1:5">
      <c r="A1322" t="s">
        <v>2983</v>
      </c>
      <c r="B1322" t="s">
        <v>2984</v>
      </c>
      <c r="E1322" t="b">
        <v>1</v>
      </c>
    </row>
    <row r="1323" spans="1:5">
      <c r="A1323" t="s">
        <v>2985</v>
      </c>
      <c r="B1323" t="s">
        <v>2986</v>
      </c>
      <c r="E1323" t="b">
        <v>1</v>
      </c>
    </row>
    <row r="1324" spans="1:5">
      <c r="A1324" t="s">
        <v>2987</v>
      </c>
      <c r="B1324" t="s">
        <v>2988</v>
      </c>
      <c r="E1324" t="b">
        <v>1</v>
      </c>
    </row>
    <row r="1325" spans="1:5">
      <c r="A1325" t="s">
        <v>2989</v>
      </c>
      <c r="B1325" t="s">
        <v>2990</v>
      </c>
      <c r="E1325" t="b">
        <v>1</v>
      </c>
    </row>
    <row r="1326" spans="1:5">
      <c r="A1326" t="s">
        <v>2991</v>
      </c>
      <c r="B1326" t="s">
        <v>2992</v>
      </c>
      <c r="E1326" t="b">
        <v>1</v>
      </c>
    </row>
    <row r="1327" spans="1:5">
      <c r="A1327" t="s">
        <v>2993</v>
      </c>
      <c r="B1327" t="s">
        <v>2994</v>
      </c>
      <c r="E1327" t="b">
        <v>1</v>
      </c>
    </row>
    <row r="1328" spans="1:5">
      <c r="A1328" t="s">
        <v>2995</v>
      </c>
      <c r="B1328" t="s">
        <v>2996</v>
      </c>
      <c r="E1328" t="b">
        <v>1</v>
      </c>
    </row>
    <row r="1329" spans="1:5">
      <c r="A1329" t="s">
        <v>2997</v>
      </c>
      <c r="B1329" t="s">
        <v>2998</v>
      </c>
      <c r="E1329" t="b">
        <v>1</v>
      </c>
    </row>
    <row r="1330" spans="1:5">
      <c r="A1330" t="s">
        <v>2999</v>
      </c>
      <c r="B1330" t="s">
        <v>3000</v>
      </c>
      <c r="E1330" t="b">
        <v>1</v>
      </c>
    </row>
    <row r="1331" spans="1:5">
      <c r="A1331" t="s">
        <v>3001</v>
      </c>
      <c r="B1331" t="s">
        <v>3002</v>
      </c>
      <c r="E1331" t="b">
        <v>1</v>
      </c>
    </row>
    <row r="1332" spans="1:5">
      <c r="A1332" t="s">
        <v>3003</v>
      </c>
      <c r="B1332" t="s">
        <v>3004</v>
      </c>
      <c r="E1332" t="b">
        <v>1</v>
      </c>
    </row>
    <row r="1333" spans="1:5">
      <c r="A1333" t="s">
        <v>3005</v>
      </c>
      <c r="B1333" t="s">
        <v>3006</v>
      </c>
      <c r="E1333" t="b">
        <v>1</v>
      </c>
    </row>
    <row r="1334" spans="1:5">
      <c r="A1334" t="s">
        <v>3007</v>
      </c>
      <c r="B1334" t="s">
        <v>3008</v>
      </c>
      <c r="E1334" t="b">
        <v>1</v>
      </c>
    </row>
    <row r="1335" spans="1:5">
      <c r="A1335" t="s">
        <v>3009</v>
      </c>
      <c r="B1335" t="s">
        <v>3010</v>
      </c>
      <c r="E1335" t="b">
        <v>1</v>
      </c>
    </row>
    <row r="1336" spans="1:5">
      <c r="A1336" t="s">
        <v>3011</v>
      </c>
      <c r="B1336" t="s">
        <v>3012</v>
      </c>
      <c r="E1336" t="b">
        <v>1</v>
      </c>
    </row>
    <row r="1337" spans="1:5">
      <c r="A1337" t="s">
        <v>3013</v>
      </c>
      <c r="B1337" t="s">
        <v>3014</v>
      </c>
      <c r="E1337" t="b">
        <v>1</v>
      </c>
    </row>
    <row r="1338" spans="1:5">
      <c r="A1338" t="s">
        <v>3015</v>
      </c>
      <c r="B1338" t="s">
        <v>3016</v>
      </c>
      <c r="E1338" t="b">
        <v>1</v>
      </c>
    </row>
    <row r="1339" spans="1:5">
      <c r="A1339" t="s">
        <v>3017</v>
      </c>
      <c r="B1339" t="s">
        <v>3018</v>
      </c>
      <c r="E1339" t="b">
        <v>1</v>
      </c>
    </row>
    <row r="1340" spans="1:5">
      <c r="A1340" t="s">
        <v>3019</v>
      </c>
      <c r="B1340" t="s">
        <v>3020</v>
      </c>
      <c r="E1340" t="b">
        <v>1</v>
      </c>
    </row>
    <row r="1341" spans="1:5">
      <c r="A1341" t="s">
        <v>3021</v>
      </c>
      <c r="B1341" t="s">
        <v>3022</v>
      </c>
      <c r="E1341" t="b">
        <v>1</v>
      </c>
    </row>
    <row r="1342" spans="1:5">
      <c r="A1342" t="s">
        <v>3023</v>
      </c>
      <c r="B1342" t="s">
        <v>3024</v>
      </c>
      <c r="E1342" t="b">
        <v>1</v>
      </c>
    </row>
    <row r="1343" spans="1:5">
      <c r="A1343" t="s">
        <v>3025</v>
      </c>
      <c r="B1343" t="s">
        <v>3026</v>
      </c>
      <c r="E1343" t="b">
        <v>1</v>
      </c>
    </row>
    <row r="1344" spans="1:5">
      <c r="A1344" t="s">
        <v>3027</v>
      </c>
      <c r="B1344" t="s">
        <v>3028</v>
      </c>
      <c r="E1344" t="b">
        <v>1</v>
      </c>
    </row>
    <row r="1345" spans="1:5">
      <c r="A1345" t="s">
        <v>3029</v>
      </c>
      <c r="B1345" t="s">
        <v>3030</v>
      </c>
      <c r="E1345" t="b">
        <v>1</v>
      </c>
    </row>
    <row r="1346" spans="1:5">
      <c r="A1346" t="s">
        <v>3031</v>
      </c>
      <c r="B1346" t="s">
        <v>3032</v>
      </c>
      <c r="E1346" t="b">
        <v>1</v>
      </c>
    </row>
    <row r="1347" spans="1:5">
      <c r="A1347" t="s">
        <v>3033</v>
      </c>
      <c r="B1347" t="s">
        <v>3034</v>
      </c>
      <c r="E1347" t="b">
        <v>1</v>
      </c>
    </row>
    <row r="1348" spans="1:5">
      <c r="A1348" t="s">
        <v>3035</v>
      </c>
      <c r="B1348" t="s">
        <v>3036</v>
      </c>
      <c r="E1348" t="b">
        <v>1</v>
      </c>
    </row>
    <row r="1349" spans="1:5">
      <c r="A1349" t="s">
        <v>3037</v>
      </c>
      <c r="B1349" t="s">
        <v>3038</v>
      </c>
      <c r="E1349" t="b">
        <v>1</v>
      </c>
    </row>
    <row r="1350" spans="1:5">
      <c r="A1350" t="s">
        <v>3039</v>
      </c>
      <c r="B1350" t="s">
        <v>3040</v>
      </c>
      <c r="E1350" t="b">
        <v>1</v>
      </c>
    </row>
    <row r="1351" spans="1:5">
      <c r="A1351" t="s">
        <v>3041</v>
      </c>
      <c r="B1351" t="s">
        <v>3042</v>
      </c>
      <c r="E1351" t="b">
        <v>1</v>
      </c>
    </row>
    <row r="1352" spans="1:5">
      <c r="A1352" t="s">
        <v>3043</v>
      </c>
      <c r="B1352" t="s">
        <v>3044</v>
      </c>
      <c r="E1352" t="b">
        <v>1</v>
      </c>
    </row>
    <row r="1353" spans="1:5">
      <c r="A1353" t="s">
        <v>3045</v>
      </c>
      <c r="B1353" t="s">
        <v>3046</v>
      </c>
      <c r="E1353" t="b">
        <v>1</v>
      </c>
    </row>
    <row r="1354" spans="1:5">
      <c r="A1354" t="s">
        <v>3047</v>
      </c>
      <c r="B1354" t="s">
        <v>3048</v>
      </c>
      <c r="E1354" t="b">
        <v>1</v>
      </c>
    </row>
    <row r="1355" spans="1:5">
      <c r="A1355" t="s">
        <v>3049</v>
      </c>
      <c r="B1355" t="s">
        <v>3050</v>
      </c>
      <c r="E1355" t="b">
        <v>1</v>
      </c>
    </row>
    <row r="1356" spans="1:5">
      <c r="A1356" t="s">
        <v>3051</v>
      </c>
      <c r="B1356" t="s">
        <v>3052</v>
      </c>
      <c r="E1356" t="b">
        <v>1</v>
      </c>
    </row>
    <row r="1357" spans="1:5">
      <c r="A1357" t="s">
        <v>3053</v>
      </c>
      <c r="B1357" t="s">
        <v>3054</v>
      </c>
      <c r="E1357" t="b">
        <v>1</v>
      </c>
    </row>
    <row r="1358" spans="1:5">
      <c r="A1358" t="s">
        <v>3055</v>
      </c>
      <c r="B1358" t="s">
        <v>3056</v>
      </c>
      <c r="E1358" t="b">
        <v>1</v>
      </c>
    </row>
    <row r="1359" spans="1:5">
      <c r="A1359" t="s">
        <v>3057</v>
      </c>
      <c r="B1359" t="s">
        <v>3058</v>
      </c>
      <c r="E1359" t="b">
        <v>1</v>
      </c>
    </row>
    <row r="1360" spans="1:5">
      <c r="A1360" t="s">
        <v>3059</v>
      </c>
      <c r="B1360" t="s">
        <v>3060</v>
      </c>
      <c r="E1360" t="b">
        <v>1</v>
      </c>
    </row>
    <row r="1361" spans="1:5">
      <c r="A1361" t="s">
        <v>3061</v>
      </c>
      <c r="B1361" t="s">
        <v>3062</v>
      </c>
      <c r="E1361" t="b">
        <v>1</v>
      </c>
    </row>
    <row r="1362" spans="1:5">
      <c r="A1362" t="s">
        <v>3063</v>
      </c>
      <c r="B1362" t="s">
        <v>3064</v>
      </c>
      <c r="E1362" t="b">
        <v>1</v>
      </c>
    </row>
    <row r="1363" spans="1:5">
      <c r="A1363" t="s">
        <v>3065</v>
      </c>
      <c r="B1363" t="s">
        <v>3066</v>
      </c>
      <c r="E1363" t="b">
        <v>1</v>
      </c>
    </row>
    <row r="1364" spans="1:5">
      <c r="A1364" t="s">
        <v>3067</v>
      </c>
      <c r="B1364" t="s">
        <v>3068</v>
      </c>
      <c r="E1364" t="b">
        <v>1</v>
      </c>
    </row>
    <row r="1365" spans="1:5">
      <c r="A1365" t="s">
        <v>3069</v>
      </c>
      <c r="B1365" t="s">
        <v>3070</v>
      </c>
      <c r="E1365" t="b">
        <v>1</v>
      </c>
    </row>
    <row r="1366" spans="1:5">
      <c r="A1366" t="s">
        <v>3071</v>
      </c>
      <c r="B1366" t="s">
        <v>3072</v>
      </c>
      <c r="E1366" t="b">
        <v>1</v>
      </c>
    </row>
    <row r="1367" spans="1:5">
      <c r="A1367" t="s">
        <v>3073</v>
      </c>
      <c r="B1367" t="s">
        <v>3074</v>
      </c>
      <c r="E1367" t="b">
        <v>1</v>
      </c>
    </row>
    <row r="1368" spans="1:5">
      <c r="A1368" t="s">
        <v>3075</v>
      </c>
      <c r="B1368" t="s">
        <v>3076</v>
      </c>
      <c r="E1368" t="b">
        <v>1</v>
      </c>
    </row>
    <row r="1369" spans="1:5">
      <c r="A1369" t="s">
        <v>3077</v>
      </c>
      <c r="B1369" t="s">
        <v>3078</v>
      </c>
      <c r="E1369" t="b">
        <v>1</v>
      </c>
    </row>
    <row r="1370" spans="1:5">
      <c r="A1370" t="s">
        <v>3079</v>
      </c>
      <c r="B1370" t="s">
        <v>3080</v>
      </c>
      <c r="E1370" t="b">
        <v>1</v>
      </c>
    </row>
    <row r="1371" spans="1:5">
      <c r="A1371" t="s">
        <v>3081</v>
      </c>
      <c r="B1371" t="s">
        <v>3082</v>
      </c>
      <c r="E1371" t="b">
        <v>1</v>
      </c>
    </row>
    <row r="1372" spans="1:5">
      <c r="A1372" t="s">
        <v>3083</v>
      </c>
      <c r="B1372" t="s">
        <v>3084</v>
      </c>
      <c r="E1372" t="b">
        <v>1</v>
      </c>
    </row>
    <row r="1373" spans="1:5">
      <c r="A1373" t="s">
        <v>3085</v>
      </c>
      <c r="B1373" t="s">
        <v>3086</v>
      </c>
      <c r="E1373" t="b">
        <v>1</v>
      </c>
    </row>
    <row r="1374" spans="1:5">
      <c r="A1374" t="s">
        <v>3087</v>
      </c>
      <c r="B1374" t="s">
        <v>3088</v>
      </c>
      <c r="E1374" t="b">
        <v>1</v>
      </c>
    </row>
    <row r="1375" spans="1:5">
      <c r="A1375" t="s">
        <v>3089</v>
      </c>
      <c r="B1375" t="s">
        <v>3090</v>
      </c>
      <c r="E1375" t="b">
        <v>1</v>
      </c>
    </row>
    <row r="1376" spans="1:5">
      <c r="A1376" t="s">
        <v>3091</v>
      </c>
      <c r="B1376" t="s">
        <v>3092</v>
      </c>
      <c r="E1376" t="b">
        <v>1</v>
      </c>
    </row>
    <row r="1377" spans="1:5">
      <c r="A1377" t="s">
        <v>3093</v>
      </c>
      <c r="B1377" t="s">
        <v>3094</v>
      </c>
      <c r="E1377" t="b">
        <v>1</v>
      </c>
    </row>
    <row r="1378" spans="1:5">
      <c r="A1378" t="s">
        <v>3095</v>
      </c>
      <c r="B1378" t="s">
        <v>3096</v>
      </c>
      <c r="E1378" t="b">
        <v>1</v>
      </c>
    </row>
    <row r="1379" spans="1:5">
      <c r="A1379" t="s">
        <v>3097</v>
      </c>
      <c r="B1379" t="s">
        <v>3098</v>
      </c>
      <c r="E1379" t="b">
        <v>1</v>
      </c>
    </row>
    <row r="1380" spans="1:5">
      <c r="A1380" t="s">
        <v>3099</v>
      </c>
      <c r="B1380" t="s">
        <v>3100</v>
      </c>
      <c r="E1380" t="b">
        <v>1</v>
      </c>
    </row>
    <row r="1381" spans="1:5">
      <c r="A1381" t="s">
        <v>3101</v>
      </c>
      <c r="B1381" t="s">
        <v>3102</v>
      </c>
      <c r="E1381" t="b">
        <v>1</v>
      </c>
    </row>
    <row r="1382" spans="1:5">
      <c r="A1382" t="s">
        <v>3103</v>
      </c>
      <c r="B1382" t="s">
        <v>3104</v>
      </c>
      <c r="E1382" t="b">
        <v>1</v>
      </c>
    </row>
    <row r="1383" spans="1:5">
      <c r="A1383" t="s">
        <v>3105</v>
      </c>
      <c r="B1383" t="s">
        <v>3106</v>
      </c>
      <c r="E1383" t="b">
        <v>1</v>
      </c>
    </row>
    <row r="1384" spans="1:5">
      <c r="A1384" t="s">
        <v>3107</v>
      </c>
      <c r="B1384" t="s">
        <v>3108</v>
      </c>
      <c r="E1384" t="b">
        <v>1</v>
      </c>
    </row>
    <row r="1385" spans="1:5">
      <c r="A1385" t="s">
        <v>3109</v>
      </c>
      <c r="B1385" t="s">
        <v>3110</v>
      </c>
      <c r="E1385" t="b">
        <v>1</v>
      </c>
    </row>
    <row r="1386" spans="1:5">
      <c r="A1386" t="s">
        <v>3111</v>
      </c>
      <c r="B1386" t="s">
        <v>3112</v>
      </c>
      <c r="E1386" t="b">
        <v>1</v>
      </c>
    </row>
    <row r="1387" spans="1:5">
      <c r="A1387" t="s">
        <v>3113</v>
      </c>
      <c r="B1387" t="s">
        <v>3114</v>
      </c>
      <c r="E1387" t="b">
        <v>1</v>
      </c>
    </row>
    <row r="1388" spans="1:5">
      <c r="A1388" t="s">
        <v>3115</v>
      </c>
      <c r="B1388" t="s">
        <v>3116</v>
      </c>
      <c r="E1388" t="b">
        <v>1</v>
      </c>
    </row>
    <row r="1389" spans="1:5">
      <c r="A1389" t="s">
        <v>3117</v>
      </c>
      <c r="B1389" t="s">
        <v>3118</v>
      </c>
      <c r="E1389" t="b">
        <v>1</v>
      </c>
    </row>
    <row r="1390" spans="1:5">
      <c r="A1390" t="s">
        <v>3119</v>
      </c>
      <c r="B1390" t="s">
        <v>3120</v>
      </c>
      <c r="E1390" t="b">
        <v>1</v>
      </c>
    </row>
    <row r="1391" spans="1:5">
      <c r="A1391" t="s">
        <v>3121</v>
      </c>
      <c r="B1391" t="s">
        <v>3122</v>
      </c>
      <c r="E1391" t="b">
        <v>1</v>
      </c>
    </row>
    <row r="1392" spans="1:5">
      <c r="A1392" t="s">
        <v>3123</v>
      </c>
      <c r="B1392" t="s">
        <v>3124</v>
      </c>
      <c r="E1392" t="b">
        <v>1</v>
      </c>
    </row>
    <row r="1393" spans="1:5">
      <c r="A1393" t="s">
        <v>3125</v>
      </c>
      <c r="B1393" t="s">
        <v>3126</v>
      </c>
      <c r="E1393" t="b">
        <v>1</v>
      </c>
    </row>
    <row r="1394" spans="1:5">
      <c r="A1394" t="s">
        <v>3127</v>
      </c>
      <c r="B1394" t="s">
        <v>3128</v>
      </c>
      <c r="E1394" t="b">
        <v>1</v>
      </c>
    </row>
    <row r="1395" spans="1:5">
      <c r="A1395" t="s">
        <v>3129</v>
      </c>
      <c r="B1395" t="s">
        <v>3130</v>
      </c>
      <c r="E1395" t="b">
        <v>1</v>
      </c>
    </row>
    <row r="1396" spans="1:5">
      <c r="A1396" t="s">
        <v>3131</v>
      </c>
      <c r="B1396" t="s">
        <v>3132</v>
      </c>
      <c r="E1396" t="b">
        <v>1</v>
      </c>
    </row>
    <row r="1397" spans="1:5">
      <c r="A1397" t="s">
        <v>3133</v>
      </c>
      <c r="B1397" t="s">
        <v>3134</v>
      </c>
      <c r="E1397" t="b">
        <v>1</v>
      </c>
    </row>
    <row r="1398" spans="1:5">
      <c r="A1398" t="s">
        <v>3135</v>
      </c>
      <c r="B1398" t="s">
        <v>3136</v>
      </c>
      <c r="E1398" t="b">
        <v>1</v>
      </c>
    </row>
    <row r="1399" spans="1:5">
      <c r="A1399" t="s">
        <v>3137</v>
      </c>
      <c r="B1399" t="s">
        <v>3138</v>
      </c>
      <c r="E1399" t="b">
        <v>1</v>
      </c>
    </row>
    <row r="1400" spans="1:5">
      <c r="A1400" t="s">
        <v>3139</v>
      </c>
      <c r="B1400" t="s">
        <v>3140</v>
      </c>
      <c r="E1400" t="b">
        <v>1</v>
      </c>
    </row>
    <row r="1401" spans="1:5">
      <c r="A1401" t="s">
        <v>3141</v>
      </c>
      <c r="B1401" t="s">
        <v>3142</v>
      </c>
      <c r="E1401" t="b">
        <v>1</v>
      </c>
    </row>
    <row r="1402" spans="1:5">
      <c r="A1402" t="s">
        <v>3143</v>
      </c>
      <c r="B1402" t="s">
        <v>3144</v>
      </c>
      <c r="E1402" t="b">
        <v>1</v>
      </c>
    </row>
    <row r="1403" spans="1:5">
      <c r="A1403" t="s">
        <v>3145</v>
      </c>
      <c r="B1403" t="s">
        <v>3146</v>
      </c>
      <c r="E1403" t="b">
        <v>1</v>
      </c>
    </row>
    <row r="1404" spans="1:5">
      <c r="A1404" t="s">
        <v>3147</v>
      </c>
      <c r="B1404" t="s">
        <v>3148</v>
      </c>
      <c r="E1404" t="b">
        <v>1</v>
      </c>
    </row>
    <row r="1405" spans="1:5">
      <c r="A1405" t="s">
        <v>3149</v>
      </c>
      <c r="B1405" t="s">
        <v>3150</v>
      </c>
      <c r="E1405" t="b">
        <v>1</v>
      </c>
    </row>
    <row r="1406" spans="1:5">
      <c r="A1406" t="s">
        <v>3151</v>
      </c>
      <c r="B1406" t="s">
        <v>3152</v>
      </c>
      <c r="E1406" t="b">
        <v>1</v>
      </c>
    </row>
    <row r="1407" spans="1:5">
      <c r="A1407" t="s">
        <v>3153</v>
      </c>
      <c r="B1407" t="s">
        <v>3154</v>
      </c>
      <c r="E1407" t="b">
        <v>1</v>
      </c>
    </row>
    <row r="1408" spans="1:5">
      <c r="A1408" t="s">
        <v>3155</v>
      </c>
      <c r="B1408" t="s">
        <v>3156</v>
      </c>
      <c r="E1408" t="b">
        <v>1</v>
      </c>
    </row>
    <row r="1409" spans="1:5">
      <c r="A1409" t="s">
        <v>3157</v>
      </c>
      <c r="B1409" t="s">
        <v>3158</v>
      </c>
      <c r="E1409" t="b">
        <v>1</v>
      </c>
    </row>
    <row r="1410" spans="1:5">
      <c r="A1410" t="s">
        <v>3159</v>
      </c>
      <c r="B1410" t="s">
        <v>3160</v>
      </c>
      <c r="E1410" t="b">
        <v>1</v>
      </c>
    </row>
    <row r="1411" spans="1:5">
      <c r="A1411" t="s">
        <v>3161</v>
      </c>
      <c r="B1411" t="s">
        <v>3162</v>
      </c>
      <c r="E1411" t="b">
        <v>1</v>
      </c>
    </row>
    <row r="1412" spans="1:5">
      <c r="A1412" t="s">
        <v>3163</v>
      </c>
      <c r="B1412" t="s">
        <v>3164</v>
      </c>
      <c r="E1412" t="b">
        <v>1</v>
      </c>
    </row>
    <row r="1413" spans="1:5">
      <c r="A1413" t="s">
        <v>3165</v>
      </c>
      <c r="B1413" t="s">
        <v>3166</v>
      </c>
      <c r="E1413" t="b">
        <v>1</v>
      </c>
    </row>
    <row r="1414" spans="1:5">
      <c r="A1414" t="s">
        <v>3167</v>
      </c>
      <c r="B1414" t="s">
        <v>3168</v>
      </c>
      <c r="E1414" t="b">
        <v>1</v>
      </c>
    </row>
    <row r="1415" spans="1:5">
      <c r="A1415" t="s">
        <v>3169</v>
      </c>
      <c r="B1415" t="s">
        <v>3170</v>
      </c>
      <c r="E1415" t="b">
        <v>1</v>
      </c>
    </row>
    <row r="1416" spans="1:5">
      <c r="A1416" t="s">
        <v>3171</v>
      </c>
      <c r="B1416" t="s">
        <v>3172</v>
      </c>
      <c r="E1416" t="b">
        <v>1</v>
      </c>
    </row>
    <row r="1417" spans="1:5">
      <c r="A1417" t="s">
        <v>3173</v>
      </c>
      <c r="B1417" t="s">
        <v>3174</v>
      </c>
      <c r="E1417" t="b">
        <v>1</v>
      </c>
    </row>
    <row r="1418" spans="1:5">
      <c r="A1418" t="s">
        <v>3175</v>
      </c>
      <c r="B1418" t="s">
        <v>3176</v>
      </c>
      <c r="E1418" t="b">
        <v>1</v>
      </c>
    </row>
    <row r="1419" spans="1:5">
      <c r="A1419" t="s">
        <v>3177</v>
      </c>
      <c r="B1419" t="s">
        <v>3178</v>
      </c>
      <c r="E1419" t="b">
        <v>1</v>
      </c>
    </row>
    <row r="1420" spans="1:5">
      <c r="A1420" t="s">
        <v>3179</v>
      </c>
      <c r="B1420" t="s">
        <v>3180</v>
      </c>
      <c r="E1420" t="b">
        <v>1</v>
      </c>
    </row>
    <row r="1421" spans="1:5">
      <c r="A1421" t="s">
        <v>3181</v>
      </c>
      <c r="B1421" t="s">
        <v>3182</v>
      </c>
      <c r="E1421" t="b">
        <v>1</v>
      </c>
    </row>
    <row r="1422" spans="1:5">
      <c r="A1422" t="s">
        <v>3183</v>
      </c>
      <c r="B1422" t="s">
        <v>3184</v>
      </c>
      <c r="E1422" t="b">
        <v>1</v>
      </c>
    </row>
    <row r="1423" spans="1:5">
      <c r="A1423" t="s">
        <v>3185</v>
      </c>
      <c r="B1423" t="s">
        <v>3186</v>
      </c>
      <c r="E1423" t="b">
        <v>1</v>
      </c>
    </row>
    <row r="1424" spans="1:5">
      <c r="A1424" t="s">
        <v>3187</v>
      </c>
      <c r="B1424" t="s">
        <v>3188</v>
      </c>
      <c r="E1424" t="b">
        <v>1</v>
      </c>
    </row>
    <row r="1425" spans="1:5">
      <c r="A1425" t="s">
        <v>3189</v>
      </c>
      <c r="B1425" t="s">
        <v>3190</v>
      </c>
      <c r="E1425" t="b">
        <v>1</v>
      </c>
    </row>
    <row r="1426" spans="1:5">
      <c r="A1426" t="s">
        <v>3191</v>
      </c>
      <c r="B1426" t="s">
        <v>3192</v>
      </c>
      <c r="E1426" t="b">
        <v>1</v>
      </c>
    </row>
    <row r="1427" spans="1:5">
      <c r="A1427" t="s">
        <v>3193</v>
      </c>
      <c r="B1427" t="s">
        <v>3194</v>
      </c>
      <c r="E1427" t="b">
        <v>1</v>
      </c>
    </row>
    <row r="1428" spans="1:5">
      <c r="A1428" t="s">
        <v>3195</v>
      </c>
      <c r="B1428" t="s">
        <v>3196</v>
      </c>
      <c r="E1428" t="b">
        <v>1</v>
      </c>
    </row>
    <row r="1429" spans="1:5">
      <c r="A1429" t="s">
        <v>3197</v>
      </c>
      <c r="B1429" t="s">
        <v>3198</v>
      </c>
      <c r="E1429" t="b">
        <v>1</v>
      </c>
    </row>
    <row r="1430" spans="1:5">
      <c r="A1430" t="s">
        <v>3199</v>
      </c>
      <c r="B1430" t="s">
        <v>3200</v>
      </c>
      <c r="E1430" t="b">
        <v>1</v>
      </c>
    </row>
    <row r="1431" spans="1:5">
      <c r="A1431" t="s">
        <v>3201</v>
      </c>
      <c r="B1431" t="s">
        <v>3202</v>
      </c>
      <c r="E1431" t="b">
        <v>1</v>
      </c>
    </row>
    <row r="1432" spans="1:5">
      <c r="A1432" t="s">
        <v>3203</v>
      </c>
      <c r="B1432" t="s">
        <v>3204</v>
      </c>
      <c r="E1432" t="b">
        <v>1</v>
      </c>
    </row>
    <row r="1433" spans="1:5">
      <c r="A1433" t="s">
        <v>3205</v>
      </c>
      <c r="B1433" t="s">
        <v>3206</v>
      </c>
      <c r="E1433" t="b">
        <v>1</v>
      </c>
    </row>
    <row r="1434" spans="1:5">
      <c r="A1434" t="s">
        <v>3207</v>
      </c>
      <c r="B1434" t="s">
        <v>3208</v>
      </c>
      <c r="E1434" t="b">
        <v>1</v>
      </c>
    </row>
    <row r="1435" spans="1:5">
      <c r="A1435" t="s">
        <v>3209</v>
      </c>
      <c r="B1435" t="s">
        <v>3210</v>
      </c>
      <c r="E1435" t="b">
        <v>1</v>
      </c>
    </row>
    <row r="1436" spans="1:5">
      <c r="A1436" t="s">
        <v>3211</v>
      </c>
      <c r="B1436" t="s">
        <v>3212</v>
      </c>
      <c r="E1436" t="b">
        <v>1</v>
      </c>
    </row>
    <row r="1437" spans="1:5">
      <c r="A1437" t="s">
        <v>3213</v>
      </c>
      <c r="B1437" t="s">
        <v>3214</v>
      </c>
      <c r="E1437" t="b">
        <v>1</v>
      </c>
    </row>
    <row r="1438" spans="1:5">
      <c r="A1438" t="s">
        <v>3215</v>
      </c>
      <c r="B1438" t="s">
        <v>3216</v>
      </c>
      <c r="E1438" t="b">
        <v>1</v>
      </c>
    </row>
    <row r="1439" spans="1:5">
      <c r="A1439" t="s">
        <v>3217</v>
      </c>
      <c r="B1439" t="s">
        <v>3218</v>
      </c>
      <c r="E1439" t="b">
        <v>1</v>
      </c>
    </row>
    <row r="1440" spans="1:5">
      <c r="A1440" t="s">
        <v>3219</v>
      </c>
      <c r="B1440" t="s">
        <v>3220</v>
      </c>
      <c r="E1440" t="b">
        <v>1</v>
      </c>
    </row>
    <row r="1441" spans="1:5">
      <c r="A1441" t="s">
        <v>3221</v>
      </c>
      <c r="B1441" t="s">
        <v>3222</v>
      </c>
      <c r="E1441" t="b">
        <v>1</v>
      </c>
    </row>
    <row r="1442" spans="1:5">
      <c r="A1442" t="s">
        <v>3223</v>
      </c>
      <c r="B1442" t="s">
        <v>3224</v>
      </c>
      <c r="E1442" t="b">
        <v>1</v>
      </c>
    </row>
    <row r="1443" spans="1:5">
      <c r="A1443" t="s">
        <v>3225</v>
      </c>
      <c r="B1443" t="s">
        <v>3226</v>
      </c>
      <c r="E1443" t="b">
        <v>1</v>
      </c>
    </row>
    <row r="1444" spans="1:5">
      <c r="A1444" t="s">
        <v>3227</v>
      </c>
      <c r="B1444" t="s">
        <v>3228</v>
      </c>
      <c r="E1444" t="b">
        <v>1</v>
      </c>
    </row>
    <row r="1445" spans="1:5">
      <c r="A1445" t="s">
        <v>3229</v>
      </c>
      <c r="B1445" t="s">
        <v>3230</v>
      </c>
      <c r="E1445" t="b">
        <v>1</v>
      </c>
    </row>
    <row r="1446" spans="1:5">
      <c r="A1446" t="s">
        <v>3231</v>
      </c>
      <c r="B1446" t="s">
        <v>3232</v>
      </c>
      <c r="E1446" t="b">
        <v>1</v>
      </c>
    </row>
    <row r="1447" spans="1:5">
      <c r="A1447" t="s">
        <v>3233</v>
      </c>
      <c r="B1447" t="s">
        <v>3234</v>
      </c>
      <c r="E1447" t="b">
        <v>1</v>
      </c>
    </row>
    <row r="1448" spans="1:5">
      <c r="A1448" t="s">
        <v>3235</v>
      </c>
      <c r="B1448" t="s">
        <v>3236</v>
      </c>
      <c r="E1448" t="b">
        <v>1</v>
      </c>
    </row>
    <row r="1449" spans="1:5">
      <c r="A1449" t="s">
        <v>3237</v>
      </c>
      <c r="B1449" t="s">
        <v>3238</v>
      </c>
      <c r="E1449" t="b">
        <v>1</v>
      </c>
    </row>
    <row r="1450" spans="1:5">
      <c r="A1450" t="s">
        <v>3239</v>
      </c>
      <c r="B1450" t="s">
        <v>3240</v>
      </c>
      <c r="E1450" t="b">
        <v>1</v>
      </c>
    </row>
    <row r="1451" spans="1:5">
      <c r="A1451" t="s">
        <v>3241</v>
      </c>
      <c r="B1451" t="s">
        <v>3242</v>
      </c>
      <c r="E1451" t="b">
        <v>1</v>
      </c>
    </row>
    <row r="1452" spans="1:5">
      <c r="A1452" t="s">
        <v>3243</v>
      </c>
      <c r="B1452" t="s">
        <v>3244</v>
      </c>
      <c r="E1452" t="b">
        <v>1</v>
      </c>
    </row>
    <row r="1453" spans="1:5">
      <c r="A1453" t="s">
        <v>3245</v>
      </c>
      <c r="B1453" t="s">
        <v>3246</v>
      </c>
      <c r="E1453" t="b">
        <v>1</v>
      </c>
    </row>
    <row r="1454" spans="1:5">
      <c r="A1454" t="s">
        <v>3247</v>
      </c>
      <c r="B1454" t="s">
        <v>3248</v>
      </c>
      <c r="E1454" t="b">
        <v>1</v>
      </c>
    </row>
    <row r="1455" spans="1:5">
      <c r="A1455" t="s">
        <v>3249</v>
      </c>
      <c r="B1455" t="s">
        <v>3250</v>
      </c>
      <c r="E1455" t="b">
        <v>1</v>
      </c>
    </row>
    <row r="1456" spans="1:5">
      <c r="A1456" t="s">
        <v>3251</v>
      </c>
      <c r="B1456" t="s">
        <v>3252</v>
      </c>
      <c r="E1456" t="b">
        <v>1</v>
      </c>
    </row>
    <row r="1457" spans="1:5">
      <c r="A1457" t="s">
        <v>3253</v>
      </c>
      <c r="B1457" t="s">
        <v>3254</v>
      </c>
      <c r="E1457" t="b">
        <v>1</v>
      </c>
    </row>
    <row r="1458" spans="1:5">
      <c r="A1458" t="s">
        <v>3255</v>
      </c>
      <c r="B1458" t="s">
        <v>3256</v>
      </c>
      <c r="E1458" t="b">
        <v>1</v>
      </c>
    </row>
    <row r="1459" spans="1:5">
      <c r="A1459" t="s">
        <v>3257</v>
      </c>
      <c r="B1459" t="s">
        <v>3258</v>
      </c>
      <c r="E1459" t="b">
        <v>1</v>
      </c>
    </row>
    <row r="1460" spans="1:5">
      <c r="A1460" t="s">
        <v>3259</v>
      </c>
      <c r="B1460" t="s">
        <v>3260</v>
      </c>
      <c r="E1460" t="b">
        <v>1</v>
      </c>
    </row>
    <row r="1461" spans="1:5">
      <c r="A1461" t="s">
        <v>3261</v>
      </c>
      <c r="B1461" t="s">
        <v>3262</v>
      </c>
      <c r="E1461" t="b">
        <v>1</v>
      </c>
    </row>
    <row r="1462" spans="1:5">
      <c r="A1462" t="s">
        <v>3263</v>
      </c>
      <c r="B1462" t="s">
        <v>3264</v>
      </c>
      <c r="E1462" t="b">
        <v>1</v>
      </c>
    </row>
    <row r="1463" spans="1:5">
      <c r="A1463" t="s">
        <v>3265</v>
      </c>
      <c r="B1463" t="s">
        <v>3266</v>
      </c>
      <c r="E1463" t="b">
        <v>1</v>
      </c>
    </row>
    <row r="1464" spans="1:5">
      <c r="A1464" t="s">
        <v>3267</v>
      </c>
      <c r="B1464" t="s">
        <v>3268</v>
      </c>
      <c r="E1464" t="b">
        <v>1</v>
      </c>
    </row>
    <row r="1465" spans="1:5">
      <c r="A1465" t="s">
        <v>3269</v>
      </c>
      <c r="B1465" t="s">
        <v>3270</v>
      </c>
      <c r="E1465" t="b">
        <v>1</v>
      </c>
    </row>
    <row r="1466" spans="1:5">
      <c r="A1466" t="s">
        <v>3271</v>
      </c>
      <c r="B1466" t="s">
        <v>3272</v>
      </c>
      <c r="E1466" t="b">
        <v>1</v>
      </c>
    </row>
    <row r="1467" spans="1:5">
      <c r="A1467" t="s">
        <v>3273</v>
      </c>
      <c r="B1467" t="s">
        <v>3274</v>
      </c>
      <c r="E1467" t="b">
        <v>1</v>
      </c>
    </row>
    <row r="1468" spans="1:5">
      <c r="A1468" t="s">
        <v>3275</v>
      </c>
      <c r="B1468" t="s">
        <v>3276</v>
      </c>
      <c r="E1468" t="b">
        <v>1</v>
      </c>
    </row>
    <row r="1469" spans="1:5">
      <c r="A1469" t="s">
        <v>3277</v>
      </c>
      <c r="B1469" t="s">
        <v>3278</v>
      </c>
      <c r="E1469" t="b">
        <v>1</v>
      </c>
    </row>
    <row r="1470" spans="1:5">
      <c r="A1470" t="s">
        <v>3279</v>
      </c>
      <c r="B1470" t="s">
        <v>3280</v>
      </c>
      <c r="E1470" t="b">
        <v>1</v>
      </c>
    </row>
    <row r="1471" spans="1:5">
      <c r="A1471" t="s">
        <v>3281</v>
      </c>
      <c r="B1471" t="s">
        <v>3282</v>
      </c>
      <c r="E1471" t="b">
        <v>1</v>
      </c>
    </row>
    <row r="1472" spans="1:5">
      <c r="A1472" t="s">
        <v>3283</v>
      </c>
      <c r="B1472" t="s">
        <v>3284</v>
      </c>
      <c r="E1472" t="b">
        <v>1</v>
      </c>
    </row>
    <row r="1473" spans="1:5">
      <c r="A1473" t="s">
        <v>3285</v>
      </c>
      <c r="B1473" t="s">
        <v>3286</v>
      </c>
      <c r="E1473" t="b">
        <v>1</v>
      </c>
    </row>
    <row r="1474" spans="1:5">
      <c r="A1474" t="s">
        <v>3287</v>
      </c>
      <c r="B1474" t="s">
        <v>3288</v>
      </c>
      <c r="E1474" t="b">
        <v>1</v>
      </c>
    </row>
    <row r="1475" spans="1:5">
      <c r="A1475" t="s">
        <v>3289</v>
      </c>
      <c r="B1475" t="s">
        <v>3290</v>
      </c>
      <c r="E1475" t="b">
        <v>1</v>
      </c>
    </row>
    <row r="1476" spans="1:5">
      <c r="A1476" t="s">
        <v>3291</v>
      </c>
      <c r="B1476" t="s">
        <v>3292</v>
      </c>
      <c r="E1476" t="b">
        <v>1</v>
      </c>
    </row>
    <row r="1477" spans="1:5">
      <c r="A1477" t="s">
        <v>3293</v>
      </c>
      <c r="B1477" t="s">
        <v>3294</v>
      </c>
      <c r="E1477" t="b">
        <v>1</v>
      </c>
    </row>
    <row r="1478" spans="1:5">
      <c r="A1478" t="s">
        <v>3295</v>
      </c>
      <c r="B1478" t="s">
        <v>3296</v>
      </c>
      <c r="E1478" t="b">
        <v>1</v>
      </c>
    </row>
    <row r="1479" spans="1:5">
      <c r="A1479" t="s">
        <v>3297</v>
      </c>
      <c r="B1479" t="s">
        <v>3298</v>
      </c>
      <c r="E1479" t="b">
        <v>1</v>
      </c>
    </row>
    <row r="1480" spans="1:5">
      <c r="A1480" t="s">
        <v>3299</v>
      </c>
      <c r="B1480" t="s">
        <v>3300</v>
      </c>
      <c r="E1480" t="b">
        <v>1</v>
      </c>
    </row>
    <row r="1481" spans="1:5">
      <c r="A1481" t="s">
        <v>3301</v>
      </c>
      <c r="B1481" t="s">
        <v>3302</v>
      </c>
      <c r="E1481" t="b">
        <v>1</v>
      </c>
    </row>
    <row r="1482" spans="1:5">
      <c r="A1482" t="s">
        <v>3303</v>
      </c>
      <c r="B1482" t="s">
        <v>3304</v>
      </c>
      <c r="E1482" t="b">
        <v>1</v>
      </c>
    </row>
    <row r="1483" spans="1:5">
      <c r="A1483" t="s">
        <v>3305</v>
      </c>
      <c r="B1483" t="s">
        <v>3306</v>
      </c>
      <c r="E1483" t="b">
        <v>1</v>
      </c>
    </row>
    <row r="1484" spans="1:5">
      <c r="A1484" t="s">
        <v>3307</v>
      </c>
      <c r="B1484" t="s">
        <v>3308</v>
      </c>
      <c r="E1484" t="b">
        <v>1</v>
      </c>
    </row>
    <row r="1485" spans="1:5">
      <c r="A1485" t="s">
        <v>3309</v>
      </c>
      <c r="B1485" t="s">
        <v>3310</v>
      </c>
      <c r="E1485" t="b">
        <v>1</v>
      </c>
    </row>
    <row r="1486" spans="1:5">
      <c r="A1486" t="s">
        <v>3311</v>
      </c>
      <c r="B1486" t="s">
        <v>3312</v>
      </c>
      <c r="E1486" t="b">
        <v>1</v>
      </c>
    </row>
    <row r="1487" spans="1:5">
      <c r="A1487" t="s">
        <v>3313</v>
      </c>
      <c r="B1487" t="s">
        <v>3314</v>
      </c>
      <c r="E1487" t="b">
        <v>1</v>
      </c>
    </row>
    <row r="1488" spans="1:5">
      <c r="A1488" t="s">
        <v>3315</v>
      </c>
      <c r="B1488" t="s">
        <v>3316</v>
      </c>
      <c r="E1488" t="b">
        <v>1</v>
      </c>
    </row>
    <row r="1489" spans="1:5">
      <c r="A1489" t="s">
        <v>3317</v>
      </c>
      <c r="B1489" t="s">
        <v>3318</v>
      </c>
      <c r="E1489" t="b">
        <v>1</v>
      </c>
    </row>
    <row r="1490" spans="1:5">
      <c r="A1490" t="s">
        <v>3319</v>
      </c>
      <c r="B1490" t="s">
        <v>3320</v>
      </c>
      <c r="E1490" t="b">
        <v>1</v>
      </c>
    </row>
    <row r="1491" spans="1:5">
      <c r="A1491" t="s">
        <v>3321</v>
      </c>
      <c r="B1491" t="s">
        <v>3322</v>
      </c>
      <c r="E1491" t="b">
        <v>1</v>
      </c>
    </row>
    <row r="1492" spans="1:5">
      <c r="A1492" t="s">
        <v>3323</v>
      </c>
      <c r="B1492" t="s">
        <v>3324</v>
      </c>
      <c r="E1492" t="b">
        <v>1</v>
      </c>
    </row>
    <row r="1493" spans="1:5">
      <c r="A1493" t="s">
        <v>3325</v>
      </c>
      <c r="B1493" t="s">
        <v>3326</v>
      </c>
      <c r="E1493" t="b">
        <v>1</v>
      </c>
    </row>
    <row r="1494" spans="1:5">
      <c r="A1494" t="s">
        <v>3327</v>
      </c>
      <c r="B1494" t="s">
        <v>3328</v>
      </c>
      <c r="E1494" t="b">
        <v>1</v>
      </c>
    </row>
    <row r="1495" spans="1:5">
      <c r="A1495" t="s">
        <v>3329</v>
      </c>
      <c r="B1495" t="s">
        <v>3330</v>
      </c>
      <c r="E1495" t="b">
        <v>1</v>
      </c>
    </row>
    <row r="1496" spans="1:5">
      <c r="A1496" t="s">
        <v>3331</v>
      </c>
      <c r="B1496" t="s">
        <v>3332</v>
      </c>
      <c r="E1496" t="b">
        <v>1</v>
      </c>
    </row>
    <row r="1497" spans="1:5">
      <c r="A1497" t="s">
        <v>3333</v>
      </c>
      <c r="B1497" t="s">
        <v>3334</v>
      </c>
      <c r="E1497" t="b">
        <v>1</v>
      </c>
    </row>
    <row r="1498" spans="1:5">
      <c r="A1498" t="s">
        <v>3335</v>
      </c>
      <c r="B1498" t="s">
        <v>3336</v>
      </c>
      <c r="E1498" t="b">
        <v>1</v>
      </c>
    </row>
    <row r="1499" spans="1:5">
      <c r="A1499" t="s">
        <v>3337</v>
      </c>
      <c r="B1499" t="s">
        <v>3338</v>
      </c>
      <c r="E1499" t="b">
        <v>1</v>
      </c>
    </row>
    <row r="1500" spans="1:5">
      <c r="A1500" t="s">
        <v>3339</v>
      </c>
      <c r="B1500" t="s">
        <v>3340</v>
      </c>
      <c r="E1500" t="b">
        <v>1</v>
      </c>
    </row>
    <row r="1501" spans="1:5">
      <c r="A1501" t="s">
        <v>3341</v>
      </c>
      <c r="B1501" t="s">
        <v>3342</v>
      </c>
      <c r="E1501" t="b">
        <v>1</v>
      </c>
    </row>
    <row r="1502" spans="1:5">
      <c r="A1502" t="s">
        <v>3343</v>
      </c>
      <c r="B1502" t="s">
        <v>3344</v>
      </c>
      <c r="E1502" t="b">
        <v>1</v>
      </c>
    </row>
    <row r="1503" spans="1:5">
      <c r="A1503" t="s">
        <v>3345</v>
      </c>
      <c r="B1503" t="s">
        <v>3346</v>
      </c>
      <c r="E1503" t="b">
        <v>1</v>
      </c>
    </row>
    <row r="1504" spans="1:5">
      <c r="A1504" t="s">
        <v>3347</v>
      </c>
      <c r="B1504" t="s">
        <v>3348</v>
      </c>
      <c r="E1504" t="b">
        <v>1</v>
      </c>
    </row>
    <row r="1505" spans="1:5">
      <c r="A1505" t="s">
        <v>3349</v>
      </c>
      <c r="B1505" t="s">
        <v>3350</v>
      </c>
      <c r="E1505" t="b">
        <v>1</v>
      </c>
    </row>
    <row r="1506" spans="1:5">
      <c r="A1506" t="s">
        <v>3351</v>
      </c>
      <c r="B1506" t="s">
        <v>3352</v>
      </c>
      <c r="E1506" t="b">
        <v>1</v>
      </c>
    </row>
    <row r="1507" spans="1:5">
      <c r="A1507" t="s">
        <v>3353</v>
      </c>
      <c r="B1507" t="s">
        <v>3354</v>
      </c>
      <c r="E1507" t="b">
        <v>1</v>
      </c>
    </row>
    <row r="1508" spans="1:5">
      <c r="A1508" t="s">
        <v>3355</v>
      </c>
      <c r="B1508" t="s">
        <v>3356</v>
      </c>
      <c r="E1508" t="b">
        <v>1</v>
      </c>
    </row>
    <row r="1509" spans="1:5">
      <c r="A1509" t="s">
        <v>3357</v>
      </c>
      <c r="B1509" t="s">
        <v>3358</v>
      </c>
      <c r="E1509" t="b">
        <v>1</v>
      </c>
    </row>
    <row r="1510" spans="1:5">
      <c r="A1510" t="s">
        <v>3359</v>
      </c>
      <c r="B1510" t="s">
        <v>3360</v>
      </c>
      <c r="E1510" t="b">
        <v>1</v>
      </c>
    </row>
    <row r="1511" spans="1:5">
      <c r="A1511" t="s">
        <v>3361</v>
      </c>
      <c r="B1511" t="s">
        <v>3362</v>
      </c>
      <c r="E1511" t="b">
        <v>1</v>
      </c>
    </row>
    <row r="1512" spans="1:5">
      <c r="A1512" t="s">
        <v>3363</v>
      </c>
      <c r="B1512" t="s">
        <v>3364</v>
      </c>
      <c r="E1512" t="b">
        <v>1</v>
      </c>
    </row>
    <row r="1513" spans="1:5">
      <c r="A1513" t="s">
        <v>3365</v>
      </c>
      <c r="B1513" t="s">
        <v>3366</v>
      </c>
      <c r="E1513" t="b">
        <v>1</v>
      </c>
    </row>
    <row r="1514" spans="1:5">
      <c r="A1514" t="s">
        <v>3367</v>
      </c>
      <c r="B1514" t="s">
        <v>3368</v>
      </c>
      <c r="E1514" t="b">
        <v>1</v>
      </c>
    </row>
    <row r="1515" spans="1:5">
      <c r="A1515" t="s">
        <v>3369</v>
      </c>
      <c r="B1515" t="s">
        <v>3370</v>
      </c>
      <c r="E1515" t="b">
        <v>1</v>
      </c>
    </row>
    <row r="1516" spans="1:5">
      <c r="A1516" t="s">
        <v>3371</v>
      </c>
      <c r="B1516" t="s">
        <v>3372</v>
      </c>
      <c r="E1516" t="b">
        <v>1</v>
      </c>
    </row>
    <row r="1517" spans="1:5">
      <c r="A1517" t="s">
        <v>3373</v>
      </c>
      <c r="B1517" t="s">
        <v>3374</v>
      </c>
      <c r="E1517" t="b">
        <v>1</v>
      </c>
    </row>
    <row r="1518" spans="1:5">
      <c r="A1518" t="s">
        <v>3375</v>
      </c>
      <c r="B1518" t="s">
        <v>3376</v>
      </c>
      <c r="E1518" t="b">
        <v>1</v>
      </c>
    </row>
    <row r="1519" spans="1:5">
      <c r="A1519" t="s">
        <v>3377</v>
      </c>
      <c r="B1519" t="s">
        <v>3378</v>
      </c>
      <c r="E1519" t="b">
        <v>1</v>
      </c>
    </row>
    <row r="1520" spans="1:5">
      <c r="A1520" t="s">
        <v>3379</v>
      </c>
      <c r="B1520" t="s">
        <v>3380</v>
      </c>
      <c r="E1520" t="b">
        <v>1</v>
      </c>
    </row>
    <row r="1521" spans="1:5">
      <c r="A1521" t="s">
        <v>3381</v>
      </c>
      <c r="B1521" t="s">
        <v>3382</v>
      </c>
      <c r="E1521" t="b">
        <v>1</v>
      </c>
    </row>
    <row r="1522" spans="1:5">
      <c r="A1522" t="s">
        <v>3383</v>
      </c>
      <c r="B1522" t="s">
        <v>3384</v>
      </c>
      <c r="E1522" t="b">
        <v>1</v>
      </c>
    </row>
    <row r="1523" spans="1:5">
      <c r="A1523" t="s">
        <v>3385</v>
      </c>
      <c r="B1523" t="s">
        <v>3386</v>
      </c>
      <c r="E1523" t="b">
        <v>1</v>
      </c>
    </row>
    <row r="1524" spans="1:5">
      <c r="A1524" t="s">
        <v>3387</v>
      </c>
      <c r="B1524" t="s">
        <v>3388</v>
      </c>
      <c r="E1524" t="b">
        <v>1</v>
      </c>
    </row>
    <row r="1525" spans="1:5">
      <c r="A1525" t="s">
        <v>3389</v>
      </c>
      <c r="B1525" t="s">
        <v>3390</v>
      </c>
      <c r="E1525" t="b">
        <v>1</v>
      </c>
    </row>
    <row r="1526" spans="1:5">
      <c r="A1526" t="s">
        <v>3391</v>
      </c>
      <c r="B1526" t="s">
        <v>3392</v>
      </c>
      <c r="E1526" t="b">
        <v>1</v>
      </c>
    </row>
    <row r="1527" spans="1:5">
      <c r="A1527" t="s">
        <v>3393</v>
      </c>
      <c r="B1527" t="s">
        <v>3394</v>
      </c>
      <c r="E1527" t="b">
        <v>1</v>
      </c>
    </row>
    <row r="1528" spans="1:5">
      <c r="A1528" t="s">
        <v>3395</v>
      </c>
      <c r="B1528" t="s">
        <v>3396</v>
      </c>
      <c r="E1528" t="b">
        <v>1</v>
      </c>
    </row>
    <row r="1529" spans="1:5">
      <c r="A1529" t="s">
        <v>3397</v>
      </c>
      <c r="B1529" t="s">
        <v>3398</v>
      </c>
      <c r="E1529" t="b">
        <v>1</v>
      </c>
    </row>
    <row r="1530" spans="1:5">
      <c r="A1530" t="s">
        <v>3399</v>
      </c>
      <c r="B1530" t="s">
        <v>3400</v>
      </c>
      <c r="E1530" t="b">
        <v>1</v>
      </c>
    </row>
    <row r="1531" spans="1:5">
      <c r="A1531" t="s">
        <v>3401</v>
      </c>
      <c r="B1531" t="s">
        <v>3402</v>
      </c>
      <c r="E1531" t="b">
        <v>1</v>
      </c>
    </row>
    <row r="1532" spans="1:5">
      <c r="A1532" t="s">
        <v>3403</v>
      </c>
      <c r="B1532" t="s">
        <v>3404</v>
      </c>
      <c r="E1532" t="b">
        <v>1</v>
      </c>
    </row>
    <row r="1533" spans="1:5">
      <c r="A1533" t="s">
        <v>3405</v>
      </c>
      <c r="B1533" t="s">
        <v>3406</v>
      </c>
      <c r="E1533" t="b">
        <v>1</v>
      </c>
    </row>
    <row r="1534" spans="1:5">
      <c r="A1534" t="s">
        <v>3407</v>
      </c>
      <c r="B1534" t="s">
        <v>3408</v>
      </c>
      <c r="E1534" t="b">
        <v>1</v>
      </c>
    </row>
    <row r="1535" spans="1:5">
      <c r="A1535" t="s">
        <v>3409</v>
      </c>
      <c r="B1535" t="s">
        <v>3410</v>
      </c>
      <c r="E1535" t="b">
        <v>1</v>
      </c>
    </row>
    <row r="1536" spans="1:5">
      <c r="A1536" t="s">
        <v>3411</v>
      </c>
      <c r="B1536" t="s">
        <v>3412</v>
      </c>
      <c r="E1536" t="b">
        <v>1</v>
      </c>
    </row>
    <row r="1537" spans="1:5">
      <c r="A1537" t="s">
        <v>3413</v>
      </c>
      <c r="B1537" t="s">
        <v>3414</v>
      </c>
      <c r="E1537" t="b">
        <v>1</v>
      </c>
    </row>
    <row r="1538" spans="1:5">
      <c r="A1538" t="s">
        <v>3415</v>
      </c>
      <c r="B1538" t="s">
        <v>3416</v>
      </c>
      <c r="E1538" t="b">
        <v>1</v>
      </c>
    </row>
    <row r="1539" spans="1:5">
      <c r="A1539" t="s">
        <v>3417</v>
      </c>
      <c r="B1539" t="s">
        <v>3418</v>
      </c>
      <c r="E1539" t="b">
        <v>1</v>
      </c>
    </row>
    <row r="1540" spans="1:5">
      <c r="A1540" t="s">
        <v>3419</v>
      </c>
      <c r="B1540" t="s">
        <v>3420</v>
      </c>
      <c r="E1540" t="b">
        <v>1</v>
      </c>
    </row>
    <row r="1541" spans="1:5">
      <c r="A1541" t="s">
        <v>3421</v>
      </c>
      <c r="B1541" t="s">
        <v>3422</v>
      </c>
      <c r="E1541" t="b">
        <v>1</v>
      </c>
    </row>
    <row r="1542" spans="1:5">
      <c r="A1542" t="s">
        <v>3423</v>
      </c>
      <c r="B1542" t="s">
        <v>3424</v>
      </c>
      <c r="E1542" t="b">
        <v>1</v>
      </c>
    </row>
    <row r="1543" spans="1:5">
      <c r="A1543" t="s">
        <v>3425</v>
      </c>
      <c r="B1543" t="s">
        <v>3426</v>
      </c>
      <c r="E1543" t="b">
        <v>1</v>
      </c>
    </row>
    <row r="1544" spans="1:5">
      <c r="A1544" t="s">
        <v>3427</v>
      </c>
      <c r="B1544" t="s">
        <v>3428</v>
      </c>
      <c r="E1544" t="b">
        <v>1</v>
      </c>
    </row>
    <row r="1545" spans="1:5">
      <c r="A1545" t="s">
        <v>3429</v>
      </c>
      <c r="B1545" t="s">
        <v>3430</v>
      </c>
      <c r="E1545" t="b">
        <v>1</v>
      </c>
    </row>
    <row r="1546" spans="1:5">
      <c r="A1546" t="s">
        <v>3431</v>
      </c>
      <c r="B1546" t="s">
        <v>3432</v>
      </c>
      <c r="E1546" t="b">
        <v>1</v>
      </c>
    </row>
    <row r="1547" spans="1:5">
      <c r="A1547" t="s">
        <v>3433</v>
      </c>
      <c r="B1547" t="s">
        <v>3434</v>
      </c>
      <c r="E1547" t="b">
        <v>1</v>
      </c>
    </row>
    <row r="1548" spans="1:5">
      <c r="A1548" t="s">
        <v>3435</v>
      </c>
      <c r="B1548" t="s">
        <v>3436</v>
      </c>
      <c r="E1548" t="b">
        <v>1</v>
      </c>
    </row>
    <row r="1549" spans="1:5">
      <c r="A1549" t="s">
        <v>3437</v>
      </c>
      <c r="B1549" t="s">
        <v>3438</v>
      </c>
      <c r="E1549" t="b">
        <v>1</v>
      </c>
    </row>
    <row r="1550" spans="1:5">
      <c r="A1550" t="s">
        <v>3439</v>
      </c>
      <c r="B1550" t="s">
        <v>3440</v>
      </c>
      <c r="E1550" t="b">
        <v>1</v>
      </c>
    </row>
    <row r="1551" spans="1:5">
      <c r="A1551" t="s">
        <v>3441</v>
      </c>
      <c r="B1551" t="s">
        <v>3442</v>
      </c>
      <c r="E1551" t="b">
        <v>1</v>
      </c>
    </row>
    <row r="1552" spans="1:5">
      <c r="A1552" t="s">
        <v>3443</v>
      </c>
      <c r="B1552" t="s">
        <v>3444</v>
      </c>
      <c r="E1552" t="b">
        <v>1</v>
      </c>
    </row>
    <row r="1553" spans="1:5">
      <c r="A1553" t="s">
        <v>3445</v>
      </c>
      <c r="B1553" t="s">
        <v>3446</v>
      </c>
      <c r="E1553" t="b">
        <v>1</v>
      </c>
    </row>
    <row r="1554" spans="1:5">
      <c r="A1554" t="s">
        <v>3447</v>
      </c>
      <c r="B1554" t="s">
        <v>3448</v>
      </c>
      <c r="E1554" t="b">
        <v>1</v>
      </c>
    </row>
    <row r="1555" spans="1:5">
      <c r="A1555" t="s">
        <v>3449</v>
      </c>
      <c r="B1555" t="s">
        <v>3450</v>
      </c>
      <c r="E1555" t="b">
        <v>1</v>
      </c>
    </row>
    <row r="1556" spans="1:5">
      <c r="A1556" t="s">
        <v>3451</v>
      </c>
      <c r="B1556" t="s">
        <v>3452</v>
      </c>
      <c r="E1556" t="b">
        <v>1</v>
      </c>
    </row>
    <row r="1557" spans="1:5">
      <c r="A1557" t="s">
        <v>3453</v>
      </c>
      <c r="B1557" t="s">
        <v>3454</v>
      </c>
      <c r="E1557" t="b">
        <v>1</v>
      </c>
    </row>
    <row r="1558" spans="1:5">
      <c r="A1558" t="s">
        <v>3455</v>
      </c>
      <c r="B1558" t="s">
        <v>3456</v>
      </c>
      <c r="E1558" t="b">
        <v>1</v>
      </c>
    </row>
    <row r="1559" spans="1:5">
      <c r="A1559" t="s">
        <v>3457</v>
      </c>
      <c r="B1559" t="s">
        <v>3458</v>
      </c>
      <c r="E1559" t="b">
        <v>1</v>
      </c>
    </row>
    <row r="1560" spans="1:5">
      <c r="A1560" t="s">
        <v>3459</v>
      </c>
      <c r="B1560" t="s">
        <v>3460</v>
      </c>
      <c r="E1560" t="b">
        <v>1</v>
      </c>
    </row>
    <row r="1561" spans="1:5">
      <c r="A1561" t="s">
        <v>3461</v>
      </c>
      <c r="B1561" t="s">
        <v>3462</v>
      </c>
      <c r="E1561" t="b">
        <v>1</v>
      </c>
    </row>
    <row r="1562" spans="1:5">
      <c r="A1562" t="s">
        <v>3463</v>
      </c>
      <c r="B1562" t="s">
        <v>3464</v>
      </c>
      <c r="E1562" t="b">
        <v>1</v>
      </c>
    </row>
    <row r="1563" spans="1:5">
      <c r="A1563" t="s">
        <v>3465</v>
      </c>
      <c r="B1563" t="s">
        <v>3466</v>
      </c>
      <c r="E1563" t="b">
        <v>1</v>
      </c>
    </row>
    <row r="1564" spans="1:5">
      <c r="A1564" t="s">
        <v>3467</v>
      </c>
      <c r="B1564" t="s">
        <v>3468</v>
      </c>
      <c r="E1564" t="b">
        <v>1</v>
      </c>
    </row>
    <row r="1565" spans="1:5">
      <c r="A1565" t="s">
        <v>3469</v>
      </c>
      <c r="B1565" t="s">
        <v>3470</v>
      </c>
      <c r="E1565" t="b">
        <v>1</v>
      </c>
    </row>
    <row r="1566" spans="1:5">
      <c r="A1566" t="s">
        <v>3471</v>
      </c>
      <c r="B1566" t="s">
        <v>3472</v>
      </c>
      <c r="E1566" t="b">
        <v>1</v>
      </c>
    </row>
    <row r="1567" spans="1:5">
      <c r="A1567" t="s">
        <v>3473</v>
      </c>
      <c r="B1567" t="s">
        <v>3474</v>
      </c>
      <c r="E1567" t="b">
        <v>1</v>
      </c>
    </row>
    <row r="1568" spans="1:5">
      <c r="A1568" t="s">
        <v>3475</v>
      </c>
      <c r="B1568" t="s">
        <v>3476</v>
      </c>
      <c r="E1568" t="b">
        <v>1</v>
      </c>
    </row>
    <row r="1569" spans="1:5">
      <c r="A1569" t="s">
        <v>3477</v>
      </c>
      <c r="B1569" t="s">
        <v>3478</v>
      </c>
      <c r="E1569" t="b">
        <v>1</v>
      </c>
    </row>
    <row r="1570" spans="1:5">
      <c r="A1570" t="s">
        <v>3479</v>
      </c>
      <c r="B1570" t="s">
        <v>3480</v>
      </c>
      <c r="E1570" t="b">
        <v>1</v>
      </c>
    </row>
    <row r="1571" spans="1:5">
      <c r="A1571" t="s">
        <v>3481</v>
      </c>
      <c r="B1571" t="s">
        <v>3482</v>
      </c>
      <c r="E1571" t="b">
        <v>1</v>
      </c>
    </row>
    <row r="1572" spans="1:5">
      <c r="A1572" t="s">
        <v>3483</v>
      </c>
      <c r="B1572" t="s">
        <v>3484</v>
      </c>
      <c r="E1572" t="b">
        <v>1</v>
      </c>
    </row>
    <row r="1573" spans="1:5">
      <c r="A1573" t="s">
        <v>3485</v>
      </c>
      <c r="B1573" t="s">
        <v>3486</v>
      </c>
      <c r="E1573" t="b">
        <v>1</v>
      </c>
    </row>
    <row r="1574" spans="1:5">
      <c r="A1574" t="s">
        <v>3487</v>
      </c>
      <c r="B1574" t="s">
        <v>3488</v>
      </c>
      <c r="E1574" t="b">
        <v>1</v>
      </c>
    </row>
    <row r="1575" spans="1:5">
      <c r="A1575" t="s">
        <v>3489</v>
      </c>
      <c r="B1575" t="s">
        <v>3490</v>
      </c>
      <c r="E1575" t="b">
        <v>1</v>
      </c>
    </row>
    <row r="1576" spans="1:5">
      <c r="A1576" t="s">
        <v>3491</v>
      </c>
      <c r="B1576" t="s">
        <v>3492</v>
      </c>
      <c r="E1576" t="b">
        <v>1</v>
      </c>
    </row>
    <row r="1577" spans="1:5">
      <c r="A1577" t="s">
        <v>3493</v>
      </c>
      <c r="B1577" t="s">
        <v>3494</v>
      </c>
      <c r="E1577" t="b">
        <v>1</v>
      </c>
    </row>
    <row r="1578" spans="1:5">
      <c r="A1578" t="s">
        <v>3495</v>
      </c>
      <c r="B1578" t="s">
        <v>3496</v>
      </c>
      <c r="E1578" t="b">
        <v>1</v>
      </c>
    </row>
    <row r="1579" spans="1:5">
      <c r="A1579" t="s">
        <v>3497</v>
      </c>
      <c r="B1579" t="s">
        <v>3498</v>
      </c>
      <c r="E1579" t="b">
        <v>1</v>
      </c>
    </row>
    <row r="1580" spans="1:5">
      <c r="A1580" t="s">
        <v>3499</v>
      </c>
      <c r="B1580" t="s">
        <v>3500</v>
      </c>
      <c r="E1580" t="b">
        <v>1</v>
      </c>
    </row>
    <row r="1581" spans="1:5">
      <c r="A1581" t="s">
        <v>3501</v>
      </c>
      <c r="B1581" t="s">
        <v>3502</v>
      </c>
      <c r="E1581" t="b">
        <v>1</v>
      </c>
    </row>
    <row r="1582" spans="1:5">
      <c r="A1582" t="s">
        <v>3503</v>
      </c>
      <c r="B1582" t="s">
        <v>3504</v>
      </c>
      <c r="E1582" t="b">
        <v>1</v>
      </c>
    </row>
    <row r="1583" spans="1:5">
      <c r="A1583" t="s">
        <v>3505</v>
      </c>
      <c r="B1583" t="s">
        <v>3506</v>
      </c>
      <c r="E1583" t="b">
        <v>1</v>
      </c>
    </row>
    <row r="1584" spans="1:5">
      <c r="A1584" t="s">
        <v>3507</v>
      </c>
      <c r="B1584" t="s">
        <v>3508</v>
      </c>
      <c r="E1584" t="b">
        <v>1</v>
      </c>
    </row>
    <row r="1585" spans="1:5">
      <c r="A1585" t="s">
        <v>3509</v>
      </c>
      <c r="B1585" t="s">
        <v>3510</v>
      </c>
      <c r="E1585" t="b">
        <v>1</v>
      </c>
    </row>
    <row r="1586" spans="1:5">
      <c r="A1586" t="s">
        <v>3511</v>
      </c>
      <c r="B1586" t="s">
        <v>3512</v>
      </c>
      <c r="E1586" t="b">
        <v>1</v>
      </c>
    </row>
    <row r="1587" spans="1:5">
      <c r="A1587" t="s">
        <v>3513</v>
      </c>
      <c r="B1587" t="s">
        <v>3514</v>
      </c>
      <c r="E1587" t="b">
        <v>1</v>
      </c>
    </row>
    <row r="1588" spans="1:5">
      <c r="A1588" t="s">
        <v>3515</v>
      </c>
      <c r="B1588" t="s">
        <v>3516</v>
      </c>
      <c r="E1588" t="b">
        <v>1</v>
      </c>
    </row>
    <row r="1589" spans="1:5">
      <c r="A1589" t="s">
        <v>3517</v>
      </c>
      <c r="B1589" t="s">
        <v>3518</v>
      </c>
      <c r="E1589" t="b">
        <v>1</v>
      </c>
    </row>
    <row r="1590" spans="1:5">
      <c r="A1590" t="s">
        <v>3519</v>
      </c>
      <c r="B1590" t="s">
        <v>3520</v>
      </c>
      <c r="E1590" t="b">
        <v>1</v>
      </c>
    </row>
    <row r="1591" spans="1:5">
      <c r="A1591" t="s">
        <v>3521</v>
      </c>
      <c r="B1591" t="s">
        <v>3522</v>
      </c>
      <c r="E1591" t="b">
        <v>1</v>
      </c>
    </row>
    <row r="1592" spans="1:5">
      <c r="A1592" t="s">
        <v>3523</v>
      </c>
      <c r="B1592" t="s">
        <v>3524</v>
      </c>
      <c r="E1592" t="b">
        <v>1</v>
      </c>
    </row>
    <row r="1593" spans="1:5">
      <c r="A1593" t="s">
        <v>3525</v>
      </c>
      <c r="B1593" t="s">
        <v>3526</v>
      </c>
      <c r="E1593" t="b">
        <v>1</v>
      </c>
    </row>
    <row r="1594" spans="1:5">
      <c r="A1594" t="s">
        <v>3527</v>
      </c>
      <c r="B1594" t="s">
        <v>3528</v>
      </c>
      <c r="E1594" t="b">
        <v>1</v>
      </c>
    </row>
    <row r="1595" spans="1:5">
      <c r="A1595" t="s">
        <v>3529</v>
      </c>
      <c r="B1595" t="s">
        <v>3530</v>
      </c>
      <c r="E1595" t="b">
        <v>1</v>
      </c>
    </row>
    <row r="1596" spans="1:5">
      <c r="A1596" t="s">
        <v>3531</v>
      </c>
      <c r="B1596" t="s">
        <v>3532</v>
      </c>
      <c r="E1596" t="b">
        <v>1</v>
      </c>
    </row>
    <row r="1597" spans="1:5">
      <c r="A1597" t="s">
        <v>3533</v>
      </c>
      <c r="B1597" t="s">
        <v>3534</v>
      </c>
      <c r="E1597" t="b">
        <v>1</v>
      </c>
    </row>
    <row r="1598" spans="1:5">
      <c r="A1598" t="s">
        <v>3535</v>
      </c>
      <c r="B1598" t="s">
        <v>3536</v>
      </c>
      <c r="E1598" t="b">
        <v>1</v>
      </c>
    </row>
    <row r="1599" spans="1:5">
      <c r="A1599" t="s">
        <v>3537</v>
      </c>
      <c r="B1599" t="s">
        <v>3538</v>
      </c>
      <c r="E1599" t="b">
        <v>1</v>
      </c>
    </row>
    <row r="1600" spans="1:5">
      <c r="A1600" t="s">
        <v>3539</v>
      </c>
      <c r="B1600" t="s">
        <v>3540</v>
      </c>
      <c r="E1600" t="b">
        <v>1</v>
      </c>
    </row>
    <row r="1601" spans="1:5">
      <c r="A1601" t="s">
        <v>3541</v>
      </c>
      <c r="B1601" t="s">
        <v>3542</v>
      </c>
      <c r="E1601" t="b">
        <v>1</v>
      </c>
    </row>
    <row r="1602" spans="1:5">
      <c r="A1602" t="s">
        <v>3543</v>
      </c>
      <c r="B1602" t="s">
        <v>3544</v>
      </c>
      <c r="E1602" t="b">
        <v>1</v>
      </c>
    </row>
    <row r="1603" spans="1:5">
      <c r="A1603" t="s">
        <v>3545</v>
      </c>
      <c r="B1603" t="s">
        <v>3546</v>
      </c>
      <c r="E1603" t="b">
        <v>1</v>
      </c>
    </row>
    <row r="1604" spans="1:5">
      <c r="A1604" t="s">
        <v>3547</v>
      </c>
      <c r="B1604" t="s">
        <v>3548</v>
      </c>
      <c r="E1604" t="b">
        <v>1</v>
      </c>
    </row>
    <row r="1605" spans="1:5">
      <c r="A1605" t="s">
        <v>3549</v>
      </c>
      <c r="B1605" t="s">
        <v>3550</v>
      </c>
      <c r="E1605" t="b">
        <v>1</v>
      </c>
    </row>
    <row r="1606" spans="1:5">
      <c r="A1606" t="s">
        <v>3551</v>
      </c>
      <c r="B1606" t="s">
        <v>3552</v>
      </c>
      <c r="E1606" t="b">
        <v>1</v>
      </c>
    </row>
    <row r="1607" spans="1:5">
      <c r="A1607" t="s">
        <v>3553</v>
      </c>
      <c r="B1607" t="s">
        <v>3554</v>
      </c>
      <c r="E1607" t="b">
        <v>1</v>
      </c>
    </row>
    <row r="1608" spans="1:5">
      <c r="A1608" t="s">
        <v>3555</v>
      </c>
      <c r="B1608" t="s">
        <v>3556</v>
      </c>
      <c r="E1608" t="b">
        <v>1</v>
      </c>
    </row>
    <row r="1609" spans="1:5">
      <c r="A1609" t="s">
        <v>3557</v>
      </c>
      <c r="B1609" t="s">
        <v>3558</v>
      </c>
      <c r="E1609" t="b">
        <v>1</v>
      </c>
    </row>
    <row r="1610" spans="1:5">
      <c r="A1610" t="s">
        <v>3559</v>
      </c>
      <c r="B1610" t="s">
        <v>3560</v>
      </c>
      <c r="E1610" t="b">
        <v>1</v>
      </c>
    </row>
    <row r="1611" spans="1:5">
      <c r="A1611" t="s">
        <v>3561</v>
      </c>
      <c r="B1611" t="s">
        <v>3562</v>
      </c>
      <c r="E1611" t="b">
        <v>1</v>
      </c>
    </row>
    <row r="1612" spans="1:5">
      <c r="A1612" t="s">
        <v>3563</v>
      </c>
      <c r="B1612" t="s">
        <v>3564</v>
      </c>
      <c r="E1612" t="b">
        <v>1</v>
      </c>
    </row>
    <row r="1613" spans="1:5">
      <c r="A1613" t="s">
        <v>3565</v>
      </c>
      <c r="B1613" t="s">
        <v>3566</v>
      </c>
      <c r="E1613" t="b">
        <v>1</v>
      </c>
    </row>
    <row r="1614" spans="1:5">
      <c r="A1614" t="s">
        <v>3567</v>
      </c>
      <c r="B1614" t="s">
        <v>3568</v>
      </c>
      <c r="E1614" t="b">
        <v>1</v>
      </c>
    </row>
    <row r="1615" spans="1:5">
      <c r="A1615" t="s">
        <v>3569</v>
      </c>
      <c r="B1615" t="s">
        <v>3570</v>
      </c>
      <c r="E1615" t="b">
        <v>1</v>
      </c>
    </row>
    <row r="1616" spans="1:5">
      <c r="A1616" t="s">
        <v>3571</v>
      </c>
      <c r="B1616" t="s">
        <v>3572</v>
      </c>
      <c r="E1616" t="b">
        <v>1</v>
      </c>
    </row>
    <row r="1617" spans="1:5">
      <c r="A1617" t="s">
        <v>3573</v>
      </c>
      <c r="B1617" t="s">
        <v>3574</v>
      </c>
      <c r="E1617" t="b">
        <v>1</v>
      </c>
    </row>
    <row r="1618" spans="1:5">
      <c r="A1618" t="s">
        <v>3575</v>
      </c>
      <c r="B1618" t="s">
        <v>3576</v>
      </c>
      <c r="E1618" t="b">
        <v>1</v>
      </c>
    </row>
    <row r="1619" spans="1:5">
      <c r="A1619" t="s">
        <v>3577</v>
      </c>
      <c r="B1619" t="s">
        <v>3578</v>
      </c>
      <c r="E1619" t="b">
        <v>1</v>
      </c>
    </row>
    <row r="1620" spans="1:5">
      <c r="A1620" t="s">
        <v>3579</v>
      </c>
      <c r="B1620" t="s">
        <v>3580</v>
      </c>
      <c r="E1620" t="b">
        <v>1</v>
      </c>
    </row>
    <row r="1621" spans="1:5">
      <c r="A1621" t="s">
        <v>3581</v>
      </c>
      <c r="B1621" t="s">
        <v>3582</v>
      </c>
      <c r="E1621" t="b">
        <v>1</v>
      </c>
    </row>
    <row r="1622" spans="1:5">
      <c r="A1622" t="s">
        <v>3583</v>
      </c>
      <c r="B1622" t="s">
        <v>3584</v>
      </c>
      <c r="E1622" t="b">
        <v>1</v>
      </c>
    </row>
    <row r="1623" spans="1:5">
      <c r="A1623" t="s">
        <v>3585</v>
      </c>
      <c r="B1623" t="s">
        <v>3586</v>
      </c>
      <c r="E1623" t="b">
        <v>1</v>
      </c>
    </row>
    <row r="1624" spans="1:5">
      <c r="A1624" t="s">
        <v>3587</v>
      </c>
      <c r="B1624" t="s">
        <v>3588</v>
      </c>
      <c r="E1624" t="b">
        <v>1</v>
      </c>
    </row>
    <row r="1625" spans="1:5">
      <c r="A1625" t="s">
        <v>3589</v>
      </c>
      <c r="B1625" t="s">
        <v>3590</v>
      </c>
      <c r="E1625" t="b">
        <v>1</v>
      </c>
    </row>
    <row r="1626" spans="1:5">
      <c r="A1626" t="s">
        <v>3591</v>
      </c>
      <c r="B1626" t="s">
        <v>3592</v>
      </c>
      <c r="E1626" t="b">
        <v>1</v>
      </c>
    </row>
    <row r="1627" spans="1:5">
      <c r="A1627" t="s">
        <v>3593</v>
      </c>
      <c r="B1627" t="s">
        <v>3594</v>
      </c>
      <c r="E1627" t="b">
        <v>1</v>
      </c>
    </row>
    <row r="1628" spans="1:5">
      <c r="A1628" t="s">
        <v>3595</v>
      </c>
      <c r="B1628" t="s">
        <v>3596</v>
      </c>
      <c r="E1628" t="b">
        <v>1</v>
      </c>
    </row>
    <row r="1629" spans="1:5">
      <c r="A1629" t="s">
        <v>3597</v>
      </c>
      <c r="B1629" t="s">
        <v>3598</v>
      </c>
      <c r="E1629" t="b">
        <v>1</v>
      </c>
    </row>
    <row r="1630" spans="1:5">
      <c r="A1630" t="s">
        <v>3599</v>
      </c>
      <c r="B1630" t="s">
        <v>3600</v>
      </c>
      <c r="E1630" t="b">
        <v>1</v>
      </c>
    </row>
    <row r="1631" spans="1:5">
      <c r="A1631" t="s">
        <v>3601</v>
      </c>
      <c r="B1631" t="s">
        <v>3602</v>
      </c>
      <c r="E1631" t="b">
        <v>1</v>
      </c>
    </row>
    <row r="1632" spans="1:5">
      <c r="A1632" t="s">
        <v>3603</v>
      </c>
      <c r="B1632" t="s">
        <v>3604</v>
      </c>
      <c r="E1632" t="b">
        <v>1</v>
      </c>
    </row>
    <row r="1633" spans="1:5">
      <c r="A1633" t="s">
        <v>3605</v>
      </c>
      <c r="B1633" t="s">
        <v>3606</v>
      </c>
      <c r="E1633" t="b">
        <v>1</v>
      </c>
    </row>
    <row r="1634" spans="1:5">
      <c r="A1634" t="s">
        <v>3607</v>
      </c>
      <c r="B1634" t="s">
        <v>3608</v>
      </c>
      <c r="E1634" t="b">
        <v>1</v>
      </c>
    </row>
    <row r="1635" spans="1:5">
      <c r="A1635" t="s">
        <v>3609</v>
      </c>
      <c r="B1635" t="s">
        <v>3610</v>
      </c>
      <c r="E1635" t="b">
        <v>1</v>
      </c>
    </row>
    <row r="1636" spans="1:5">
      <c r="A1636" t="s">
        <v>3611</v>
      </c>
      <c r="B1636" t="s">
        <v>3612</v>
      </c>
      <c r="E1636" t="b">
        <v>1</v>
      </c>
    </row>
    <row r="1637" spans="1:5">
      <c r="A1637" t="s">
        <v>3613</v>
      </c>
      <c r="B1637" t="s">
        <v>3614</v>
      </c>
      <c r="E1637" t="b">
        <v>1</v>
      </c>
    </row>
    <row r="1638" spans="1:5">
      <c r="A1638" t="s">
        <v>3615</v>
      </c>
      <c r="B1638" t="s">
        <v>3616</v>
      </c>
      <c r="E1638" t="b">
        <v>1</v>
      </c>
    </row>
    <row r="1639" spans="1:5">
      <c r="A1639" t="s">
        <v>3617</v>
      </c>
      <c r="B1639" t="s">
        <v>3618</v>
      </c>
      <c r="E1639" t="b">
        <v>1</v>
      </c>
    </row>
    <row r="1640" spans="1:5">
      <c r="A1640" t="s">
        <v>3619</v>
      </c>
      <c r="B1640" t="s">
        <v>3620</v>
      </c>
      <c r="E1640" t="b">
        <v>1</v>
      </c>
    </row>
    <row r="1641" spans="1:5">
      <c r="A1641" t="s">
        <v>3621</v>
      </c>
      <c r="B1641" t="s">
        <v>3622</v>
      </c>
      <c r="E1641" t="b">
        <v>1</v>
      </c>
    </row>
    <row r="1642" spans="1:5">
      <c r="A1642" t="s">
        <v>3623</v>
      </c>
      <c r="B1642" t="s">
        <v>3624</v>
      </c>
      <c r="E1642" t="b">
        <v>1</v>
      </c>
    </row>
    <row r="1643" spans="1:5">
      <c r="A1643" t="s">
        <v>3625</v>
      </c>
      <c r="B1643" t="s">
        <v>3626</v>
      </c>
      <c r="E1643" t="b">
        <v>1</v>
      </c>
    </row>
    <row r="1644" spans="1:5">
      <c r="A1644" t="s">
        <v>3627</v>
      </c>
      <c r="B1644" t="s">
        <v>3628</v>
      </c>
      <c r="E1644" t="b">
        <v>1</v>
      </c>
    </row>
    <row r="1645" spans="1:5">
      <c r="A1645" t="s">
        <v>3629</v>
      </c>
      <c r="B1645" t="s">
        <v>3630</v>
      </c>
      <c r="E1645" t="b">
        <v>1</v>
      </c>
    </row>
    <row r="1646" spans="1:5">
      <c r="A1646" t="s">
        <v>3631</v>
      </c>
      <c r="B1646" t="s">
        <v>3632</v>
      </c>
      <c r="E1646" t="b">
        <v>1</v>
      </c>
    </row>
    <row r="1647" spans="1:5">
      <c r="A1647" t="s">
        <v>3633</v>
      </c>
      <c r="B1647" t="s">
        <v>3634</v>
      </c>
      <c r="E1647" t="b">
        <v>1</v>
      </c>
    </row>
    <row r="1648" spans="1:5">
      <c r="A1648" t="s">
        <v>3635</v>
      </c>
      <c r="B1648" t="s">
        <v>3636</v>
      </c>
      <c r="E1648" t="b">
        <v>1</v>
      </c>
    </row>
    <row r="1649" spans="1:5">
      <c r="A1649" t="s">
        <v>3637</v>
      </c>
      <c r="B1649" t="s">
        <v>3638</v>
      </c>
      <c r="E1649" t="b">
        <v>1</v>
      </c>
    </row>
    <row r="1650" spans="1:5">
      <c r="A1650" t="s">
        <v>3639</v>
      </c>
      <c r="B1650" t="s">
        <v>3640</v>
      </c>
      <c r="E1650" t="b">
        <v>1</v>
      </c>
    </row>
    <row r="1651" spans="1:5">
      <c r="A1651" t="s">
        <v>3641</v>
      </c>
      <c r="B1651" t="s">
        <v>3642</v>
      </c>
      <c r="E1651" t="b">
        <v>1</v>
      </c>
    </row>
    <row r="1652" spans="1:5">
      <c r="A1652" t="s">
        <v>3643</v>
      </c>
      <c r="B1652" t="s">
        <v>3644</v>
      </c>
      <c r="E1652" t="b">
        <v>1</v>
      </c>
    </row>
    <row r="1653" spans="1:5">
      <c r="A1653" t="s">
        <v>3645</v>
      </c>
      <c r="B1653" t="s">
        <v>3646</v>
      </c>
      <c r="E1653" t="b">
        <v>1</v>
      </c>
    </row>
    <row r="1654" spans="1:5">
      <c r="A1654" t="s">
        <v>3647</v>
      </c>
      <c r="B1654" t="s">
        <v>3648</v>
      </c>
      <c r="E1654" t="b">
        <v>1</v>
      </c>
    </row>
    <row r="1655" spans="1:5">
      <c r="A1655" t="s">
        <v>3649</v>
      </c>
      <c r="B1655" t="s">
        <v>3650</v>
      </c>
      <c r="E1655" t="b">
        <v>1</v>
      </c>
    </row>
    <row r="1656" spans="1:5">
      <c r="A1656" t="s">
        <v>3651</v>
      </c>
      <c r="B1656" t="s">
        <v>3652</v>
      </c>
      <c r="E1656" t="b">
        <v>1</v>
      </c>
    </row>
    <row r="1657" spans="1:5">
      <c r="A1657" t="s">
        <v>3653</v>
      </c>
      <c r="B1657" t="s">
        <v>3654</v>
      </c>
      <c r="E1657" t="b">
        <v>1</v>
      </c>
    </row>
    <row r="1658" spans="1:5">
      <c r="A1658" t="s">
        <v>3655</v>
      </c>
      <c r="B1658" t="s">
        <v>3656</v>
      </c>
      <c r="E1658" t="b">
        <v>1</v>
      </c>
    </row>
    <row r="1659" spans="1:5">
      <c r="A1659" t="s">
        <v>3657</v>
      </c>
      <c r="B1659" t="s">
        <v>3658</v>
      </c>
      <c r="E1659" t="b">
        <v>1</v>
      </c>
    </row>
    <row r="1660" spans="1:5">
      <c r="A1660" t="s">
        <v>3659</v>
      </c>
      <c r="B1660" t="s">
        <v>3660</v>
      </c>
      <c r="E1660" t="b">
        <v>1</v>
      </c>
    </row>
    <row r="1661" spans="1:5">
      <c r="A1661" t="s">
        <v>3661</v>
      </c>
      <c r="B1661" t="s">
        <v>3662</v>
      </c>
      <c r="E1661" t="b">
        <v>1</v>
      </c>
    </row>
    <row r="1662" spans="1:5">
      <c r="A1662" t="s">
        <v>3663</v>
      </c>
      <c r="B1662" t="s">
        <v>3664</v>
      </c>
      <c r="E1662" t="b">
        <v>1</v>
      </c>
    </row>
    <row r="1663" spans="1:5">
      <c r="A1663" t="s">
        <v>3665</v>
      </c>
      <c r="B1663" t="s">
        <v>3666</v>
      </c>
      <c r="E1663" t="b">
        <v>1</v>
      </c>
    </row>
    <row r="1664" spans="1:5">
      <c r="A1664" t="s">
        <v>3667</v>
      </c>
      <c r="B1664" t="s">
        <v>3668</v>
      </c>
      <c r="E1664" t="b">
        <v>1</v>
      </c>
    </row>
    <row r="1665" spans="1:5">
      <c r="A1665" t="s">
        <v>3669</v>
      </c>
      <c r="B1665" t="s">
        <v>3670</v>
      </c>
      <c r="E1665" t="b">
        <v>1</v>
      </c>
    </row>
    <row r="1666" spans="1:5">
      <c r="A1666" t="s">
        <v>3671</v>
      </c>
      <c r="B1666" t="s">
        <v>3672</v>
      </c>
      <c r="E1666" t="b">
        <v>1</v>
      </c>
    </row>
    <row r="1667" spans="1:5">
      <c r="A1667" t="s">
        <v>3673</v>
      </c>
      <c r="B1667" t="s">
        <v>3674</v>
      </c>
      <c r="E1667" t="b">
        <v>1</v>
      </c>
    </row>
    <row r="1668" spans="1:5">
      <c r="A1668" t="s">
        <v>3675</v>
      </c>
      <c r="B1668" t="s">
        <v>3676</v>
      </c>
      <c r="E1668" t="b">
        <v>1</v>
      </c>
    </row>
    <row r="1669" spans="1:5">
      <c r="A1669" t="s">
        <v>3677</v>
      </c>
      <c r="B1669" t="s">
        <v>3678</v>
      </c>
      <c r="E1669" t="b">
        <v>1</v>
      </c>
    </row>
    <row r="1670" spans="1:5">
      <c r="A1670" t="s">
        <v>3679</v>
      </c>
      <c r="B1670" t="s">
        <v>3680</v>
      </c>
      <c r="E1670" t="b">
        <v>1</v>
      </c>
    </row>
    <row r="1671" spans="1:5">
      <c r="A1671" t="s">
        <v>3681</v>
      </c>
      <c r="B1671" t="s">
        <v>3682</v>
      </c>
      <c r="E1671" t="b">
        <v>1</v>
      </c>
    </row>
    <row r="1672" spans="1:5">
      <c r="A1672" t="s">
        <v>3683</v>
      </c>
      <c r="B1672" t="s">
        <v>3684</v>
      </c>
      <c r="E1672" t="b">
        <v>1</v>
      </c>
    </row>
    <row r="1673" spans="1:5">
      <c r="A1673" t="s">
        <v>3685</v>
      </c>
      <c r="B1673" t="s">
        <v>3686</v>
      </c>
      <c r="E1673" t="b">
        <v>1</v>
      </c>
    </row>
    <row r="1674" spans="1:5">
      <c r="A1674" t="s">
        <v>3687</v>
      </c>
      <c r="B1674" t="s">
        <v>3688</v>
      </c>
      <c r="E1674" t="b">
        <v>1</v>
      </c>
    </row>
    <row r="1675" spans="1:5">
      <c r="A1675" t="s">
        <v>3689</v>
      </c>
      <c r="B1675" t="s">
        <v>3690</v>
      </c>
      <c r="E1675" t="b">
        <v>1</v>
      </c>
    </row>
    <row r="1676" spans="1:5">
      <c r="A1676" t="s">
        <v>3691</v>
      </c>
      <c r="B1676" t="s">
        <v>3692</v>
      </c>
      <c r="E1676" t="b">
        <v>1</v>
      </c>
    </row>
    <row r="1677" spans="1:5">
      <c r="A1677" t="s">
        <v>3693</v>
      </c>
      <c r="B1677" t="s">
        <v>3694</v>
      </c>
      <c r="E1677" t="b">
        <v>1</v>
      </c>
    </row>
    <row r="1678" spans="1:5">
      <c r="A1678" t="s">
        <v>3695</v>
      </c>
      <c r="B1678" t="s">
        <v>3696</v>
      </c>
      <c r="E1678" t="b">
        <v>1</v>
      </c>
    </row>
    <row r="1679" spans="1:5">
      <c r="A1679" t="s">
        <v>3697</v>
      </c>
      <c r="B1679" t="s">
        <v>3698</v>
      </c>
      <c r="E1679" t="b">
        <v>1</v>
      </c>
    </row>
    <row r="1680" spans="1:5">
      <c r="A1680" t="s">
        <v>3699</v>
      </c>
      <c r="B1680" t="s">
        <v>3700</v>
      </c>
      <c r="E1680" t="b">
        <v>1</v>
      </c>
    </row>
    <row r="1681" spans="1:5">
      <c r="A1681" t="s">
        <v>3701</v>
      </c>
      <c r="B1681" t="s">
        <v>3702</v>
      </c>
      <c r="E1681" t="b">
        <v>1</v>
      </c>
    </row>
    <row r="1682" spans="1:5">
      <c r="A1682" t="s">
        <v>3703</v>
      </c>
      <c r="B1682" t="s">
        <v>3704</v>
      </c>
      <c r="E1682" t="b">
        <v>1</v>
      </c>
    </row>
    <row r="1683" spans="1:5">
      <c r="A1683" t="s">
        <v>3705</v>
      </c>
      <c r="B1683" t="s">
        <v>3706</v>
      </c>
      <c r="E1683" t="b">
        <v>1</v>
      </c>
    </row>
    <row r="1684" spans="1:5">
      <c r="A1684" t="s">
        <v>3707</v>
      </c>
      <c r="B1684" t="s">
        <v>3708</v>
      </c>
      <c r="E1684" t="b">
        <v>1</v>
      </c>
    </row>
    <row r="1685" spans="1:5">
      <c r="A1685" t="s">
        <v>3709</v>
      </c>
      <c r="B1685" t="s">
        <v>3710</v>
      </c>
      <c r="E1685" t="b">
        <v>1</v>
      </c>
    </row>
    <row r="1686" spans="1:5">
      <c r="A1686" t="s">
        <v>3711</v>
      </c>
      <c r="B1686" t="s">
        <v>3712</v>
      </c>
      <c r="E1686" t="b">
        <v>1</v>
      </c>
    </row>
    <row r="1687" spans="1:5">
      <c r="A1687" t="s">
        <v>3713</v>
      </c>
      <c r="B1687" t="s">
        <v>3714</v>
      </c>
      <c r="E1687" t="b">
        <v>1</v>
      </c>
    </row>
    <row r="1688" spans="1:5">
      <c r="A1688" t="s">
        <v>3715</v>
      </c>
      <c r="B1688" t="s">
        <v>3716</v>
      </c>
      <c r="E1688" t="b">
        <v>1</v>
      </c>
    </row>
    <row r="1689" spans="1:5">
      <c r="A1689" t="s">
        <v>3717</v>
      </c>
      <c r="B1689" t="s">
        <v>3718</v>
      </c>
      <c r="E1689" t="b">
        <v>1</v>
      </c>
    </row>
    <row r="1690" spans="1:5">
      <c r="A1690" t="s">
        <v>3719</v>
      </c>
      <c r="B1690" t="s">
        <v>3720</v>
      </c>
      <c r="E1690" t="b">
        <v>1</v>
      </c>
    </row>
    <row r="1691" spans="1:5">
      <c r="A1691" t="s">
        <v>3721</v>
      </c>
      <c r="B1691" t="s">
        <v>3722</v>
      </c>
      <c r="E1691" t="b">
        <v>1</v>
      </c>
    </row>
    <row r="1692" spans="1:5">
      <c r="A1692" t="s">
        <v>3723</v>
      </c>
      <c r="B1692" t="s">
        <v>3724</v>
      </c>
      <c r="E1692" t="b">
        <v>1</v>
      </c>
    </row>
    <row r="1693" spans="1:5">
      <c r="A1693" t="s">
        <v>3725</v>
      </c>
      <c r="B1693" t="s">
        <v>3726</v>
      </c>
      <c r="E1693" t="b">
        <v>1</v>
      </c>
    </row>
    <row r="1694" spans="1:5">
      <c r="A1694" t="s">
        <v>3727</v>
      </c>
      <c r="B1694" t="s">
        <v>3728</v>
      </c>
      <c r="E1694" t="b">
        <v>1</v>
      </c>
    </row>
    <row r="1695" spans="1:5">
      <c r="A1695" t="s">
        <v>3729</v>
      </c>
      <c r="B1695" t="s">
        <v>3730</v>
      </c>
      <c r="E1695" t="b">
        <v>1</v>
      </c>
    </row>
    <row r="1696" spans="1:5">
      <c r="A1696" t="s">
        <v>3731</v>
      </c>
      <c r="B1696" t="s">
        <v>3732</v>
      </c>
      <c r="E1696" t="b">
        <v>1</v>
      </c>
    </row>
    <row r="1697" spans="1:5">
      <c r="A1697" t="s">
        <v>3733</v>
      </c>
      <c r="B1697" t="s">
        <v>3734</v>
      </c>
      <c r="E1697" t="b">
        <v>1</v>
      </c>
    </row>
    <row r="1698" spans="1:5">
      <c r="A1698" t="s">
        <v>3735</v>
      </c>
      <c r="B1698" t="s">
        <v>3736</v>
      </c>
      <c r="E1698" t="b">
        <v>1</v>
      </c>
    </row>
    <row r="1699" spans="1:5">
      <c r="A1699" t="s">
        <v>3737</v>
      </c>
      <c r="B1699" t="s">
        <v>3738</v>
      </c>
      <c r="E1699" t="b">
        <v>1</v>
      </c>
    </row>
    <row r="1700" spans="1:5">
      <c r="A1700" t="s">
        <v>3739</v>
      </c>
      <c r="B1700" t="s">
        <v>3740</v>
      </c>
      <c r="E1700" t="b">
        <v>1</v>
      </c>
    </row>
    <row r="1701" spans="1:5">
      <c r="A1701" t="s">
        <v>3741</v>
      </c>
      <c r="B1701" t="s">
        <v>3742</v>
      </c>
      <c r="E1701" t="b">
        <v>1</v>
      </c>
    </row>
    <row r="1702" spans="1:5">
      <c r="A1702" t="s">
        <v>3743</v>
      </c>
      <c r="B1702" t="s">
        <v>3744</v>
      </c>
      <c r="E1702" t="b">
        <v>1</v>
      </c>
    </row>
    <row r="1703" spans="1:5">
      <c r="A1703" t="s">
        <v>3745</v>
      </c>
      <c r="B1703" t="s">
        <v>3746</v>
      </c>
      <c r="E1703" t="b">
        <v>1</v>
      </c>
    </row>
    <row r="1704" spans="1:5">
      <c r="A1704" t="s">
        <v>3747</v>
      </c>
      <c r="B1704" t="s">
        <v>3748</v>
      </c>
      <c r="E1704" t="b">
        <v>1</v>
      </c>
    </row>
    <row r="1705" spans="1:5">
      <c r="A1705" t="s">
        <v>3749</v>
      </c>
      <c r="B1705" t="s">
        <v>3750</v>
      </c>
      <c r="E1705" t="b">
        <v>1</v>
      </c>
    </row>
    <row r="1706" spans="1:5">
      <c r="A1706" t="s">
        <v>3751</v>
      </c>
      <c r="B1706" t="s">
        <v>3752</v>
      </c>
      <c r="E1706" t="b">
        <v>1</v>
      </c>
    </row>
    <row r="1707" spans="1:5">
      <c r="A1707" t="s">
        <v>3753</v>
      </c>
      <c r="B1707" t="s">
        <v>3754</v>
      </c>
      <c r="E1707" t="b">
        <v>1</v>
      </c>
    </row>
    <row r="1708" spans="1:5">
      <c r="A1708" t="s">
        <v>3755</v>
      </c>
      <c r="B1708" t="s">
        <v>3756</v>
      </c>
      <c r="E1708" t="b">
        <v>1</v>
      </c>
    </row>
    <row r="1709" spans="1:5">
      <c r="A1709" t="s">
        <v>3757</v>
      </c>
      <c r="B1709" t="s">
        <v>3758</v>
      </c>
      <c r="E1709" t="b">
        <v>1</v>
      </c>
    </row>
    <row r="1710" spans="1:5">
      <c r="A1710" t="s">
        <v>3759</v>
      </c>
      <c r="B1710" t="s">
        <v>3760</v>
      </c>
      <c r="E1710" t="b">
        <v>1</v>
      </c>
    </row>
    <row r="1711" spans="1:5">
      <c r="A1711" t="s">
        <v>3761</v>
      </c>
      <c r="B1711" t="s">
        <v>3762</v>
      </c>
      <c r="E1711" t="b">
        <v>1</v>
      </c>
    </row>
    <row r="1712" spans="1:5">
      <c r="A1712" t="s">
        <v>3763</v>
      </c>
      <c r="B1712" t="s">
        <v>3764</v>
      </c>
      <c r="E1712" t="b">
        <v>1</v>
      </c>
    </row>
    <row r="1713" spans="1:5">
      <c r="A1713" t="s">
        <v>3765</v>
      </c>
      <c r="B1713" t="s">
        <v>3766</v>
      </c>
      <c r="E1713" t="b">
        <v>1</v>
      </c>
    </row>
    <row r="1714" spans="1:5">
      <c r="A1714" t="s">
        <v>3767</v>
      </c>
      <c r="B1714" t="s">
        <v>3768</v>
      </c>
      <c r="E1714" t="b">
        <v>1</v>
      </c>
    </row>
    <row r="1715" spans="1:5">
      <c r="A1715" t="s">
        <v>3769</v>
      </c>
      <c r="B1715" t="s">
        <v>3770</v>
      </c>
      <c r="E1715" t="b">
        <v>1</v>
      </c>
    </row>
    <row r="1716" spans="1:5">
      <c r="A1716" t="s">
        <v>3771</v>
      </c>
      <c r="B1716" t="s">
        <v>3772</v>
      </c>
      <c r="E1716" t="b">
        <v>1</v>
      </c>
    </row>
    <row r="1717" spans="1:5">
      <c r="A1717" t="s">
        <v>3773</v>
      </c>
      <c r="B1717" t="s">
        <v>3774</v>
      </c>
      <c r="E1717" t="b">
        <v>1</v>
      </c>
    </row>
    <row r="1718" spans="1:5">
      <c r="A1718" t="s">
        <v>3775</v>
      </c>
      <c r="B1718" t="s">
        <v>3776</v>
      </c>
      <c r="E1718" t="b">
        <v>1</v>
      </c>
    </row>
    <row r="1719" spans="1:5">
      <c r="A1719" t="s">
        <v>3777</v>
      </c>
      <c r="B1719" t="s">
        <v>3778</v>
      </c>
      <c r="E1719" t="b">
        <v>1</v>
      </c>
    </row>
    <row r="1720" spans="1:5">
      <c r="A1720" t="s">
        <v>3779</v>
      </c>
      <c r="B1720" t="s">
        <v>3780</v>
      </c>
      <c r="E1720" t="b">
        <v>1</v>
      </c>
    </row>
    <row r="1721" spans="1:5">
      <c r="A1721" t="s">
        <v>3781</v>
      </c>
      <c r="B1721" t="s">
        <v>3782</v>
      </c>
      <c r="E1721" t="b">
        <v>1</v>
      </c>
    </row>
    <row r="1722" spans="1:5">
      <c r="A1722" t="s">
        <v>3783</v>
      </c>
      <c r="B1722" t="s">
        <v>3784</v>
      </c>
      <c r="E1722" t="b">
        <v>1</v>
      </c>
    </row>
    <row r="1723" spans="1:5">
      <c r="A1723" t="s">
        <v>3785</v>
      </c>
      <c r="B1723" t="s">
        <v>3786</v>
      </c>
      <c r="E1723" t="b">
        <v>1</v>
      </c>
    </row>
    <row r="1724" spans="1:5">
      <c r="A1724" t="s">
        <v>3787</v>
      </c>
      <c r="B1724" t="s">
        <v>3788</v>
      </c>
      <c r="E1724" t="b">
        <v>1</v>
      </c>
    </row>
    <row r="1725" spans="1:5">
      <c r="A1725" t="s">
        <v>3789</v>
      </c>
      <c r="B1725" t="s">
        <v>3790</v>
      </c>
      <c r="E1725" t="b">
        <v>1</v>
      </c>
    </row>
    <row r="1726" spans="1:5">
      <c r="A1726" t="s">
        <v>3791</v>
      </c>
      <c r="B1726" t="s">
        <v>3792</v>
      </c>
      <c r="E1726" t="b">
        <v>1</v>
      </c>
    </row>
    <row r="1727" spans="1:5">
      <c r="A1727" t="s">
        <v>3793</v>
      </c>
      <c r="B1727" t="s">
        <v>3794</v>
      </c>
      <c r="E1727" t="b">
        <v>1</v>
      </c>
    </row>
    <row r="1728" spans="1:5">
      <c r="A1728" t="s">
        <v>3795</v>
      </c>
      <c r="B1728" t="s">
        <v>3796</v>
      </c>
      <c r="E1728" t="b">
        <v>1</v>
      </c>
    </row>
    <row r="1729" spans="1:5">
      <c r="A1729" t="s">
        <v>3797</v>
      </c>
      <c r="B1729" t="s">
        <v>3798</v>
      </c>
      <c r="E1729" t="b">
        <v>1</v>
      </c>
    </row>
    <row r="1730" spans="1:5">
      <c r="A1730" t="s">
        <v>3799</v>
      </c>
      <c r="B1730" t="s">
        <v>3800</v>
      </c>
      <c r="E1730" t="b">
        <v>1</v>
      </c>
    </row>
    <row r="1731" spans="1:5">
      <c r="A1731" t="s">
        <v>3801</v>
      </c>
      <c r="B1731" t="s">
        <v>3802</v>
      </c>
      <c r="E1731" t="b">
        <v>1</v>
      </c>
    </row>
    <row r="1732" spans="1:5">
      <c r="A1732" t="s">
        <v>3803</v>
      </c>
      <c r="B1732" t="s">
        <v>3804</v>
      </c>
      <c r="E1732" t="b">
        <v>1</v>
      </c>
    </row>
    <row r="1733" spans="1:5">
      <c r="A1733" t="s">
        <v>3805</v>
      </c>
      <c r="B1733" t="s">
        <v>3806</v>
      </c>
      <c r="E1733" t="b">
        <v>1</v>
      </c>
    </row>
    <row r="1734" spans="1:5">
      <c r="A1734" t="s">
        <v>3807</v>
      </c>
      <c r="B1734" t="s">
        <v>3808</v>
      </c>
      <c r="E1734" t="b">
        <v>1</v>
      </c>
    </row>
    <row r="1735" spans="1:5">
      <c r="A1735" t="s">
        <v>3809</v>
      </c>
      <c r="B1735" t="s">
        <v>3810</v>
      </c>
      <c r="E1735" t="b">
        <v>1</v>
      </c>
    </row>
    <row r="1736" spans="1:5">
      <c r="A1736" t="s">
        <v>3811</v>
      </c>
      <c r="B1736" t="s">
        <v>3812</v>
      </c>
      <c r="E1736" t="b">
        <v>1</v>
      </c>
    </row>
    <row r="1737" spans="1:5">
      <c r="A1737" t="s">
        <v>3813</v>
      </c>
      <c r="B1737" t="s">
        <v>3814</v>
      </c>
      <c r="E1737" t="b">
        <v>1</v>
      </c>
    </row>
    <row r="1738" spans="1:5">
      <c r="A1738" t="s">
        <v>3815</v>
      </c>
      <c r="B1738" t="s">
        <v>3816</v>
      </c>
      <c r="E1738" t="b">
        <v>1</v>
      </c>
    </row>
    <row r="1739" spans="1:5">
      <c r="A1739" t="s">
        <v>3817</v>
      </c>
      <c r="B1739" t="s">
        <v>3818</v>
      </c>
      <c r="E1739" t="b">
        <v>1</v>
      </c>
    </row>
    <row r="1740" spans="1:5">
      <c r="A1740" t="s">
        <v>3819</v>
      </c>
      <c r="B1740" t="s">
        <v>3820</v>
      </c>
      <c r="E1740" t="b">
        <v>1</v>
      </c>
    </row>
    <row r="1741" spans="1:5">
      <c r="A1741" t="s">
        <v>3821</v>
      </c>
      <c r="B1741" t="s">
        <v>3822</v>
      </c>
      <c r="E1741" t="b">
        <v>1</v>
      </c>
    </row>
    <row r="1742" spans="1:5">
      <c r="A1742" t="s">
        <v>3823</v>
      </c>
      <c r="B1742" t="s">
        <v>3824</v>
      </c>
      <c r="E1742" t="b">
        <v>1</v>
      </c>
    </row>
    <row r="1743" spans="1:5">
      <c r="A1743" t="s">
        <v>3825</v>
      </c>
      <c r="B1743" t="s">
        <v>3826</v>
      </c>
      <c r="E1743" t="b">
        <v>1</v>
      </c>
    </row>
    <row r="1744" spans="1:5">
      <c r="A1744" t="s">
        <v>3827</v>
      </c>
      <c r="B1744" t="s">
        <v>3828</v>
      </c>
      <c r="E1744" t="b">
        <v>1</v>
      </c>
    </row>
    <row r="1745" spans="1:5">
      <c r="A1745" t="s">
        <v>3829</v>
      </c>
      <c r="B1745" t="s">
        <v>3830</v>
      </c>
      <c r="E1745" t="b">
        <v>1</v>
      </c>
    </row>
    <row r="1746" spans="1:5">
      <c r="A1746" t="s">
        <v>3831</v>
      </c>
      <c r="B1746" t="s">
        <v>3832</v>
      </c>
      <c r="E1746" t="b">
        <v>1</v>
      </c>
    </row>
    <row r="1747" spans="1:5">
      <c r="A1747" t="s">
        <v>3833</v>
      </c>
      <c r="B1747" t="s">
        <v>3834</v>
      </c>
      <c r="E1747" t="b">
        <v>1</v>
      </c>
    </row>
    <row r="1748" spans="1:5">
      <c r="A1748" t="s">
        <v>3835</v>
      </c>
      <c r="B1748" t="s">
        <v>3836</v>
      </c>
      <c r="E1748" t="b">
        <v>1</v>
      </c>
    </row>
    <row r="1749" spans="1:5">
      <c r="A1749" t="s">
        <v>3837</v>
      </c>
      <c r="B1749" t="s">
        <v>3838</v>
      </c>
      <c r="E1749" t="b">
        <v>1</v>
      </c>
    </row>
    <row r="1750" spans="1:5">
      <c r="A1750" t="s">
        <v>3839</v>
      </c>
      <c r="B1750" t="s">
        <v>3840</v>
      </c>
      <c r="E1750" t="b">
        <v>1</v>
      </c>
    </row>
    <row r="1751" spans="1:5">
      <c r="A1751" t="s">
        <v>3841</v>
      </c>
      <c r="B1751" t="s">
        <v>3842</v>
      </c>
      <c r="E1751" t="b">
        <v>1</v>
      </c>
    </row>
    <row r="1752" spans="1:5">
      <c r="A1752" t="s">
        <v>3843</v>
      </c>
      <c r="B1752" t="s">
        <v>3844</v>
      </c>
      <c r="E1752" t="b">
        <v>1</v>
      </c>
    </row>
    <row r="1753" spans="1:5">
      <c r="A1753" t="s">
        <v>3845</v>
      </c>
      <c r="B1753" t="s">
        <v>3846</v>
      </c>
      <c r="E1753" t="b">
        <v>1</v>
      </c>
    </row>
    <row r="1754" spans="1:5">
      <c r="A1754" t="s">
        <v>3847</v>
      </c>
      <c r="B1754" t="s">
        <v>3848</v>
      </c>
      <c r="E1754" t="b">
        <v>1</v>
      </c>
    </row>
    <row r="1755" spans="1:5">
      <c r="A1755" t="s">
        <v>3849</v>
      </c>
      <c r="B1755" t="s">
        <v>3850</v>
      </c>
      <c r="E1755" t="b">
        <v>1</v>
      </c>
    </row>
    <row r="1756" spans="1:5">
      <c r="A1756" t="s">
        <v>3851</v>
      </c>
      <c r="B1756" t="s">
        <v>3852</v>
      </c>
      <c r="E1756" t="b">
        <v>1</v>
      </c>
    </row>
    <row r="1757" spans="1:5">
      <c r="A1757" t="s">
        <v>3853</v>
      </c>
      <c r="B1757" t="s">
        <v>3854</v>
      </c>
      <c r="E1757" t="b">
        <v>1</v>
      </c>
    </row>
    <row r="1758" spans="1:5">
      <c r="A1758" t="s">
        <v>3855</v>
      </c>
      <c r="B1758" t="s">
        <v>3856</v>
      </c>
      <c r="E1758" t="b">
        <v>1</v>
      </c>
    </row>
    <row r="1759" spans="1:5">
      <c r="A1759" t="s">
        <v>3857</v>
      </c>
      <c r="B1759" t="s">
        <v>3858</v>
      </c>
      <c r="E1759" t="b">
        <v>1</v>
      </c>
    </row>
    <row r="1760" spans="1:5">
      <c r="A1760" t="s">
        <v>3859</v>
      </c>
      <c r="B1760" t="s">
        <v>3860</v>
      </c>
      <c r="E1760" t="b">
        <v>1</v>
      </c>
    </row>
    <row r="1761" spans="1:5">
      <c r="A1761" t="s">
        <v>3861</v>
      </c>
      <c r="B1761" t="s">
        <v>3862</v>
      </c>
      <c r="E1761" t="b">
        <v>1</v>
      </c>
    </row>
    <row r="1762" spans="1:5">
      <c r="A1762" t="s">
        <v>3863</v>
      </c>
      <c r="B1762" t="s">
        <v>3864</v>
      </c>
      <c r="E1762" t="b">
        <v>1</v>
      </c>
    </row>
    <row r="1763" spans="1:5">
      <c r="A1763" t="s">
        <v>3865</v>
      </c>
      <c r="B1763" t="s">
        <v>3866</v>
      </c>
      <c r="E1763" t="b">
        <v>1</v>
      </c>
    </row>
    <row r="1764" spans="1:5">
      <c r="A1764" t="s">
        <v>3867</v>
      </c>
      <c r="B1764" t="s">
        <v>3868</v>
      </c>
      <c r="E1764" t="b">
        <v>1</v>
      </c>
    </row>
    <row r="1765" spans="1:5">
      <c r="A1765" t="s">
        <v>3869</v>
      </c>
      <c r="B1765" t="s">
        <v>3870</v>
      </c>
      <c r="E1765" t="b">
        <v>1</v>
      </c>
    </row>
    <row r="1766" spans="1:5">
      <c r="A1766" t="s">
        <v>3871</v>
      </c>
      <c r="B1766" t="s">
        <v>3872</v>
      </c>
      <c r="E1766" t="b">
        <v>1</v>
      </c>
    </row>
    <row r="1767" spans="1:5">
      <c r="A1767" t="s">
        <v>3873</v>
      </c>
      <c r="B1767" t="s">
        <v>3874</v>
      </c>
      <c r="E1767" t="b">
        <v>1</v>
      </c>
    </row>
    <row r="1768" spans="1:5">
      <c r="A1768" t="s">
        <v>3875</v>
      </c>
      <c r="B1768" t="s">
        <v>3876</v>
      </c>
      <c r="E1768" t="b">
        <v>1</v>
      </c>
    </row>
    <row r="1769" spans="1:5">
      <c r="A1769" t="s">
        <v>3877</v>
      </c>
      <c r="B1769" t="s">
        <v>3878</v>
      </c>
      <c r="E1769" t="b">
        <v>1</v>
      </c>
    </row>
    <row r="1770" spans="1:5">
      <c r="A1770" t="s">
        <v>3879</v>
      </c>
      <c r="B1770" t="s">
        <v>3880</v>
      </c>
      <c r="E1770" t="b">
        <v>1</v>
      </c>
    </row>
    <row r="1771" spans="1:5">
      <c r="A1771" t="s">
        <v>3881</v>
      </c>
      <c r="B1771" t="s">
        <v>3882</v>
      </c>
      <c r="E1771" t="b">
        <v>1</v>
      </c>
    </row>
    <row r="1772" spans="1:5">
      <c r="A1772" t="s">
        <v>3883</v>
      </c>
      <c r="B1772" t="s">
        <v>3884</v>
      </c>
      <c r="E1772" t="b">
        <v>1</v>
      </c>
    </row>
    <row r="1773" spans="1:5">
      <c r="A1773" t="s">
        <v>3885</v>
      </c>
      <c r="B1773" t="s">
        <v>3886</v>
      </c>
      <c r="E1773" t="b">
        <v>1</v>
      </c>
    </row>
    <row r="1774" spans="1:5">
      <c r="A1774" t="s">
        <v>3887</v>
      </c>
      <c r="B1774" t="s">
        <v>3888</v>
      </c>
      <c r="E1774" t="b">
        <v>1</v>
      </c>
    </row>
    <row r="1775" spans="1:5">
      <c r="A1775" t="s">
        <v>3889</v>
      </c>
      <c r="B1775" t="s">
        <v>3890</v>
      </c>
      <c r="E1775" t="b">
        <v>1</v>
      </c>
    </row>
    <row r="1776" spans="1:5">
      <c r="A1776" t="s">
        <v>3891</v>
      </c>
      <c r="B1776" t="s">
        <v>3892</v>
      </c>
      <c r="E1776" t="b">
        <v>1</v>
      </c>
    </row>
    <row r="1777" spans="1:5">
      <c r="A1777" t="s">
        <v>3893</v>
      </c>
      <c r="B1777" t="s">
        <v>3894</v>
      </c>
      <c r="E1777" t="b">
        <v>1</v>
      </c>
    </row>
    <row r="1778" spans="1:5">
      <c r="A1778" t="s">
        <v>3895</v>
      </c>
      <c r="B1778" t="s">
        <v>3896</v>
      </c>
      <c r="E1778" t="b">
        <v>1</v>
      </c>
    </row>
    <row r="1779" spans="1:5">
      <c r="A1779" t="s">
        <v>3897</v>
      </c>
      <c r="B1779" t="s">
        <v>3898</v>
      </c>
      <c r="E1779" t="b">
        <v>1</v>
      </c>
    </row>
    <row r="1780" spans="1:5">
      <c r="A1780" t="s">
        <v>3899</v>
      </c>
      <c r="B1780" t="s">
        <v>3900</v>
      </c>
      <c r="E1780" t="b">
        <v>1</v>
      </c>
    </row>
    <row r="1781" spans="1:5">
      <c r="A1781" t="s">
        <v>3901</v>
      </c>
      <c r="B1781" t="s">
        <v>3902</v>
      </c>
      <c r="E1781" t="b">
        <v>1</v>
      </c>
    </row>
    <row r="1782" spans="1:5">
      <c r="A1782" t="s">
        <v>3903</v>
      </c>
      <c r="B1782" t="s">
        <v>3904</v>
      </c>
      <c r="E1782" t="b">
        <v>1</v>
      </c>
    </row>
    <row r="1783" spans="1:5">
      <c r="A1783" t="s">
        <v>3905</v>
      </c>
      <c r="B1783" t="s">
        <v>3906</v>
      </c>
      <c r="E1783" t="b">
        <v>1</v>
      </c>
    </row>
    <row r="1784" spans="1:5">
      <c r="A1784" t="s">
        <v>3907</v>
      </c>
      <c r="B1784" t="s">
        <v>3908</v>
      </c>
      <c r="E1784" t="b">
        <v>1</v>
      </c>
    </row>
    <row r="1785" spans="1:5">
      <c r="A1785" t="s">
        <v>3909</v>
      </c>
      <c r="B1785" t="s">
        <v>3910</v>
      </c>
      <c r="E1785" t="b">
        <v>1</v>
      </c>
    </row>
    <row r="1786" spans="1:5">
      <c r="A1786" t="s">
        <v>3911</v>
      </c>
      <c r="B1786" t="s">
        <v>3912</v>
      </c>
      <c r="E1786" t="b">
        <v>1</v>
      </c>
    </row>
    <row r="1787" spans="1:5">
      <c r="A1787" t="s">
        <v>3913</v>
      </c>
      <c r="B1787" t="s">
        <v>3914</v>
      </c>
      <c r="E1787" t="b">
        <v>1</v>
      </c>
    </row>
    <row r="1788" spans="1:5">
      <c r="A1788" t="s">
        <v>3915</v>
      </c>
      <c r="B1788" t="s">
        <v>3916</v>
      </c>
      <c r="E1788" t="b">
        <v>1</v>
      </c>
    </row>
    <row r="1789" spans="1:5">
      <c r="A1789" t="s">
        <v>3917</v>
      </c>
      <c r="B1789" t="s">
        <v>3918</v>
      </c>
      <c r="E1789" t="b">
        <v>1</v>
      </c>
    </row>
    <row r="1790" spans="1:5">
      <c r="A1790" t="s">
        <v>3919</v>
      </c>
      <c r="B1790" t="s">
        <v>3920</v>
      </c>
      <c r="E1790" t="b">
        <v>1</v>
      </c>
    </row>
    <row r="1791" spans="1:5">
      <c r="A1791" t="s">
        <v>3921</v>
      </c>
      <c r="B1791" t="s">
        <v>3922</v>
      </c>
      <c r="E1791" t="b">
        <v>1</v>
      </c>
    </row>
    <row r="1792" spans="1:5">
      <c r="A1792" t="s">
        <v>3923</v>
      </c>
      <c r="B1792" t="s">
        <v>3924</v>
      </c>
      <c r="E1792" t="b">
        <v>1</v>
      </c>
    </row>
    <row r="1793" spans="1:5">
      <c r="A1793" t="s">
        <v>3925</v>
      </c>
      <c r="B1793" t="s">
        <v>3926</v>
      </c>
      <c r="E1793" t="b">
        <v>1</v>
      </c>
    </row>
    <row r="1794" spans="1:5">
      <c r="A1794" t="s">
        <v>3927</v>
      </c>
      <c r="B1794" t="s">
        <v>3928</v>
      </c>
      <c r="E1794" t="b">
        <v>1</v>
      </c>
    </row>
    <row r="1795" spans="1:5">
      <c r="A1795" t="s">
        <v>3929</v>
      </c>
      <c r="B1795" t="s">
        <v>3930</v>
      </c>
      <c r="E1795" t="b">
        <v>1</v>
      </c>
    </row>
    <row r="1796" spans="1:5">
      <c r="A1796" t="s">
        <v>3931</v>
      </c>
      <c r="B1796" t="s">
        <v>3932</v>
      </c>
      <c r="E1796" t="b">
        <v>1</v>
      </c>
    </row>
    <row r="1797" spans="1:5">
      <c r="A1797" t="s">
        <v>3933</v>
      </c>
      <c r="B1797" t="s">
        <v>3934</v>
      </c>
      <c r="E1797" t="b">
        <v>1</v>
      </c>
    </row>
    <row r="1798" spans="1:5">
      <c r="A1798" t="s">
        <v>3935</v>
      </c>
      <c r="B1798" t="s">
        <v>3936</v>
      </c>
      <c r="E1798" t="b">
        <v>1</v>
      </c>
    </row>
    <row r="1799" spans="1:5">
      <c r="A1799" t="s">
        <v>3937</v>
      </c>
      <c r="B1799" t="s">
        <v>3938</v>
      </c>
      <c r="E1799" t="b">
        <v>1</v>
      </c>
    </row>
    <row r="1800" spans="1:5">
      <c r="A1800" t="s">
        <v>3939</v>
      </c>
      <c r="B1800" t="s">
        <v>3940</v>
      </c>
      <c r="E1800" t="b">
        <v>1</v>
      </c>
    </row>
    <row r="1801" spans="1:5">
      <c r="A1801" t="s">
        <v>3941</v>
      </c>
      <c r="B1801" t="s">
        <v>3942</v>
      </c>
      <c r="E1801" t="b">
        <v>1</v>
      </c>
    </row>
    <row r="1802" spans="1:5">
      <c r="A1802" t="s">
        <v>3943</v>
      </c>
      <c r="B1802" t="s">
        <v>3944</v>
      </c>
      <c r="E1802" t="b">
        <v>1</v>
      </c>
    </row>
    <row r="1803" spans="1:5">
      <c r="A1803" t="s">
        <v>3945</v>
      </c>
      <c r="B1803" t="s">
        <v>3946</v>
      </c>
      <c r="E1803" t="b">
        <v>1</v>
      </c>
    </row>
    <row r="1804" spans="1:5">
      <c r="A1804" t="s">
        <v>3947</v>
      </c>
      <c r="B1804" t="s">
        <v>3948</v>
      </c>
      <c r="E1804" t="b">
        <v>1</v>
      </c>
    </row>
    <row r="1805" spans="1:5">
      <c r="A1805" t="s">
        <v>3949</v>
      </c>
      <c r="B1805" t="s">
        <v>3950</v>
      </c>
      <c r="E1805" t="b">
        <v>1</v>
      </c>
    </row>
    <row r="1806" spans="1:5">
      <c r="A1806" t="s">
        <v>3951</v>
      </c>
      <c r="B1806" t="s">
        <v>3952</v>
      </c>
      <c r="E1806" t="b">
        <v>1</v>
      </c>
    </row>
    <row r="1807" spans="1:5">
      <c r="A1807" t="s">
        <v>3953</v>
      </c>
      <c r="B1807" t="s">
        <v>3954</v>
      </c>
      <c r="E1807" t="b">
        <v>1</v>
      </c>
    </row>
    <row r="1808" spans="1:5">
      <c r="A1808" t="s">
        <v>3955</v>
      </c>
      <c r="B1808" t="s">
        <v>3956</v>
      </c>
      <c r="E1808" t="b">
        <v>1</v>
      </c>
    </row>
    <row r="1809" spans="1:5">
      <c r="A1809" t="s">
        <v>3957</v>
      </c>
      <c r="B1809" t="s">
        <v>3958</v>
      </c>
      <c r="E1809" t="b">
        <v>1</v>
      </c>
    </row>
    <row r="1810" spans="1:5">
      <c r="A1810" t="s">
        <v>3959</v>
      </c>
      <c r="B1810" t="s">
        <v>3960</v>
      </c>
      <c r="E1810" t="b">
        <v>1</v>
      </c>
    </row>
    <row r="1811" spans="1:5">
      <c r="A1811" t="s">
        <v>3961</v>
      </c>
      <c r="B1811" t="s">
        <v>3962</v>
      </c>
      <c r="E1811" t="b">
        <v>1</v>
      </c>
    </row>
    <row r="1812" spans="1:5">
      <c r="A1812" t="s">
        <v>3963</v>
      </c>
      <c r="B1812" t="s">
        <v>3964</v>
      </c>
      <c r="E1812" t="b">
        <v>1</v>
      </c>
    </row>
    <row r="1813" spans="1:5">
      <c r="A1813" t="s">
        <v>3965</v>
      </c>
      <c r="B1813" t="s">
        <v>3966</v>
      </c>
      <c r="E1813" t="b">
        <v>1</v>
      </c>
    </row>
    <row r="1814" spans="1:5">
      <c r="A1814" t="s">
        <v>3967</v>
      </c>
      <c r="B1814" t="s">
        <v>3968</v>
      </c>
      <c r="E1814" t="b">
        <v>1</v>
      </c>
    </row>
    <row r="1815" spans="1:5">
      <c r="A1815" t="s">
        <v>3969</v>
      </c>
      <c r="B1815" t="s">
        <v>3970</v>
      </c>
      <c r="E1815" t="b">
        <v>1</v>
      </c>
    </row>
    <row r="1816" spans="1:5">
      <c r="A1816" t="s">
        <v>3971</v>
      </c>
      <c r="B1816" t="s">
        <v>3972</v>
      </c>
      <c r="E1816" t="b">
        <v>1</v>
      </c>
    </row>
    <row r="1817" spans="1:5">
      <c r="A1817" t="s">
        <v>3973</v>
      </c>
      <c r="B1817" t="s">
        <v>3974</v>
      </c>
      <c r="E1817" t="b">
        <v>1</v>
      </c>
    </row>
    <row r="1818" spans="1:5">
      <c r="A1818" t="s">
        <v>3975</v>
      </c>
      <c r="B1818" t="s">
        <v>3976</v>
      </c>
      <c r="E1818" t="b">
        <v>1</v>
      </c>
    </row>
    <row r="1819" spans="1:5">
      <c r="A1819" t="s">
        <v>3977</v>
      </c>
      <c r="B1819" t="s">
        <v>3978</v>
      </c>
      <c r="E1819" t="b">
        <v>1</v>
      </c>
    </row>
    <row r="1820" spans="1:5">
      <c r="A1820" t="s">
        <v>3979</v>
      </c>
      <c r="B1820" t="s">
        <v>3980</v>
      </c>
      <c r="E1820" t="b">
        <v>1</v>
      </c>
    </row>
    <row r="1821" spans="1:5">
      <c r="A1821" t="s">
        <v>3981</v>
      </c>
      <c r="B1821" t="s">
        <v>3982</v>
      </c>
      <c r="E1821" t="b">
        <v>1</v>
      </c>
    </row>
    <row r="1822" spans="1:5">
      <c r="A1822" t="s">
        <v>3983</v>
      </c>
      <c r="B1822" t="s">
        <v>3984</v>
      </c>
      <c r="E1822" t="b">
        <v>1</v>
      </c>
    </row>
    <row r="1823" spans="1:5">
      <c r="A1823" t="s">
        <v>3985</v>
      </c>
      <c r="B1823" t="s">
        <v>3986</v>
      </c>
      <c r="E1823" t="b">
        <v>1</v>
      </c>
    </row>
    <row r="1824" spans="1:5">
      <c r="A1824" t="s">
        <v>3987</v>
      </c>
      <c r="B1824" t="s">
        <v>3988</v>
      </c>
      <c r="E1824" t="b">
        <v>1</v>
      </c>
    </row>
    <row r="1825" spans="1:5">
      <c r="A1825" t="s">
        <v>3989</v>
      </c>
      <c r="B1825" t="s">
        <v>3990</v>
      </c>
      <c r="E1825" t="b">
        <v>1</v>
      </c>
    </row>
    <row r="1826" spans="1:5">
      <c r="A1826" t="s">
        <v>3991</v>
      </c>
      <c r="B1826" t="s">
        <v>3992</v>
      </c>
      <c r="E1826" t="b">
        <v>1</v>
      </c>
    </row>
    <row r="1827" spans="1:5">
      <c r="A1827" t="s">
        <v>3993</v>
      </c>
      <c r="B1827" t="s">
        <v>3994</v>
      </c>
      <c r="E1827" t="b">
        <v>1</v>
      </c>
    </row>
    <row r="1828" spans="1:5">
      <c r="A1828" t="s">
        <v>3995</v>
      </c>
      <c r="B1828" t="s">
        <v>3996</v>
      </c>
      <c r="E1828" t="b">
        <v>1</v>
      </c>
    </row>
    <row r="1829" spans="1:5">
      <c r="A1829" t="s">
        <v>3997</v>
      </c>
      <c r="B1829" t="s">
        <v>3998</v>
      </c>
      <c r="E1829" t="b">
        <v>1</v>
      </c>
    </row>
    <row r="1830" spans="1:5">
      <c r="A1830" t="s">
        <v>3999</v>
      </c>
      <c r="B1830" t="s">
        <v>4000</v>
      </c>
      <c r="E1830" t="b">
        <v>1</v>
      </c>
    </row>
    <row r="1831" spans="1:5">
      <c r="A1831" t="s">
        <v>4001</v>
      </c>
      <c r="B1831" t="s">
        <v>4002</v>
      </c>
      <c r="E1831" t="b">
        <v>1</v>
      </c>
    </row>
    <row r="1832" spans="1:5">
      <c r="A1832" t="s">
        <v>4003</v>
      </c>
      <c r="B1832" t="s">
        <v>4004</v>
      </c>
      <c r="E1832" t="b">
        <v>1</v>
      </c>
    </row>
    <row r="1833" spans="1:5">
      <c r="A1833" t="s">
        <v>4005</v>
      </c>
      <c r="B1833" t="s">
        <v>4006</v>
      </c>
      <c r="E1833" t="b">
        <v>1</v>
      </c>
    </row>
    <row r="1834" spans="1:5">
      <c r="A1834" t="s">
        <v>4007</v>
      </c>
      <c r="B1834" t="s">
        <v>4008</v>
      </c>
      <c r="E1834" t="b">
        <v>1</v>
      </c>
    </row>
    <row r="1835" spans="1:5">
      <c r="A1835" t="s">
        <v>4009</v>
      </c>
      <c r="B1835" t="s">
        <v>4010</v>
      </c>
      <c r="E1835" t="b">
        <v>1</v>
      </c>
    </row>
    <row r="1836" spans="1:5">
      <c r="A1836" t="s">
        <v>4011</v>
      </c>
      <c r="B1836" t="s">
        <v>4012</v>
      </c>
      <c r="E1836" t="b">
        <v>1</v>
      </c>
    </row>
    <row r="1837" spans="1:5">
      <c r="A1837" t="s">
        <v>4013</v>
      </c>
      <c r="B1837" t="s">
        <v>4014</v>
      </c>
      <c r="E1837" t="b">
        <v>1</v>
      </c>
    </row>
    <row r="1838" spans="1:5">
      <c r="A1838" t="s">
        <v>4015</v>
      </c>
      <c r="B1838" t="s">
        <v>4016</v>
      </c>
      <c r="E1838" t="b">
        <v>1</v>
      </c>
    </row>
    <row r="1839" spans="1:5">
      <c r="A1839" t="s">
        <v>4017</v>
      </c>
      <c r="B1839" t="s">
        <v>4018</v>
      </c>
      <c r="E1839" t="b">
        <v>1</v>
      </c>
    </row>
    <row r="1840" spans="1:5">
      <c r="A1840" t="s">
        <v>4019</v>
      </c>
      <c r="B1840" t="s">
        <v>4020</v>
      </c>
      <c r="E1840" t="b">
        <v>1</v>
      </c>
    </row>
    <row r="1841" spans="1:5">
      <c r="A1841" t="s">
        <v>4021</v>
      </c>
      <c r="B1841" t="s">
        <v>4022</v>
      </c>
      <c r="E1841" t="b">
        <v>1</v>
      </c>
    </row>
    <row r="1842" spans="1:5">
      <c r="A1842" t="s">
        <v>4023</v>
      </c>
      <c r="B1842" t="s">
        <v>4024</v>
      </c>
      <c r="E1842" t="b">
        <v>1</v>
      </c>
    </row>
    <row r="1843" spans="1:5">
      <c r="A1843" t="s">
        <v>4025</v>
      </c>
      <c r="B1843" t="s">
        <v>4026</v>
      </c>
      <c r="E1843" t="b">
        <v>1</v>
      </c>
    </row>
    <row r="1844" spans="1:5">
      <c r="A1844" t="s">
        <v>4027</v>
      </c>
      <c r="B1844" t="s">
        <v>4028</v>
      </c>
      <c r="E1844" t="b">
        <v>1</v>
      </c>
    </row>
    <row r="1845" spans="1:5">
      <c r="A1845" t="s">
        <v>4029</v>
      </c>
      <c r="B1845" t="s">
        <v>4030</v>
      </c>
      <c r="E1845" t="b">
        <v>1</v>
      </c>
    </row>
    <row r="1846" spans="1:5">
      <c r="A1846" t="s">
        <v>4031</v>
      </c>
      <c r="B1846" t="s">
        <v>4032</v>
      </c>
      <c r="E1846" t="b">
        <v>1</v>
      </c>
    </row>
    <row r="1847" spans="1:5">
      <c r="A1847" t="s">
        <v>4033</v>
      </c>
      <c r="B1847" t="s">
        <v>4034</v>
      </c>
      <c r="E1847" t="b">
        <v>1</v>
      </c>
    </row>
    <row r="1848" spans="1:5">
      <c r="A1848" t="s">
        <v>4035</v>
      </c>
      <c r="B1848" t="s">
        <v>4036</v>
      </c>
      <c r="E1848" t="b">
        <v>1</v>
      </c>
    </row>
    <row r="1849" spans="1:5">
      <c r="A1849" t="s">
        <v>4037</v>
      </c>
      <c r="B1849" t="s">
        <v>4038</v>
      </c>
      <c r="E1849" t="b">
        <v>1</v>
      </c>
    </row>
    <row r="1850" spans="1:5">
      <c r="A1850" t="s">
        <v>4039</v>
      </c>
      <c r="B1850" t="s">
        <v>4040</v>
      </c>
      <c r="E1850" t="b">
        <v>1</v>
      </c>
    </row>
    <row r="1851" spans="1:5">
      <c r="A1851" t="s">
        <v>4041</v>
      </c>
      <c r="B1851" t="s">
        <v>4042</v>
      </c>
      <c r="E1851" t="b">
        <v>1</v>
      </c>
    </row>
    <row r="1852" spans="1:5">
      <c r="A1852" t="s">
        <v>4043</v>
      </c>
      <c r="B1852" t="s">
        <v>4044</v>
      </c>
      <c r="E1852" t="b">
        <v>1</v>
      </c>
    </row>
    <row r="1853" spans="1:5">
      <c r="A1853" t="s">
        <v>4045</v>
      </c>
      <c r="B1853" t="s">
        <v>4046</v>
      </c>
      <c r="E1853" t="b">
        <v>1</v>
      </c>
    </row>
    <row r="1854" spans="1:5">
      <c r="A1854" t="s">
        <v>4047</v>
      </c>
      <c r="B1854" t="s">
        <v>4048</v>
      </c>
      <c r="E1854" t="b">
        <v>1</v>
      </c>
    </row>
    <row r="1855" spans="1:5">
      <c r="A1855" t="s">
        <v>4049</v>
      </c>
      <c r="B1855" t="s">
        <v>4050</v>
      </c>
      <c r="E1855" t="b">
        <v>1</v>
      </c>
    </row>
    <row r="1856" spans="1:5">
      <c r="A1856" t="s">
        <v>4051</v>
      </c>
      <c r="B1856" t="s">
        <v>4052</v>
      </c>
      <c r="E1856" t="b">
        <v>1</v>
      </c>
    </row>
    <row r="1857" spans="1:5">
      <c r="A1857" t="s">
        <v>4053</v>
      </c>
      <c r="B1857" t="s">
        <v>4054</v>
      </c>
      <c r="E1857" t="b">
        <v>1</v>
      </c>
    </row>
    <row r="1858" spans="1:5">
      <c r="A1858" t="s">
        <v>4055</v>
      </c>
      <c r="B1858" t="s">
        <v>4056</v>
      </c>
      <c r="E1858" t="b">
        <v>1</v>
      </c>
    </row>
    <row r="1859" spans="1:5">
      <c r="A1859" t="s">
        <v>4057</v>
      </c>
      <c r="B1859" t="s">
        <v>4058</v>
      </c>
      <c r="E1859" t="b">
        <v>1</v>
      </c>
    </row>
    <row r="1860" spans="1:5">
      <c r="A1860" t="s">
        <v>4059</v>
      </c>
      <c r="B1860" t="s">
        <v>4060</v>
      </c>
      <c r="E1860" t="b">
        <v>1</v>
      </c>
    </row>
    <row r="1861" spans="1:5">
      <c r="A1861" t="s">
        <v>4061</v>
      </c>
      <c r="B1861" t="s">
        <v>4062</v>
      </c>
      <c r="E1861" t="b">
        <v>1</v>
      </c>
    </row>
    <row r="1862" spans="1:5">
      <c r="A1862" t="s">
        <v>4063</v>
      </c>
      <c r="B1862" t="s">
        <v>4064</v>
      </c>
      <c r="E1862" t="b">
        <v>1</v>
      </c>
    </row>
    <row r="1863" spans="1:5">
      <c r="A1863" t="s">
        <v>4065</v>
      </c>
      <c r="B1863" t="s">
        <v>4066</v>
      </c>
      <c r="E1863" t="b">
        <v>1</v>
      </c>
    </row>
    <row r="1864" spans="1:5">
      <c r="A1864" t="s">
        <v>4067</v>
      </c>
      <c r="B1864" t="s">
        <v>4068</v>
      </c>
      <c r="E1864" t="b">
        <v>1</v>
      </c>
    </row>
    <row r="1865" spans="1:5">
      <c r="A1865" t="s">
        <v>4069</v>
      </c>
      <c r="B1865" t="s">
        <v>4070</v>
      </c>
      <c r="E1865" t="b">
        <v>1</v>
      </c>
    </row>
    <row r="1866" spans="1:5">
      <c r="A1866" t="s">
        <v>4071</v>
      </c>
      <c r="B1866" t="s">
        <v>4072</v>
      </c>
      <c r="E1866" t="b">
        <v>1</v>
      </c>
    </row>
    <row r="1867" spans="1:5">
      <c r="A1867" t="s">
        <v>4073</v>
      </c>
      <c r="B1867" t="s">
        <v>4074</v>
      </c>
      <c r="E1867" t="b">
        <v>1</v>
      </c>
    </row>
    <row r="1868" spans="1:5">
      <c r="A1868" t="s">
        <v>4075</v>
      </c>
      <c r="B1868" t="s">
        <v>4076</v>
      </c>
      <c r="E1868" t="b">
        <v>1</v>
      </c>
    </row>
    <row r="1869" spans="1:5">
      <c r="A1869" t="s">
        <v>4077</v>
      </c>
      <c r="B1869" t="s">
        <v>4078</v>
      </c>
      <c r="E1869" t="b">
        <v>1</v>
      </c>
    </row>
    <row r="1870" spans="1:5">
      <c r="A1870" t="s">
        <v>4079</v>
      </c>
      <c r="B1870" t="s">
        <v>4080</v>
      </c>
      <c r="E1870" t="b">
        <v>1</v>
      </c>
    </row>
    <row r="1871" spans="1:5">
      <c r="A1871" t="s">
        <v>4081</v>
      </c>
      <c r="B1871" t="s">
        <v>4082</v>
      </c>
      <c r="E1871" t="b">
        <v>1</v>
      </c>
    </row>
    <row r="1872" spans="1:5">
      <c r="A1872" t="s">
        <v>4083</v>
      </c>
      <c r="B1872" t="s">
        <v>4084</v>
      </c>
      <c r="E1872" t="b">
        <v>1</v>
      </c>
    </row>
    <row r="1873" spans="1:5">
      <c r="A1873" t="s">
        <v>4085</v>
      </c>
      <c r="B1873" t="s">
        <v>4086</v>
      </c>
      <c r="E1873" t="b">
        <v>1</v>
      </c>
    </row>
    <row r="1874" spans="1:5">
      <c r="A1874" t="s">
        <v>4087</v>
      </c>
      <c r="B1874" t="s">
        <v>4088</v>
      </c>
      <c r="E1874" t="b">
        <v>1</v>
      </c>
    </row>
    <row r="1875" spans="1:5">
      <c r="A1875" t="s">
        <v>4089</v>
      </c>
      <c r="B1875" t="s">
        <v>4090</v>
      </c>
      <c r="E1875" t="b">
        <v>1</v>
      </c>
    </row>
    <row r="1876" spans="1:5">
      <c r="A1876" t="s">
        <v>4091</v>
      </c>
      <c r="B1876" t="s">
        <v>4092</v>
      </c>
      <c r="E1876" t="b">
        <v>1</v>
      </c>
    </row>
    <row r="1877" spans="1:5">
      <c r="A1877" t="s">
        <v>4093</v>
      </c>
      <c r="B1877" t="s">
        <v>4094</v>
      </c>
      <c r="E1877" t="b">
        <v>1</v>
      </c>
    </row>
    <row r="1878" spans="1:5">
      <c r="A1878" t="s">
        <v>4095</v>
      </c>
      <c r="B1878" t="s">
        <v>4096</v>
      </c>
      <c r="E1878" t="b">
        <v>1</v>
      </c>
    </row>
    <row r="1879" spans="1:5">
      <c r="A1879" t="s">
        <v>4097</v>
      </c>
      <c r="B1879" t="s">
        <v>4098</v>
      </c>
      <c r="E1879" t="b">
        <v>1</v>
      </c>
    </row>
    <row r="1880" spans="1:5">
      <c r="A1880" t="s">
        <v>4099</v>
      </c>
      <c r="B1880" t="s">
        <v>4100</v>
      </c>
      <c r="E1880" t="b">
        <v>1</v>
      </c>
    </row>
    <row r="1881" spans="1:5">
      <c r="A1881" t="s">
        <v>4101</v>
      </c>
      <c r="B1881" t="s">
        <v>4102</v>
      </c>
      <c r="E1881" t="b">
        <v>1</v>
      </c>
    </row>
    <row r="1882" spans="1:5">
      <c r="A1882" t="s">
        <v>4103</v>
      </c>
      <c r="B1882" t="s">
        <v>4104</v>
      </c>
      <c r="E1882" t="b">
        <v>1</v>
      </c>
    </row>
    <row r="1883" spans="1:5">
      <c r="A1883" t="s">
        <v>4105</v>
      </c>
      <c r="B1883" t="s">
        <v>4106</v>
      </c>
      <c r="E1883" t="b">
        <v>1</v>
      </c>
    </row>
    <row r="1884" spans="1:5">
      <c r="A1884" t="s">
        <v>4107</v>
      </c>
      <c r="B1884" t="s">
        <v>4108</v>
      </c>
      <c r="E1884" t="b">
        <v>1</v>
      </c>
    </row>
    <row r="1885" spans="1:5">
      <c r="A1885" t="s">
        <v>4109</v>
      </c>
      <c r="B1885" t="s">
        <v>4110</v>
      </c>
      <c r="E1885" t="b">
        <v>1</v>
      </c>
    </row>
    <row r="1886" spans="1:5">
      <c r="A1886" t="s">
        <v>4111</v>
      </c>
      <c r="B1886" t="s">
        <v>4112</v>
      </c>
      <c r="E1886" t="b">
        <v>1</v>
      </c>
    </row>
    <row r="1887" spans="1:5">
      <c r="A1887" t="s">
        <v>4113</v>
      </c>
      <c r="B1887" t="s">
        <v>4114</v>
      </c>
      <c r="E1887" t="b">
        <v>1</v>
      </c>
    </row>
    <row r="1888" spans="1:5">
      <c r="A1888" t="s">
        <v>4115</v>
      </c>
      <c r="B1888" t="s">
        <v>4116</v>
      </c>
      <c r="E1888" t="b">
        <v>1</v>
      </c>
    </row>
    <row r="1889" spans="1:5">
      <c r="A1889" t="s">
        <v>4117</v>
      </c>
      <c r="B1889" t="s">
        <v>4118</v>
      </c>
      <c r="E1889" t="b">
        <v>1</v>
      </c>
    </row>
    <row r="1890" spans="1:5">
      <c r="A1890" t="s">
        <v>4119</v>
      </c>
      <c r="B1890" t="s">
        <v>4120</v>
      </c>
      <c r="E1890" t="b">
        <v>1</v>
      </c>
    </row>
    <row r="1891" spans="1:5">
      <c r="A1891" t="s">
        <v>4121</v>
      </c>
      <c r="B1891" t="s">
        <v>4122</v>
      </c>
      <c r="E1891" t="b">
        <v>1</v>
      </c>
    </row>
    <row r="1892" spans="1:5">
      <c r="A1892" t="s">
        <v>4123</v>
      </c>
      <c r="B1892" t="s">
        <v>4124</v>
      </c>
      <c r="E1892" t="b">
        <v>1</v>
      </c>
    </row>
    <row r="1893" spans="1:5">
      <c r="A1893" t="s">
        <v>4125</v>
      </c>
      <c r="B1893" t="s">
        <v>4126</v>
      </c>
      <c r="E1893" t="b">
        <v>1</v>
      </c>
    </row>
    <row r="1894" spans="1:5">
      <c r="A1894" t="s">
        <v>4127</v>
      </c>
      <c r="B1894" t="s">
        <v>4128</v>
      </c>
      <c r="E1894" t="b">
        <v>1</v>
      </c>
    </row>
    <row r="1895" spans="1:5">
      <c r="A1895" t="s">
        <v>4129</v>
      </c>
      <c r="B1895" t="s">
        <v>4130</v>
      </c>
      <c r="E1895" t="b">
        <v>1</v>
      </c>
    </row>
    <row r="1896" spans="1:5">
      <c r="A1896" t="s">
        <v>4131</v>
      </c>
      <c r="B1896" t="s">
        <v>4132</v>
      </c>
      <c r="E1896" t="b">
        <v>1</v>
      </c>
    </row>
    <row r="1897" spans="1:5">
      <c r="A1897" t="s">
        <v>4133</v>
      </c>
      <c r="B1897" t="s">
        <v>4134</v>
      </c>
      <c r="E1897" t="b">
        <v>1</v>
      </c>
    </row>
    <row r="1898" spans="1:5">
      <c r="A1898" t="s">
        <v>4135</v>
      </c>
      <c r="B1898" t="s">
        <v>4136</v>
      </c>
      <c r="E1898" t="b">
        <v>1</v>
      </c>
    </row>
    <row r="1899" spans="1:5">
      <c r="A1899" t="s">
        <v>4137</v>
      </c>
      <c r="B1899" t="s">
        <v>4138</v>
      </c>
      <c r="E1899" t="b">
        <v>1</v>
      </c>
    </row>
    <row r="1900" spans="1:5">
      <c r="A1900" t="s">
        <v>4139</v>
      </c>
      <c r="B1900" t="s">
        <v>4140</v>
      </c>
      <c r="E1900" t="b">
        <v>1</v>
      </c>
    </row>
    <row r="1901" spans="1:5">
      <c r="A1901" t="s">
        <v>4141</v>
      </c>
      <c r="B1901" t="s">
        <v>4142</v>
      </c>
      <c r="E1901" t="b">
        <v>1</v>
      </c>
    </row>
    <row r="1902" spans="1:5">
      <c r="A1902" t="s">
        <v>4143</v>
      </c>
      <c r="B1902" t="s">
        <v>4144</v>
      </c>
      <c r="E1902" t="b">
        <v>1</v>
      </c>
    </row>
    <row r="1903" spans="1:5">
      <c r="A1903" t="s">
        <v>4145</v>
      </c>
      <c r="B1903" t="s">
        <v>4146</v>
      </c>
      <c r="E1903" t="b">
        <v>1</v>
      </c>
    </row>
    <row r="1904" spans="1:5">
      <c r="A1904" t="s">
        <v>4147</v>
      </c>
      <c r="B1904" t="s">
        <v>4148</v>
      </c>
      <c r="E1904" t="b">
        <v>1</v>
      </c>
    </row>
    <row r="1905" spans="1:5">
      <c r="A1905" t="s">
        <v>4149</v>
      </c>
      <c r="B1905" t="s">
        <v>4150</v>
      </c>
      <c r="E1905" t="b">
        <v>1</v>
      </c>
    </row>
    <row r="1906" spans="1:5">
      <c r="A1906" t="s">
        <v>4151</v>
      </c>
      <c r="B1906" t="s">
        <v>4152</v>
      </c>
      <c r="E1906" t="b">
        <v>1</v>
      </c>
    </row>
    <row r="1907" spans="1:5">
      <c r="A1907" t="s">
        <v>4153</v>
      </c>
      <c r="B1907" t="s">
        <v>4154</v>
      </c>
      <c r="E1907" t="b">
        <v>1</v>
      </c>
    </row>
    <row r="1908" spans="1:5">
      <c r="A1908" t="s">
        <v>4155</v>
      </c>
      <c r="B1908" t="s">
        <v>4156</v>
      </c>
      <c r="E1908" t="b">
        <v>1</v>
      </c>
    </row>
    <row r="1909" spans="1:5">
      <c r="A1909" t="s">
        <v>4157</v>
      </c>
      <c r="B1909" t="s">
        <v>4158</v>
      </c>
      <c r="E1909" t="b">
        <v>1</v>
      </c>
    </row>
    <row r="1910" spans="1:5">
      <c r="A1910" t="s">
        <v>4159</v>
      </c>
      <c r="B1910" t="s">
        <v>4160</v>
      </c>
      <c r="E1910" t="b">
        <v>1</v>
      </c>
    </row>
    <row r="1911" spans="1:5">
      <c r="A1911" t="s">
        <v>4161</v>
      </c>
      <c r="B1911" t="s">
        <v>4162</v>
      </c>
      <c r="E1911" t="b">
        <v>1</v>
      </c>
    </row>
    <row r="1912" spans="1:5">
      <c r="A1912" t="s">
        <v>4163</v>
      </c>
      <c r="B1912" t="s">
        <v>4164</v>
      </c>
      <c r="E1912" t="b">
        <v>1</v>
      </c>
    </row>
    <row r="1913" spans="1:5">
      <c r="A1913" t="s">
        <v>4165</v>
      </c>
      <c r="B1913" t="s">
        <v>4166</v>
      </c>
      <c r="E1913" t="b">
        <v>1</v>
      </c>
    </row>
    <row r="1914" spans="1:5">
      <c r="A1914" t="s">
        <v>4167</v>
      </c>
      <c r="B1914" t="s">
        <v>4168</v>
      </c>
      <c r="E1914" t="b">
        <v>1</v>
      </c>
    </row>
    <row r="1915" spans="1:5">
      <c r="A1915" t="s">
        <v>4169</v>
      </c>
      <c r="B1915" t="s">
        <v>4170</v>
      </c>
      <c r="E1915" t="b">
        <v>1</v>
      </c>
    </row>
    <row r="1916" spans="1:5">
      <c r="A1916" t="s">
        <v>4171</v>
      </c>
      <c r="B1916" t="s">
        <v>4172</v>
      </c>
      <c r="E1916" t="b">
        <v>1</v>
      </c>
    </row>
    <row r="1917" spans="1:5">
      <c r="A1917" t="s">
        <v>4173</v>
      </c>
      <c r="B1917" t="s">
        <v>4174</v>
      </c>
      <c r="E1917" t="b">
        <v>1</v>
      </c>
    </row>
    <row r="1918" spans="1:5">
      <c r="A1918" t="s">
        <v>4175</v>
      </c>
      <c r="B1918" t="s">
        <v>4176</v>
      </c>
      <c r="E1918" t="b">
        <v>1</v>
      </c>
    </row>
    <row r="1919" spans="1:5">
      <c r="A1919" t="s">
        <v>4177</v>
      </c>
      <c r="B1919" t="s">
        <v>4178</v>
      </c>
      <c r="E1919" t="b">
        <v>1</v>
      </c>
    </row>
    <row r="1920" spans="1:5">
      <c r="A1920" t="s">
        <v>4179</v>
      </c>
      <c r="B1920" t="s">
        <v>4180</v>
      </c>
      <c r="E1920" t="b">
        <v>1</v>
      </c>
    </row>
    <row r="1921" spans="1:5">
      <c r="A1921" t="s">
        <v>4181</v>
      </c>
      <c r="B1921" t="s">
        <v>4182</v>
      </c>
      <c r="E1921" t="b">
        <v>1</v>
      </c>
    </row>
    <row r="1922" spans="1:5">
      <c r="A1922" t="s">
        <v>4183</v>
      </c>
      <c r="B1922" t="s">
        <v>4184</v>
      </c>
      <c r="E1922" t="b">
        <v>1</v>
      </c>
    </row>
    <row r="1923" spans="1:5">
      <c r="A1923" t="s">
        <v>4185</v>
      </c>
      <c r="B1923" t="s">
        <v>4186</v>
      </c>
      <c r="E1923" t="b">
        <v>1</v>
      </c>
    </row>
    <row r="1924" spans="1:5">
      <c r="A1924" t="s">
        <v>4187</v>
      </c>
      <c r="B1924" t="s">
        <v>4188</v>
      </c>
      <c r="E1924" t="b">
        <v>1</v>
      </c>
    </row>
    <row r="1925" spans="1:5">
      <c r="A1925" t="s">
        <v>4189</v>
      </c>
      <c r="B1925" t="s">
        <v>4190</v>
      </c>
      <c r="E1925" t="b">
        <v>1</v>
      </c>
    </row>
    <row r="1926" spans="1:5">
      <c r="A1926" t="s">
        <v>4191</v>
      </c>
      <c r="B1926" t="s">
        <v>4192</v>
      </c>
      <c r="E1926" t="b">
        <v>1</v>
      </c>
    </row>
    <row r="1927" spans="1:5">
      <c r="A1927" t="s">
        <v>4193</v>
      </c>
      <c r="B1927" t="s">
        <v>4194</v>
      </c>
      <c r="E1927" t="b">
        <v>1</v>
      </c>
    </row>
    <row r="1928" spans="1:5">
      <c r="A1928" t="s">
        <v>4195</v>
      </c>
      <c r="B1928" t="s">
        <v>4196</v>
      </c>
      <c r="E1928" t="b">
        <v>1</v>
      </c>
    </row>
    <row r="1929" spans="1:5">
      <c r="A1929" t="s">
        <v>4197</v>
      </c>
      <c r="B1929" t="s">
        <v>4198</v>
      </c>
      <c r="E1929" t="b">
        <v>1</v>
      </c>
    </row>
    <row r="1930" spans="1:5">
      <c r="A1930" t="s">
        <v>4199</v>
      </c>
      <c r="B1930" t="s">
        <v>4200</v>
      </c>
      <c r="E1930" t="b">
        <v>1</v>
      </c>
    </row>
    <row r="1931" spans="1:5">
      <c r="A1931" t="s">
        <v>4201</v>
      </c>
      <c r="B1931" t="s">
        <v>4202</v>
      </c>
      <c r="E1931" t="b">
        <v>1</v>
      </c>
    </row>
    <row r="1932" spans="1:5">
      <c r="A1932" t="s">
        <v>4203</v>
      </c>
      <c r="B1932" t="s">
        <v>4204</v>
      </c>
      <c r="E1932" t="b">
        <v>1</v>
      </c>
    </row>
    <row r="1933" spans="1:5">
      <c r="A1933" t="s">
        <v>4205</v>
      </c>
      <c r="B1933" t="s">
        <v>4206</v>
      </c>
      <c r="E1933" t="b">
        <v>1</v>
      </c>
    </row>
    <row r="1934" spans="1:5">
      <c r="A1934" t="s">
        <v>4207</v>
      </c>
      <c r="B1934" t="s">
        <v>4208</v>
      </c>
      <c r="E1934" t="b">
        <v>1</v>
      </c>
    </row>
    <row r="1935" spans="1:5">
      <c r="A1935" t="s">
        <v>4209</v>
      </c>
      <c r="B1935" t="s">
        <v>4210</v>
      </c>
      <c r="E1935" t="b">
        <v>1</v>
      </c>
    </row>
    <row r="1936" spans="1:5">
      <c r="A1936" t="s">
        <v>4211</v>
      </c>
      <c r="B1936" t="s">
        <v>4212</v>
      </c>
      <c r="E1936" t="b">
        <v>1</v>
      </c>
    </row>
    <row r="1937" spans="1:5">
      <c r="A1937" t="s">
        <v>4213</v>
      </c>
      <c r="B1937" t="s">
        <v>4214</v>
      </c>
      <c r="E1937" t="b">
        <v>1</v>
      </c>
    </row>
    <row r="1938" spans="1:5">
      <c r="A1938" t="s">
        <v>4215</v>
      </c>
      <c r="B1938" t="s">
        <v>4216</v>
      </c>
      <c r="E1938" t="b">
        <v>1</v>
      </c>
    </row>
    <row r="1939" spans="1:5">
      <c r="A1939" t="s">
        <v>4217</v>
      </c>
      <c r="B1939" t="s">
        <v>4218</v>
      </c>
      <c r="E1939" t="b">
        <v>1</v>
      </c>
    </row>
    <row r="1940" spans="1:5">
      <c r="A1940" t="s">
        <v>4219</v>
      </c>
      <c r="B1940" t="s">
        <v>4220</v>
      </c>
      <c r="E1940" t="b">
        <v>1</v>
      </c>
    </row>
    <row r="1941" spans="1:5">
      <c r="A1941" t="s">
        <v>4221</v>
      </c>
      <c r="B1941" t="s">
        <v>4222</v>
      </c>
      <c r="E1941" t="b">
        <v>1</v>
      </c>
    </row>
    <row r="1942" spans="1:5">
      <c r="A1942" t="s">
        <v>4223</v>
      </c>
      <c r="B1942" t="s">
        <v>4224</v>
      </c>
      <c r="E1942" t="b">
        <v>1</v>
      </c>
    </row>
    <row r="1943" spans="1:5">
      <c r="A1943" t="s">
        <v>4225</v>
      </c>
      <c r="B1943" t="s">
        <v>4226</v>
      </c>
      <c r="E1943" t="b">
        <v>1</v>
      </c>
    </row>
    <row r="1944" spans="1:5">
      <c r="A1944" t="s">
        <v>4227</v>
      </c>
      <c r="B1944" t="s">
        <v>4228</v>
      </c>
      <c r="E1944" t="b">
        <v>1</v>
      </c>
    </row>
    <row r="1945" spans="1:5">
      <c r="A1945" t="s">
        <v>4229</v>
      </c>
      <c r="B1945" t="s">
        <v>4230</v>
      </c>
      <c r="E1945" t="b">
        <v>1</v>
      </c>
    </row>
    <row r="1946" spans="1:5">
      <c r="A1946" t="s">
        <v>4231</v>
      </c>
      <c r="B1946" t="s">
        <v>4232</v>
      </c>
      <c r="E1946" t="b">
        <v>1</v>
      </c>
    </row>
    <row r="1947" spans="1:5">
      <c r="A1947" t="s">
        <v>4233</v>
      </c>
      <c r="B1947" t="s">
        <v>4234</v>
      </c>
      <c r="E1947" t="b">
        <v>1</v>
      </c>
    </row>
    <row r="1948" spans="1:5">
      <c r="A1948" t="s">
        <v>4235</v>
      </c>
      <c r="B1948" t="s">
        <v>4236</v>
      </c>
      <c r="E1948" t="b">
        <v>1</v>
      </c>
    </row>
    <row r="1949" spans="1:5">
      <c r="A1949" t="s">
        <v>4237</v>
      </c>
      <c r="B1949" t="s">
        <v>4238</v>
      </c>
      <c r="E1949" t="b">
        <v>1</v>
      </c>
    </row>
    <row r="1950" spans="1:5">
      <c r="A1950" t="s">
        <v>4239</v>
      </c>
      <c r="B1950" t="s">
        <v>4240</v>
      </c>
      <c r="E1950" t="b">
        <v>1</v>
      </c>
    </row>
    <row r="1951" spans="1:5">
      <c r="A1951" t="s">
        <v>4241</v>
      </c>
      <c r="B1951" t="s">
        <v>4242</v>
      </c>
      <c r="E1951" t="b">
        <v>1</v>
      </c>
    </row>
    <row r="1952" spans="1:5">
      <c r="A1952" t="s">
        <v>4243</v>
      </c>
      <c r="B1952" t="s">
        <v>4244</v>
      </c>
      <c r="E1952" t="b">
        <v>1</v>
      </c>
    </row>
    <row r="1953" spans="1:5">
      <c r="A1953" t="s">
        <v>4245</v>
      </c>
      <c r="B1953" t="s">
        <v>4246</v>
      </c>
      <c r="E1953" t="b">
        <v>1</v>
      </c>
    </row>
    <row r="1954" spans="1:5">
      <c r="A1954" t="s">
        <v>4247</v>
      </c>
      <c r="B1954" t="s">
        <v>4248</v>
      </c>
      <c r="E1954" t="b">
        <v>1</v>
      </c>
    </row>
    <row r="1955" spans="1:5">
      <c r="A1955" t="s">
        <v>4249</v>
      </c>
      <c r="B1955" t="s">
        <v>4250</v>
      </c>
      <c r="E1955" t="b">
        <v>1</v>
      </c>
    </row>
    <row r="1956" spans="1:5">
      <c r="A1956" t="s">
        <v>4251</v>
      </c>
      <c r="B1956" t="s">
        <v>4252</v>
      </c>
      <c r="E1956" t="b">
        <v>1</v>
      </c>
    </row>
    <row r="1957" spans="1:5">
      <c r="A1957" t="s">
        <v>4253</v>
      </c>
      <c r="B1957" t="s">
        <v>4254</v>
      </c>
      <c r="E1957" t="b">
        <v>1</v>
      </c>
    </row>
    <row r="1958" spans="1:5">
      <c r="A1958" t="s">
        <v>4255</v>
      </c>
      <c r="B1958" t="s">
        <v>4256</v>
      </c>
      <c r="E1958" t="b">
        <v>1</v>
      </c>
    </row>
    <row r="1959" spans="1:5">
      <c r="A1959" t="s">
        <v>4257</v>
      </c>
      <c r="B1959" t="s">
        <v>4258</v>
      </c>
      <c r="E1959" t="b">
        <v>1</v>
      </c>
    </row>
    <row r="1960" spans="1:5">
      <c r="A1960" t="s">
        <v>4259</v>
      </c>
      <c r="B1960" t="s">
        <v>4260</v>
      </c>
      <c r="E1960" t="b">
        <v>1</v>
      </c>
    </row>
    <row r="1961" spans="1:5">
      <c r="A1961" t="s">
        <v>4261</v>
      </c>
      <c r="B1961" t="s">
        <v>4262</v>
      </c>
      <c r="E1961" t="b">
        <v>1</v>
      </c>
    </row>
    <row r="1962" spans="1:5">
      <c r="A1962" t="s">
        <v>4263</v>
      </c>
      <c r="B1962" t="s">
        <v>4264</v>
      </c>
      <c r="E1962" t="b">
        <v>1</v>
      </c>
    </row>
    <row r="1963" spans="1:5">
      <c r="A1963" t="s">
        <v>4265</v>
      </c>
      <c r="B1963" t="s">
        <v>4266</v>
      </c>
      <c r="E1963" t="b">
        <v>1</v>
      </c>
    </row>
    <row r="1964" spans="1:5">
      <c r="A1964" t="s">
        <v>4267</v>
      </c>
      <c r="B1964" t="s">
        <v>4268</v>
      </c>
      <c r="E1964" t="b">
        <v>1</v>
      </c>
    </row>
    <row r="1965" spans="1:5">
      <c r="A1965" t="s">
        <v>4269</v>
      </c>
      <c r="B1965" t="s">
        <v>4270</v>
      </c>
      <c r="E1965" t="b">
        <v>1</v>
      </c>
    </row>
    <row r="1966" spans="1:5">
      <c r="A1966" t="s">
        <v>4271</v>
      </c>
      <c r="B1966" t="s">
        <v>4272</v>
      </c>
      <c r="E1966" t="b">
        <v>1</v>
      </c>
    </row>
    <row r="1967" spans="1:5">
      <c r="A1967" t="s">
        <v>4273</v>
      </c>
      <c r="B1967" t="s">
        <v>4274</v>
      </c>
      <c r="E1967" t="b">
        <v>1</v>
      </c>
    </row>
    <row r="1968" spans="1:5">
      <c r="A1968" t="s">
        <v>4275</v>
      </c>
      <c r="B1968" t="s">
        <v>4276</v>
      </c>
      <c r="E1968" t="b">
        <v>1</v>
      </c>
    </row>
    <row r="1969" spans="1:5">
      <c r="A1969" t="s">
        <v>4277</v>
      </c>
      <c r="B1969" t="s">
        <v>4278</v>
      </c>
      <c r="E1969" t="b">
        <v>1</v>
      </c>
    </row>
    <row r="1970" spans="1:5">
      <c r="A1970" t="s">
        <v>4279</v>
      </c>
      <c r="B1970" t="s">
        <v>4280</v>
      </c>
      <c r="E1970" t="b">
        <v>1</v>
      </c>
    </row>
    <row r="1971" spans="1:5">
      <c r="A1971" t="s">
        <v>4281</v>
      </c>
      <c r="B1971" t="s">
        <v>4282</v>
      </c>
      <c r="E1971" t="b">
        <v>1</v>
      </c>
    </row>
    <row r="1972" spans="1:5">
      <c r="A1972" t="s">
        <v>4283</v>
      </c>
      <c r="B1972" t="s">
        <v>4284</v>
      </c>
      <c r="E1972" t="b">
        <v>1</v>
      </c>
    </row>
    <row r="1973" spans="1:5">
      <c r="A1973" t="s">
        <v>4285</v>
      </c>
      <c r="B1973" t="s">
        <v>4286</v>
      </c>
      <c r="E1973" t="b">
        <v>1</v>
      </c>
    </row>
    <row r="1974" spans="1:5">
      <c r="A1974" t="s">
        <v>4287</v>
      </c>
      <c r="B1974" t="s">
        <v>4288</v>
      </c>
      <c r="E1974" t="b">
        <v>1</v>
      </c>
    </row>
    <row r="1975" spans="1:5">
      <c r="A1975" t="s">
        <v>4289</v>
      </c>
      <c r="B1975" t="s">
        <v>4290</v>
      </c>
      <c r="E1975" t="b">
        <v>1</v>
      </c>
    </row>
    <row r="1976" spans="1:5">
      <c r="A1976" t="s">
        <v>4291</v>
      </c>
      <c r="B1976" t="s">
        <v>4292</v>
      </c>
      <c r="E1976" t="b">
        <v>1</v>
      </c>
    </row>
    <row r="1977" spans="1:5">
      <c r="A1977" t="s">
        <v>4293</v>
      </c>
      <c r="B1977" t="s">
        <v>4294</v>
      </c>
      <c r="E1977" t="b">
        <v>1</v>
      </c>
    </row>
    <row r="1978" spans="1:5">
      <c r="A1978" t="s">
        <v>4295</v>
      </c>
      <c r="B1978" t="s">
        <v>4296</v>
      </c>
      <c r="E1978" t="b">
        <v>1</v>
      </c>
    </row>
    <row r="1979" spans="1:5">
      <c r="A1979" t="s">
        <v>4297</v>
      </c>
      <c r="B1979" t="s">
        <v>4298</v>
      </c>
      <c r="E1979" t="b">
        <v>1</v>
      </c>
    </row>
    <row r="1980" spans="1:5">
      <c r="A1980" t="s">
        <v>4299</v>
      </c>
      <c r="B1980" t="s">
        <v>4300</v>
      </c>
      <c r="E1980" t="b">
        <v>1</v>
      </c>
    </row>
    <row r="1981" spans="1:5">
      <c r="A1981" t="s">
        <v>4301</v>
      </c>
      <c r="B1981" t="s">
        <v>4302</v>
      </c>
      <c r="E1981" t="b">
        <v>1</v>
      </c>
    </row>
    <row r="1982" spans="1:5">
      <c r="A1982" t="s">
        <v>4303</v>
      </c>
      <c r="B1982" t="s">
        <v>4304</v>
      </c>
      <c r="E1982" t="b">
        <v>1</v>
      </c>
    </row>
    <row r="1983" spans="1:5">
      <c r="A1983" t="s">
        <v>4305</v>
      </c>
      <c r="B1983" t="s">
        <v>4306</v>
      </c>
      <c r="E1983" t="b">
        <v>1</v>
      </c>
    </row>
    <row r="1984" spans="1:5">
      <c r="A1984" t="s">
        <v>4307</v>
      </c>
      <c r="B1984" t="s">
        <v>4308</v>
      </c>
      <c r="E1984" t="b">
        <v>1</v>
      </c>
    </row>
    <row r="1985" spans="1:5">
      <c r="A1985" t="s">
        <v>4309</v>
      </c>
      <c r="B1985" t="s">
        <v>4310</v>
      </c>
      <c r="E1985" t="b">
        <v>1</v>
      </c>
    </row>
    <row r="1986" spans="1:5">
      <c r="A1986" t="s">
        <v>4311</v>
      </c>
      <c r="B1986" t="s">
        <v>4312</v>
      </c>
      <c r="E1986" t="b">
        <v>1</v>
      </c>
    </row>
    <row r="1987" spans="1:5">
      <c r="A1987" t="s">
        <v>4313</v>
      </c>
      <c r="B1987" t="s">
        <v>4314</v>
      </c>
      <c r="E1987" t="b">
        <v>1</v>
      </c>
    </row>
    <row r="1988" spans="1:5">
      <c r="A1988" t="s">
        <v>4315</v>
      </c>
      <c r="B1988" t="s">
        <v>4316</v>
      </c>
      <c r="E1988" t="b">
        <v>1</v>
      </c>
    </row>
    <row r="1989" spans="1:5">
      <c r="A1989" t="s">
        <v>4317</v>
      </c>
      <c r="B1989" t="s">
        <v>4318</v>
      </c>
      <c r="E1989" t="b">
        <v>1</v>
      </c>
    </row>
    <row r="1990" spans="1:5">
      <c r="A1990" t="s">
        <v>4319</v>
      </c>
      <c r="B1990" t="s">
        <v>4320</v>
      </c>
      <c r="E1990" t="b">
        <v>1</v>
      </c>
    </row>
    <row r="1991" spans="1:5">
      <c r="A1991" t="s">
        <v>4321</v>
      </c>
      <c r="B1991" t="s">
        <v>4322</v>
      </c>
      <c r="E1991" t="b">
        <v>1</v>
      </c>
    </row>
    <row r="1992" spans="1:5">
      <c r="A1992" t="s">
        <v>4323</v>
      </c>
      <c r="B1992" t="s">
        <v>4324</v>
      </c>
      <c r="E1992" t="b">
        <v>1</v>
      </c>
    </row>
    <row r="1993" spans="1:5">
      <c r="A1993" t="s">
        <v>4325</v>
      </c>
      <c r="B1993" t="s">
        <v>4326</v>
      </c>
      <c r="E1993" t="b">
        <v>1</v>
      </c>
    </row>
    <row r="1994" spans="1:5">
      <c r="A1994" t="s">
        <v>4327</v>
      </c>
      <c r="B1994" t="s">
        <v>4328</v>
      </c>
      <c r="E1994" t="b">
        <v>1</v>
      </c>
    </row>
    <row r="1995" spans="1:5">
      <c r="A1995" t="s">
        <v>4329</v>
      </c>
      <c r="B1995" t="s">
        <v>4330</v>
      </c>
      <c r="E1995" t="b">
        <v>1</v>
      </c>
    </row>
    <row r="1996" spans="1:5">
      <c r="A1996" t="s">
        <v>4331</v>
      </c>
      <c r="B1996" t="s">
        <v>4332</v>
      </c>
      <c r="E1996" t="b">
        <v>1</v>
      </c>
    </row>
    <row r="1997" spans="1:5">
      <c r="A1997" t="s">
        <v>4333</v>
      </c>
      <c r="B1997" t="s">
        <v>4334</v>
      </c>
      <c r="E1997" t="b">
        <v>1</v>
      </c>
    </row>
    <row r="1998" spans="1:5">
      <c r="A1998" t="s">
        <v>4335</v>
      </c>
      <c r="B1998" t="s">
        <v>4336</v>
      </c>
      <c r="E1998" t="b">
        <v>1</v>
      </c>
    </row>
    <row r="1999" spans="1:5">
      <c r="A1999" t="s">
        <v>4337</v>
      </c>
      <c r="B1999" t="s">
        <v>4338</v>
      </c>
      <c r="E1999" t="b">
        <v>1</v>
      </c>
    </row>
    <row r="2000" spans="1:5">
      <c r="A2000" t="s">
        <v>4339</v>
      </c>
      <c r="B2000" t="s">
        <v>4340</v>
      </c>
      <c r="E2000" t="b">
        <v>1</v>
      </c>
    </row>
    <row r="2001" spans="1:5">
      <c r="A2001" t="s">
        <v>4341</v>
      </c>
      <c r="B2001" t="s">
        <v>4342</v>
      </c>
      <c r="E2001" t="b">
        <v>1</v>
      </c>
    </row>
    <row r="2002" spans="1:5">
      <c r="A2002" t="s">
        <v>4343</v>
      </c>
      <c r="B2002" t="s">
        <v>4344</v>
      </c>
      <c r="E2002" t="b">
        <v>1</v>
      </c>
    </row>
    <row r="2003" spans="1:5">
      <c r="A2003" t="s">
        <v>4345</v>
      </c>
      <c r="B2003" t="s">
        <v>4346</v>
      </c>
      <c r="E2003" t="b">
        <v>1</v>
      </c>
    </row>
    <row r="2004" spans="1:5">
      <c r="A2004" t="s">
        <v>4347</v>
      </c>
      <c r="B2004" t="s">
        <v>4348</v>
      </c>
      <c r="E2004" t="b">
        <v>1</v>
      </c>
    </row>
    <row r="2005" spans="1:5">
      <c r="A2005" t="s">
        <v>4349</v>
      </c>
      <c r="B2005" t="s">
        <v>4350</v>
      </c>
      <c r="E2005" t="b">
        <v>1</v>
      </c>
    </row>
    <row r="2006" spans="1:5">
      <c r="A2006" t="s">
        <v>4351</v>
      </c>
      <c r="B2006" t="s">
        <v>4352</v>
      </c>
      <c r="E2006" t="b">
        <v>1</v>
      </c>
    </row>
    <row r="2007" spans="1:5">
      <c r="A2007" t="s">
        <v>4353</v>
      </c>
      <c r="B2007" t="s">
        <v>4354</v>
      </c>
      <c r="E2007" t="b">
        <v>1</v>
      </c>
    </row>
    <row r="2008" spans="1:5">
      <c r="A2008" t="s">
        <v>4355</v>
      </c>
      <c r="B2008" t="s">
        <v>4356</v>
      </c>
      <c r="E2008" t="b">
        <v>1</v>
      </c>
    </row>
    <row r="2009" spans="1:5">
      <c r="A2009" t="s">
        <v>4357</v>
      </c>
      <c r="B2009" t="s">
        <v>4358</v>
      </c>
      <c r="E2009" t="b">
        <v>1</v>
      </c>
    </row>
    <row r="2010" spans="1:5">
      <c r="A2010" t="s">
        <v>4359</v>
      </c>
      <c r="B2010" t="s">
        <v>4360</v>
      </c>
      <c r="E2010" t="b">
        <v>1</v>
      </c>
    </row>
    <row r="2011" spans="1:5">
      <c r="A2011" t="s">
        <v>4361</v>
      </c>
      <c r="B2011" t="s">
        <v>4362</v>
      </c>
      <c r="E2011" t="b">
        <v>1</v>
      </c>
    </row>
    <row r="2012" spans="1:5">
      <c r="A2012" t="s">
        <v>4363</v>
      </c>
      <c r="B2012" t="s">
        <v>4364</v>
      </c>
      <c r="E2012" t="b">
        <v>1</v>
      </c>
    </row>
    <row r="2013" spans="1:5">
      <c r="A2013" t="s">
        <v>4365</v>
      </c>
      <c r="B2013" t="s">
        <v>4366</v>
      </c>
      <c r="E2013" t="b">
        <v>1</v>
      </c>
    </row>
    <row r="2014" spans="1:5">
      <c r="A2014" t="s">
        <v>4367</v>
      </c>
      <c r="B2014" t="s">
        <v>4368</v>
      </c>
      <c r="E2014" t="b">
        <v>1</v>
      </c>
    </row>
    <row r="2015" spans="1:5">
      <c r="A2015" t="s">
        <v>4369</v>
      </c>
      <c r="B2015" t="s">
        <v>4370</v>
      </c>
      <c r="E2015" t="b">
        <v>1</v>
      </c>
    </row>
    <row r="2016" spans="1:5">
      <c r="A2016" t="s">
        <v>4371</v>
      </c>
      <c r="B2016" t="s">
        <v>4372</v>
      </c>
      <c r="E2016" t="b">
        <v>1</v>
      </c>
    </row>
    <row r="2017" spans="1:5">
      <c r="A2017" t="s">
        <v>4373</v>
      </c>
      <c r="B2017" t="s">
        <v>4374</v>
      </c>
      <c r="E2017" t="b">
        <v>1</v>
      </c>
    </row>
    <row r="2018" spans="1:5">
      <c r="A2018" t="s">
        <v>4375</v>
      </c>
      <c r="B2018" t="s">
        <v>4376</v>
      </c>
      <c r="E2018" t="b">
        <v>1</v>
      </c>
    </row>
    <row r="2019" spans="1:5">
      <c r="A2019" t="s">
        <v>4377</v>
      </c>
      <c r="B2019" t="s">
        <v>4378</v>
      </c>
      <c r="E2019" t="b">
        <v>1</v>
      </c>
    </row>
    <row r="2020" spans="1:5">
      <c r="A2020" t="s">
        <v>4379</v>
      </c>
      <c r="B2020" t="s">
        <v>4380</v>
      </c>
      <c r="E2020" t="b">
        <v>1</v>
      </c>
    </row>
    <row r="2021" spans="1:5">
      <c r="A2021" t="s">
        <v>4381</v>
      </c>
      <c r="B2021" t="s">
        <v>4382</v>
      </c>
      <c r="E2021" t="b">
        <v>1</v>
      </c>
    </row>
    <row r="2022" spans="1:5">
      <c r="A2022" t="s">
        <v>4383</v>
      </c>
      <c r="B2022" t="s">
        <v>4384</v>
      </c>
      <c r="E2022" t="b">
        <v>1</v>
      </c>
    </row>
    <row r="2023" spans="1:5">
      <c r="A2023" t="s">
        <v>4385</v>
      </c>
      <c r="B2023" t="s">
        <v>4386</v>
      </c>
      <c r="E2023" t="b">
        <v>1</v>
      </c>
    </row>
    <row r="2024" spans="1:5">
      <c r="A2024" t="s">
        <v>4387</v>
      </c>
      <c r="B2024" t="s">
        <v>4388</v>
      </c>
      <c r="E2024" t="b">
        <v>1</v>
      </c>
    </row>
    <row r="2025" spans="1:5">
      <c r="A2025" t="s">
        <v>4389</v>
      </c>
      <c r="B2025" t="s">
        <v>4390</v>
      </c>
      <c r="E2025" t="b">
        <v>1</v>
      </c>
    </row>
    <row r="2026" spans="1:5">
      <c r="A2026" t="s">
        <v>4391</v>
      </c>
      <c r="B2026" t="s">
        <v>4392</v>
      </c>
      <c r="E2026" t="b">
        <v>1</v>
      </c>
    </row>
    <row r="2027" spans="1:5">
      <c r="A2027" t="s">
        <v>4393</v>
      </c>
      <c r="B2027" t="s">
        <v>4394</v>
      </c>
      <c r="E2027" t="b">
        <v>1</v>
      </c>
    </row>
    <row r="2028" spans="1:5">
      <c r="A2028" t="s">
        <v>4395</v>
      </c>
      <c r="B2028" t="s">
        <v>4396</v>
      </c>
      <c r="E2028" t="b">
        <v>1</v>
      </c>
    </row>
    <row r="2029" spans="1:5">
      <c r="A2029" t="s">
        <v>4397</v>
      </c>
      <c r="B2029" t="s">
        <v>4398</v>
      </c>
      <c r="E2029" t="b">
        <v>1</v>
      </c>
    </row>
    <row r="2030" spans="1:5">
      <c r="A2030" t="s">
        <v>4399</v>
      </c>
      <c r="B2030" t="s">
        <v>4400</v>
      </c>
      <c r="E2030" t="b">
        <v>1</v>
      </c>
    </row>
    <row r="2031" spans="1:5">
      <c r="A2031" t="s">
        <v>4401</v>
      </c>
      <c r="B2031" t="s">
        <v>4402</v>
      </c>
      <c r="E2031" t="b">
        <v>1</v>
      </c>
    </row>
    <row r="2032" spans="1:5">
      <c r="A2032" t="s">
        <v>4403</v>
      </c>
      <c r="B2032" t="s">
        <v>4404</v>
      </c>
      <c r="E2032" t="b">
        <v>1</v>
      </c>
    </row>
    <row r="2033" spans="1:5">
      <c r="A2033" t="s">
        <v>4405</v>
      </c>
      <c r="B2033" t="s">
        <v>4406</v>
      </c>
      <c r="E2033" t="b">
        <v>1</v>
      </c>
    </row>
    <row r="2034" spans="1:5">
      <c r="A2034" t="s">
        <v>4407</v>
      </c>
      <c r="B2034" t="s">
        <v>4408</v>
      </c>
      <c r="E2034" t="b">
        <v>1</v>
      </c>
    </row>
    <row r="2035" spans="1:5">
      <c r="A2035" t="s">
        <v>4409</v>
      </c>
      <c r="B2035" t="s">
        <v>4410</v>
      </c>
      <c r="E2035" t="b">
        <v>1</v>
      </c>
    </row>
    <row r="2036" spans="1:5">
      <c r="A2036" t="s">
        <v>4411</v>
      </c>
      <c r="B2036" t="s">
        <v>4412</v>
      </c>
      <c r="E2036" t="b">
        <v>1</v>
      </c>
    </row>
    <row r="2037" spans="1:5">
      <c r="A2037" t="s">
        <v>4413</v>
      </c>
      <c r="B2037" t="s">
        <v>4414</v>
      </c>
      <c r="E2037" t="b">
        <v>1</v>
      </c>
    </row>
    <row r="2038" spans="1:5">
      <c r="A2038" t="s">
        <v>4415</v>
      </c>
      <c r="B2038" t="s">
        <v>4416</v>
      </c>
      <c r="E2038" t="b">
        <v>1</v>
      </c>
    </row>
    <row r="2039" spans="1:5">
      <c r="A2039" t="s">
        <v>4417</v>
      </c>
      <c r="B2039" t="s">
        <v>4418</v>
      </c>
      <c r="E2039" t="b">
        <v>1</v>
      </c>
    </row>
    <row r="2040" spans="1:5">
      <c r="A2040" t="s">
        <v>4419</v>
      </c>
      <c r="B2040" t="s">
        <v>4420</v>
      </c>
      <c r="E2040" t="b">
        <v>1</v>
      </c>
    </row>
    <row r="2041" spans="1:5">
      <c r="A2041" t="s">
        <v>4421</v>
      </c>
      <c r="B2041" t="s">
        <v>4422</v>
      </c>
      <c r="E2041" t="b">
        <v>1</v>
      </c>
    </row>
    <row r="2042" spans="1:5">
      <c r="A2042" t="s">
        <v>4423</v>
      </c>
      <c r="B2042" t="s">
        <v>4424</v>
      </c>
      <c r="E2042" t="b">
        <v>1</v>
      </c>
    </row>
    <row r="2043" spans="1:5">
      <c r="A2043" t="s">
        <v>4425</v>
      </c>
      <c r="B2043" t="s">
        <v>4426</v>
      </c>
      <c r="E2043" t="b">
        <v>1</v>
      </c>
    </row>
    <row r="2044" spans="1:5">
      <c r="A2044" t="s">
        <v>4427</v>
      </c>
      <c r="B2044" t="s">
        <v>4428</v>
      </c>
      <c r="E2044" t="b">
        <v>1</v>
      </c>
    </row>
    <row r="2045" spans="1:5">
      <c r="A2045" t="s">
        <v>4429</v>
      </c>
      <c r="B2045" t="s">
        <v>4430</v>
      </c>
      <c r="E2045" t="b">
        <v>1</v>
      </c>
    </row>
    <row r="2046" spans="1:5">
      <c r="A2046" t="s">
        <v>4431</v>
      </c>
      <c r="B2046" t="s">
        <v>4432</v>
      </c>
      <c r="E2046" t="b">
        <v>1</v>
      </c>
    </row>
    <row r="2047" spans="1:5">
      <c r="A2047" t="s">
        <v>4433</v>
      </c>
      <c r="B2047" t="s">
        <v>4434</v>
      </c>
      <c r="E2047" t="b">
        <v>1</v>
      </c>
    </row>
    <row r="2048" spans="1:5">
      <c r="A2048" t="s">
        <v>4435</v>
      </c>
      <c r="B2048" t="s">
        <v>4436</v>
      </c>
      <c r="E2048" t="b">
        <v>1</v>
      </c>
    </row>
    <row r="2049" spans="1:5">
      <c r="A2049" t="s">
        <v>4437</v>
      </c>
      <c r="B2049" t="s">
        <v>4438</v>
      </c>
      <c r="E2049" t="b">
        <v>1</v>
      </c>
    </row>
    <row r="2050" spans="1:5">
      <c r="A2050" t="s">
        <v>4439</v>
      </c>
      <c r="B2050" t="s">
        <v>4440</v>
      </c>
      <c r="E2050" t="b">
        <v>1</v>
      </c>
    </row>
    <row r="2051" spans="1:5">
      <c r="A2051" t="s">
        <v>4441</v>
      </c>
      <c r="B2051" t="s">
        <v>4442</v>
      </c>
      <c r="E2051" t="b">
        <v>1</v>
      </c>
    </row>
    <row r="2052" spans="1:5">
      <c r="A2052" t="s">
        <v>4443</v>
      </c>
      <c r="B2052" t="s">
        <v>4444</v>
      </c>
      <c r="E2052" t="b">
        <v>1</v>
      </c>
    </row>
    <row r="2053" spans="1:5">
      <c r="A2053" t="s">
        <v>4445</v>
      </c>
      <c r="B2053" t="s">
        <v>4446</v>
      </c>
      <c r="E2053" t="b">
        <v>1</v>
      </c>
    </row>
    <row r="2054" spans="1:5">
      <c r="A2054" t="s">
        <v>4447</v>
      </c>
      <c r="B2054" t="s">
        <v>4448</v>
      </c>
      <c r="E2054" t="b">
        <v>1</v>
      </c>
    </row>
    <row r="2055" spans="1:5">
      <c r="A2055" t="s">
        <v>4449</v>
      </c>
      <c r="B2055" t="s">
        <v>4450</v>
      </c>
      <c r="E2055" t="b">
        <v>1</v>
      </c>
    </row>
    <row r="2056" spans="1:5">
      <c r="A2056" t="s">
        <v>4451</v>
      </c>
      <c r="B2056" t="s">
        <v>4452</v>
      </c>
      <c r="E2056" t="b">
        <v>1</v>
      </c>
    </row>
    <row r="2057" spans="1:5">
      <c r="A2057" t="s">
        <v>4453</v>
      </c>
      <c r="B2057" t="s">
        <v>4454</v>
      </c>
      <c r="E2057" t="b">
        <v>1</v>
      </c>
    </row>
    <row r="2058" spans="1:5">
      <c r="A2058" t="s">
        <v>4455</v>
      </c>
      <c r="B2058" t="s">
        <v>4456</v>
      </c>
      <c r="E2058" t="b">
        <v>1</v>
      </c>
    </row>
    <row r="2059" spans="1:5">
      <c r="A2059" t="s">
        <v>4457</v>
      </c>
      <c r="B2059" t="s">
        <v>4458</v>
      </c>
      <c r="E2059" t="b">
        <v>1</v>
      </c>
    </row>
    <row r="2060" spans="1:5">
      <c r="A2060" t="s">
        <v>4459</v>
      </c>
      <c r="B2060" t="s">
        <v>4460</v>
      </c>
      <c r="E2060" t="b">
        <v>1</v>
      </c>
    </row>
    <row r="2061" spans="1:5">
      <c r="A2061" t="s">
        <v>4461</v>
      </c>
      <c r="B2061" t="s">
        <v>4462</v>
      </c>
      <c r="E2061" t="b">
        <v>1</v>
      </c>
    </row>
    <row r="2062" spans="1:5">
      <c r="A2062" t="s">
        <v>4463</v>
      </c>
      <c r="B2062" t="s">
        <v>4464</v>
      </c>
      <c r="E2062" t="b">
        <v>1</v>
      </c>
    </row>
    <row r="2063" spans="1:5">
      <c r="A2063" t="s">
        <v>4465</v>
      </c>
      <c r="B2063" t="s">
        <v>4466</v>
      </c>
      <c r="E2063" t="b">
        <v>1</v>
      </c>
    </row>
    <row r="2064" spans="1:5">
      <c r="A2064" t="s">
        <v>4467</v>
      </c>
      <c r="B2064" t="s">
        <v>4468</v>
      </c>
      <c r="E2064" t="b">
        <v>1</v>
      </c>
    </row>
    <row r="2065" spans="1:5">
      <c r="A2065" t="s">
        <v>4469</v>
      </c>
      <c r="B2065" t="s">
        <v>4470</v>
      </c>
      <c r="E2065" t="b">
        <v>1</v>
      </c>
    </row>
    <row r="2066" spans="1:5">
      <c r="A2066" t="s">
        <v>4471</v>
      </c>
      <c r="B2066" t="s">
        <v>4472</v>
      </c>
      <c r="E2066" t="b">
        <v>1</v>
      </c>
    </row>
    <row r="2067" spans="1:5">
      <c r="A2067" t="s">
        <v>4473</v>
      </c>
      <c r="B2067" t="s">
        <v>4474</v>
      </c>
      <c r="E2067" t="b">
        <v>1</v>
      </c>
    </row>
    <row r="2068" spans="1:5">
      <c r="A2068" t="s">
        <v>4475</v>
      </c>
      <c r="B2068" t="s">
        <v>4476</v>
      </c>
      <c r="E2068" t="b">
        <v>1</v>
      </c>
    </row>
    <row r="2069" spans="1:5">
      <c r="A2069" t="s">
        <v>4477</v>
      </c>
      <c r="B2069" t="s">
        <v>4478</v>
      </c>
      <c r="E2069" t="b">
        <v>1</v>
      </c>
    </row>
    <row r="2070" spans="1:5">
      <c r="A2070" t="s">
        <v>4479</v>
      </c>
      <c r="B2070" t="s">
        <v>4480</v>
      </c>
      <c r="E2070" t="b">
        <v>1</v>
      </c>
    </row>
    <row r="2071" spans="1:5">
      <c r="A2071" t="s">
        <v>4481</v>
      </c>
      <c r="B2071" t="s">
        <v>4482</v>
      </c>
      <c r="E2071" t="b">
        <v>1</v>
      </c>
    </row>
    <row r="2072" spans="1:5">
      <c r="A2072" t="s">
        <v>4483</v>
      </c>
      <c r="B2072" t="s">
        <v>4484</v>
      </c>
      <c r="E2072" t="b">
        <v>1</v>
      </c>
    </row>
    <row r="2073" spans="1:5">
      <c r="A2073" t="s">
        <v>4485</v>
      </c>
      <c r="B2073" t="s">
        <v>4486</v>
      </c>
      <c r="E2073" t="b">
        <v>1</v>
      </c>
    </row>
    <row r="2074" spans="1:5">
      <c r="A2074" t="s">
        <v>4487</v>
      </c>
      <c r="B2074" t="s">
        <v>4488</v>
      </c>
      <c r="E2074" t="b">
        <v>1</v>
      </c>
    </row>
    <row r="2075" spans="1:5">
      <c r="A2075" t="s">
        <v>4489</v>
      </c>
      <c r="B2075" t="s">
        <v>4490</v>
      </c>
      <c r="E2075" t="b">
        <v>1</v>
      </c>
    </row>
    <row r="2076" spans="1:5">
      <c r="A2076" t="s">
        <v>4491</v>
      </c>
      <c r="B2076" t="s">
        <v>4492</v>
      </c>
      <c r="E2076" t="b">
        <v>1</v>
      </c>
    </row>
    <row r="2077" spans="1:5">
      <c r="A2077" t="s">
        <v>4493</v>
      </c>
      <c r="B2077" t="s">
        <v>4494</v>
      </c>
      <c r="E2077" t="b">
        <v>1</v>
      </c>
    </row>
    <row r="2078" spans="1:5">
      <c r="A2078" t="s">
        <v>4495</v>
      </c>
      <c r="B2078" t="s">
        <v>4496</v>
      </c>
      <c r="E2078" t="b">
        <v>1</v>
      </c>
    </row>
    <row r="2079" spans="1:5">
      <c r="A2079" t="s">
        <v>4497</v>
      </c>
      <c r="B2079" t="s">
        <v>4498</v>
      </c>
      <c r="E2079" t="b">
        <v>1</v>
      </c>
    </row>
    <row r="2080" spans="1:5">
      <c r="A2080" t="s">
        <v>4499</v>
      </c>
      <c r="B2080" t="s">
        <v>4500</v>
      </c>
      <c r="E2080" t="b">
        <v>1</v>
      </c>
    </row>
    <row r="2081" spans="1:5">
      <c r="A2081" t="s">
        <v>4501</v>
      </c>
      <c r="B2081" t="s">
        <v>4502</v>
      </c>
      <c r="E2081" t="b">
        <v>1</v>
      </c>
    </row>
    <row r="2082" spans="1:5">
      <c r="A2082" t="s">
        <v>4503</v>
      </c>
      <c r="B2082" t="s">
        <v>4504</v>
      </c>
      <c r="E2082" t="b">
        <v>1</v>
      </c>
    </row>
    <row r="2083" spans="1:5">
      <c r="A2083" t="s">
        <v>4505</v>
      </c>
      <c r="B2083" t="s">
        <v>4506</v>
      </c>
      <c r="E2083" t="b">
        <v>1</v>
      </c>
    </row>
    <row r="2084" spans="1:5">
      <c r="A2084" t="s">
        <v>4507</v>
      </c>
      <c r="B2084" t="s">
        <v>4508</v>
      </c>
      <c r="E2084" t="b">
        <v>1</v>
      </c>
    </row>
    <row r="2085" spans="1:5">
      <c r="A2085" t="s">
        <v>4509</v>
      </c>
      <c r="B2085" t="s">
        <v>4510</v>
      </c>
      <c r="E2085" t="b">
        <v>1</v>
      </c>
    </row>
    <row r="2086" spans="1:5">
      <c r="A2086" t="s">
        <v>4511</v>
      </c>
      <c r="B2086" t="s">
        <v>4512</v>
      </c>
      <c r="E2086" t="b">
        <v>1</v>
      </c>
    </row>
    <row r="2087" spans="1:5">
      <c r="A2087" t="s">
        <v>4513</v>
      </c>
      <c r="B2087" t="s">
        <v>4514</v>
      </c>
      <c r="E2087" t="b">
        <v>1</v>
      </c>
    </row>
    <row r="2088" spans="1:5">
      <c r="A2088" t="s">
        <v>4515</v>
      </c>
      <c r="B2088" t="s">
        <v>4516</v>
      </c>
      <c r="E2088" t="b">
        <v>1</v>
      </c>
    </row>
    <row r="2089" spans="1:5">
      <c r="A2089" t="s">
        <v>4517</v>
      </c>
      <c r="B2089" t="s">
        <v>4518</v>
      </c>
      <c r="E2089" t="b">
        <v>1</v>
      </c>
    </row>
    <row r="2090" spans="1:5">
      <c r="A2090" t="s">
        <v>4519</v>
      </c>
      <c r="B2090" t="s">
        <v>4520</v>
      </c>
      <c r="E2090" t="b">
        <v>1</v>
      </c>
    </row>
    <row r="2091" spans="1:5">
      <c r="A2091" t="s">
        <v>4521</v>
      </c>
      <c r="B2091" t="s">
        <v>4522</v>
      </c>
      <c r="E2091" t="b">
        <v>1</v>
      </c>
    </row>
    <row r="2092" spans="1:5">
      <c r="A2092" t="s">
        <v>4523</v>
      </c>
      <c r="B2092" t="s">
        <v>4524</v>
      </c>
      <c r="E2092" t="b">
        <v>1</v>
      </c>
    </row>
    <row r="2093" spans="1:5">
      <c r="A2093" t="s">
        <v>4525</v>
      </c>
      <c r="B2093" t="s">
        <v>4526</v>
      </c>
      <c r="E2093" t="b">
        <v>1</v>
      </c>
    </row>
    <row r="2094" spans="1:5">
      <c r="A2094" t="s">
        <v>4527</v>
      </c>
      <c r="B2094" t="s">
        <v>4528</v>
      </c>
      <c r="E2094" t="b">
        <v>1</v>
      </c>
    </row>
    <row r="2095" spans="1:5">
      <c r="A2095" t="s">
        <v>4529</v>
      </c>
      <c r="B2095" t="s">
        <v>4530</v>
      </c>
      <c r="E2095" t="b">
        <v>1</v>
      </c>
    </row>
    <row r="2096" spans="1:5">
      <c r="A2096" t="s">
        <v>4531</v>
      </c>
      <c r="B2096" t="s">
        <v>4532</v>
      </c>
      <c r="E2096" t="b">
        <v>1</v>
      </c>
    </row>
    <row r="2097" spans="1:5">
      <c r="A2097" t="s">
        <v>4533</v>
      </c>
      <c r="B2097" t="s">
        <v>4534</v>
      </c>
      <c r="E2097" t="b">
        <v>1</v>
      </c>
    </row>
    <row r="2098" spans="1:5">
      <c r="A2098" t="s">
        <v>4535</v>
      </c>
      <c r="B2098" t="s">
        <v>4536</v>
      </c>
      <c r="E2098" t="b">
        <v>1</v>
      </c>
    </row>
    <row r="2099" spans="1:5">
      <c r="A2099" t="s">
        <v>4537</v>
      </c>
      <c r="B2099" t="s">
        <v>4538</v>
      </c>
      <c r="E2099" t="b">
        <v>1</v>
      </c>
    </row>
    <row r="2100" spans="1:5">
      <c r="A2100" t="s">
        <v>4539</v>
      </c>
      <c r="B2100" t="s">
        <v>4540</v>
      </c>
      <c r="E2100" t="b">
        <v>1</v>
      </c>
    </row>
    <row r="2101" spans="1:5">
      <c r="A2101" t="s">
        <v>4541</v>
      </c>
      <c r="B2101" t="s">
        <v>4542</v>
      </c>
      <c r="E2101" t="b">
        <v>1</v>
      </c>
    </row>
    <row r="2102" spans="1:5">
      <c r="A2102" t="s">
        <v>4543</v>
      </c>
      <c r="B2102" t="s">
        <v>4544</v>
      </c>
      <c r="E2102" t="b">
        <v>1</v>
      </c>
    </row>
    <row r="2103" spans="1:5">
      <c r="A2103" t="s">
        <v>4545</v>
      </c>
      <c r="B2103" t="s">
        <v>4546</v>
      </c>
      <c r="E2103" t="b">
        <v>1</v>
      </c>
    </row>
    <row r="2104" spans="1:5">
      <c r="A2104" t="s">
        <v>4547</v>
      </c>
      <c r="B2104" t="s">
        <v>4548</v>
      </c>
      <c r="E2104" t="b">
        <v>1</v>
      </c>
    </row>
    <row r="2105" spans="1:5">
      <c r="A2105" t="s">
        <v>4549</v>
      </c>
      <c r="B2105" t="s">
        <v>4550</v>
      </c>
      <c r="E2105" t="b">
        <v>1</v>
      </c>
    </row>
    <row r="2106" spans="1:5">
      <c r="A2106" t="s">
        <v>4551</v>
      </c>
      <c r="B2106" t="s">
        <v>4552</v>
      </c>
      <c r="E2106" t="b">
        <v>1</v>
      </c>
    </row>
    <row r="2107" spans="1:5">
      <c r="A2107" t="s">
        <v>4553</v>
      </c>
      <c r="B2107" t="s">
        <v>4554</v>
      </c>
      <c r="E2107" t="b">
        <v>1</v>
      </c>
    </row>
    <row r="2108" spans="1:5">
      <c r="A2108" t="s">
        <v>4555</v>
      </c>
      <c r="B2108" t="s">
        <v>4556</v>
      </c>
      <c r="E2108" t="b">
        <v>1</v>
      </c>
    </row>
    <row r="2109" spans="1:5">
      <c r="A2109" t="s">
        <v>4557</v>
      </c>
      <c r="B2109" t="s">
        <v>4558</v>
      </c>
      <c r="E2109" t="b">
        <v>1</v>
      </c>
    </row>
    <row r="2110" spans="1:5">
      <c r="A2110" t="s">
        <v>4559</v>
      </c>
      <c r="B2110" t="s">
        <v>4560</v>
      </c>
      <c r="E2110" t="b">
        <v>1</v>
      </c>
    </row>
    <row r="2111" spans="1:5">
      <c r="A2111" t="s">
        <v>4561</v>
      </c>
      <c r="B2111" t="s">
        <v>4562</v>
      </c>
      <c r="E2111" t="b">
        <v>1</v>
      </c>
    </row>
    <row r="2112" spans="1:5">
      <c r="A2112" t="s">
        <v>4563</v>
      </c>
      <c r="B2112" t="s">
        <v>4564</v>
      </c>
      <c r="E2112" t="b">
        <v>1</v>
      </c>
    </row>
    <row r="2113" spans="1:5">
      <c r="A2113" t="s">
        <v>4565</v>
      </c>
      <c r="B2113" t="s">
        <v>4566</v>
      </c>
      <c r="E2113" t="b">
        <v>1</v>
      </c>
    </row>
    <row r="2114" spans="1:5">
      <c r="A2114" t="s">
        <v>4567</v>
      </c>
      <c r="B2114" t="s">
        <v>4568</v>
      </c>
      <c r="E2114" t="b">
        <v>1</v>
      </c>
    </row>
    <row r="2115" spans="1:5">
      <c r="A2115" t="s">
        <v>4569</v>
      </c>
      <c r="B2115" t="s">
        <v>4570</v>
      </c>
      <c r="E2115" t="b">
        <v>1</v>
      </c>
    </row>
    <row r="2116" spans="1:5">
      <c r="A2116" t="s">
        <v>4571</v>
      </c>
      <c r="B2116" t="s">
        <v>4572</v>
      </c>
      <c r="E2116" t="b">
        <v>1</v>
      </c>
    </row>
    <row r="2117" spans="1:5">
      <c r="A2117" t="s">
        <v>4573</v>
      </c>
      <c r="B2117" t="s">
        <v>4574</v>
      </c>
      <c r="E2117" t="b">
        <v>1</v>
      </c>
    </row>
    <row r="2118" spans="1:5">
      <c r="A2118" t="s">
        <v>4575</v>
      </c>
      <c r="B2118" t="s">
        <v>4576</v>
      </c>
      <c r="E2118" t="b">
        <v>1</v>
      </c>
    </row>
    <row r="2119" spans="1:5">
      <c r="A2119" t="s">
        <v>4577</v>
      </c>
      <c r="B2119" t="s">
        <v>4578</v>
      </c>
      <c r="E2119" t="b">
        <v>1</v>
      </c>
    </row>
    <row r="2120" spans="1:5">
      <c r="A2120" t="s">
        <v>4579</v>
      </c>
      <c r="B2120" t="s">
        <v>4580</v>
      </c>
      <c r="E2120" t="b">
        <v>1</v>
      </c>
    </row>
    <row r="2121" spans="1:5">
      <c r="A2121" t="s">
        <v>4581</v>
      </c>
      <c r="B2121" t="s">
        <v>4582</v>
      </c>
      <c r="E2121" t="b">
        <v>1</v>
      </c>
    </row>
    <row r="2122" spans="1:5">
      <c r="A2122" t="s">
        <v>4583</v>
      </c>
      <c r="B2122" t="s">
        <v>4584</v>
      </c>
      <c r="E2122" t="b">
        <v>1</v>
      </c>
    </row>
    <row r="2123" spans="1:5">
      <c r="A2123" t="s">
        <v>4585</v>
      </c>
      <c r="B2123" t="s">
        <v>4586</v>
      </c>
      <c r="E2123" t="b">
        <v>1</v>
      </c>
    </row>
    <row r="2124" spans="1:5">
      <c r="A2124" t="s">
        <v>4587</v>
      </c>
      <c r="B2124" t="s">
        <v>4588</v>
      </c>
      <c r="E2124" t="b">
        <v>1</v>
      </c>
    </row>
    <row r="2125" spans="1:5">
      <c r="A2125" t="s">
        <v>4589</v>
      </c>
      <c r="B2125" t="s">
        <v>4590</v>
      </c>
      <c r="E2125" t="b">
        <v>1</v>
      </c>
    </row>
    <row r="2126" spans="1:5">
      <c r="A2126" t="s">
        <v>4591</v>
      </c>
      <c r="B2126" t="s">
        <v>4592</v>
      </c>
      <c r="E2126" t="b">
        <v>1</v>
      </c>
    </row>
    <row r="2127" spans="1:5">
      <c r="A2127" t="s">
        <v>4593</v>
      </c>
      <c r="B2127" t="s">
        <v>4594</v>
      </c>
      <c r="E2127" t="b">
        <v>1</v>
      </c>
    </row>
    <row r="2128" spans="1:5">
      <c r="A2128" t="s">
        <v>4595</v>
      </c>
      <c r="B2128" t="s">
        <v>4596</v>
      </c>
      <c r="E2128" t="b">
        <v>1</v>
      </c>
    </row>
    <row r="2129" spans="1:5">
      <c r="A2129" t="s">
        <v>4597</v>
      </c>
      <c r="B2129" t="s">
        <v>4598</v>
      </c>
      <c r="E2129" t="b">
        <v>1</v>
      </c>
    </row>
    <row r="2130" spans="1:5">
      <c r="A2130" t="s">
        <v>4599</v>
      </c>
      <c r="B2130" t="s">
        <v>4600</v>
      </c>
      <c r="E2130" t="b">
        <v>1</v>
      </c>
    </row>
    <row r="2131" spans="1:5">
      <c r="A2131" t="s">
        <v>4601</v>
      </c>
      <c r="B2131" t="s">
        <v>4602</v>
      </c>
      <c r="E2131" t="b">
        <v>1</v>
      </c>
    </row>
    <row r="2132" spans="1:5">
      <c r="A2132" t="s">
        <v>4603</v>
      </c>
      <c r="B2132" t="s">
        <v>4604</v>
      </c>
      <c r="E2132" t="b">
        <v>1</v>
      </c>
    </row>
    <row r="2133" spans="1:5">
      <c r="A2133" t="s">
        <v>4605</v>
      </c>
      <c r="B2133" t="s">
        <v>4606</v>
      </c>
      <c r="E2133" t="b">
        <v>1</v>
      </c>
    </row>
    <row r="2134" spans="1:5">
      <c r="A2134" t="s">
        <v>4607</v>
      </c>
      <c r="B2134" t="s">
        <v>4608</v>
      </c>
      <c r="E2134" t="b">
        <v>1</v>
      </c>
    </row>
    <row r="2135" spans="1:5">
      <c r="A2135" t="s">
        <v>4609</v>
      </c>
      <c r="B2135" t="s">
        <v>4610</v>
      </c>
      <c r="E2135" t="b">
        <v>1</v>
      </c>
    </row>
    <row r="2136" spans="1:5">
      <c r="A2136" t="s">
        <v>4611</v>
      </c>
      <c r="B2136" t="s">
        <v>4612</v>
      </c>
      <c r="E2136" t="b">
        <v>1</v>
      </c>
    </row>
    <row r="2137" spans="1:5">
      <c r="A2137" t="s">
        <v>4613</v>
      </c>
      <c r="B2137" t="s">
        <v>4614</v>
      </c>
      <c r="E2137" t="b">
        <v>1</v>
      </c>
    </row>
    <row r="2138" spans="1:5">
      <c r="A2138" t="s">
        <v>4615</v>
      </c>
      <c r="B2138" t="s">
        <v>4616</v>
      </c>
      <c r="E2138" t="b">
        <v>1</v>
      </c>
    </row>
    <row r="2139" spans="1:5">
      <c r="A2139" t="s">
        <v>4617</v>
      </c>
      <c r="B2139" t="s">
        <v>4618</v>
      </c>
      <c r="E2139" t="b">
        <v>1</v>
      </c>
    </row>
    <row r="2140" spans="1:5">
      <c r="A2140" t="s">
        <v>4619</v>
      </c>
      <c r="B2140" t="s">
        <v>4620</v>
      </c>
      <c r="E2140" t="b">
        <v>1</v>
      </c>
    </row>
    <row r="2141" spans="1:5">
      <c r="A2141" t="s">
        <v>4621</v>
      </c>
      <c r="B2141" t="s">
        <v>4622</v>
      </c>
      <c r="E2141" t="b">
        <v>1</v>
      </c>
    </row>
    <row r="2142" spans="1:5">
      <c r="A2142" t="s">
        <v>4623</v>
      </c>
      <c r="B2142" t="s">
        <v>4624</v>
      </c>
      <c r="E2142" t="b">
        <v>1</v>
      </c>
    </row>
    <row r="2143" spans="1:5">
      <c r="A2143" t="s">
        <v>4625</v>
      </c>
      <c r="B2143" t="s">
        <v>4626</v>
      </c>
      <c r="E2143" t="b">
        <v>1</v>
      </c>
    </row>
    <row r="2144" spans="1:5">
      <c r="A2144" t="s">
        <v>4627</v>
      </c>
      <c r="B2144" t="s">
        <v>4628</v>
      </c>
      <c r="E2144" t="b">
        <v>1</v>
      </c>
    </row>
    <row r="2145" spans="1:5">
      <c r="A2145" t="s">
        <v>4629</v>
      </c>
      <c r="B2145" t="s">
        <v>4630</v>
      </c>
      <c r="E2145" t="b">
        <v>1</v>
      </c>
    </row>
    <row r="2146" spans="1:5">
      <c r="A2146" t="s">
        <v>4631</v>
      </c>
      <c r="B2146" t="s">
        <v>4632</v>
      </c>
      <c r="E2146" t="b">
        <v>1</v>
      </c>
    </row>
    <row r="2147" spans="1:5">
      <c r="A2147" t="s">
        <v>4633</v>
      </c>
      <c r="B2147" t="s">
        <v>4634</v>
      </c>
      <c r="E2147" t="b">
        <v>1</v>
      </c>
    </row>
    <row r="2148" spans="1:5">
      <c r="A2148" t="s">
        <v>4635</v>
      </c>
      <c r="B2148" t="s">
        <v>4636</v>
      </c>
      <c r="E2148" t="b">
        <v>1</v>
      </c>
    </row>
    <row r="2149" spans="1:5">
      <c r="A2149" t="s">
        <v>4637</v>
      </c>
      <c r="B2149" t="s">
        <v>4638</v>
      </c>
      <c r="E2149" t="b">
        <v>1</v>
      </c>
    </row>
    <row r="2150" spans="1:5">
      <c r="A2150" t="s">
        <v>4639</v>
      </c>
      <c r="B2150" t="s">
        <v>4640</v>
      </c>
      <c r="E2150" t="b">
        <v>1</v>
      </c>
    </row>
    <row r="2151" spans="1:5">
      <c r="A2151" t="s">
        <v>4641</v>
      </c>
      <c r="B2151" t="s">
        <v>4642</v>
      </c>
      <c r="E2151" t="b">
        <v>1</v>
      </c>
    </row>
    <row r="2152" spans="1:5">
      <c r="A2152" t="s">
        <v>4643</v>
      </c>
      <c r="B2152" t="s">
        <v>4644</v>
      </c>
      <c r="E2152" t="b">
        <v>1</v>
      </c>
    </row>
    <row r="2153" spans="1:5">
      <c r="A2153" t="s">
        <v>4645</v>
      </c>
      <c r="B2153" t="s">
        <v>4646</v>
      </c>
      <c r="E2153" t="b">
        <v>1</v>
      </c>
    </row>
    <row r="2154" spans="1:5">
      <c r="A2154" t="s">
        <v>4647</v>
      </c>
      <c r="B2154" t="s">
        <v>4648</v>
      </c>
      <c r="E2154" t="b">
        <v>1</v>
      </c>
    </row>
    <row r="2155" spans="1:5">
      <c r="A2155" t="s">
        <v>4649</v>
      </c>
      <c r="B2155" t="s">
        <v>4650</v>
      </c>
      <c r="E2155" t="b">
        <v>1</v>
      </c>
    </row>
    <row r="2156" spans="1:5">
      <c r="A2156" t="s">
        <v>4651</v>
      </c>
      <c r="B2156" t="s">
        <v>4652</v>
      </c>
      <c r="E2156" t="b">
        <v>1</v>
      </c>
    </row>
    <row r="2157" spans="1:5">
      <c r="A2157" t="s">
        <v>4653</v>
      </c>
      <c r="B2157" t="s">
        <v>4654</v>
      </c>
      <c r="E2157" t="b">
        <v>1</v>
      </c>
    </row>
    <row r="2158" spans="1:5">
      <c r="A2158" t="s">
        <v>4655</v>
      </c>
      <c r="B2158" t="s">
        <v>4656</v>
      </c>
      <c r="E2158" t="b">
        <v>1</v>
      </c>
    </row>
    <row r="2159" spans="1:5">
      <c r="A2159" t="s">
        <v>4657</v>
      </c>
      <c r="B2159" t="s">
        <v>4658</v>
      </c>
      <c r="E2159" t="b">
        <v>1</v>
      </c>
    </row>
    <row r="2160" spans="1:5">
      <c r="A2160" t="s">
        <v>4659</v>
      </c>
      <c r="B2160" t="s">
        <v>4660</v>
      </c>
      <c r="E2160" t="b">
        <v>1</v>
      </c>
    </row>
    <row r="2161" spans="1:5">
      <c r="A2161" t="s">
        <v>4661</v>
      </c>
      <c r="B2161" t="s">
        <v>4662</v>
      </c>
      <c r="E2161" t="b">
        <v>1</v>
      </c>
    </row>
    <row r="2162" spans="1:5">
      <c r="A2162" t="s">
        <v>4663</v>
      </c>
      <c r="B2162" t="s">
        <v>4664</v>
      </c>
      <c r="E2162" t="b">
        <v>1</v>
      </c>
    </row>
    <row r="2163" spans="1:5">
      <c r="A2163" t="s">
        <v>4665</v>
      </c>
      <c r="B2163" t="s">
        <v>4666</v>
      </c>
      <c r="E2163" t="b">
        <v>1</v>
      </c>
    </row>
    <row r="2164" spans="1:5">
      <c r="A2164" t="s">
        <v>4667</v>
      </c>
      <c r="B2164" t="s">
        <v>4668</v>
      </c>
      <c r="E2164" t="b">
        <v>1</v>
      </c>
    </row>
    <row r="2165" spans="1:5">
      <c r="A2165" t="s">
        <v>4669</v>
      </c>
      <c r="B2165" t="s">
        <v>4670</v>
      </c>
      <c r="E2165" t="b">
        <v>1</v>
      </c>
    </row>
    <row r="2166" spans="1:5">
      <c r="A2166" t="s">
        <v>4671</v>
      </c>
      <c r="B2166" t="s">
        <v>4672</v>
      </c>
      <c r="E2166" t="b">
        <v>1</v>
      </c>
    </row>
    <row r="2167" spans="1:5">
      <c r="A2167" t="s">
        <v>4673</v>
      </c>
      <c r="B2167" t="s">
        <v>4674</v>
      </c>
      <c r="E2167" t="b">
        <v>1</v>
      </c>
    </row>
    <row r="2168" spans="1:5">
      <c r="A2168" t="s">
        <v>4675</v>
      </c>
      <c r="B2168" t="s">
        <v>4676</v>
      </c>
      <c r="E2168" t="b">
        <v>1</v>
      </c>
    </row>
    <row r="2169" spans="1:5">
      <c r="A2169" t="s">
        <v>4677</v>
      </c>
      <c r="B2169" t="s">
        <v>4678</v>
      </c>
      <c r="E2169" t="b">
        <v>1</v>
      </c>
    </row>
    <row r="2170" spans="1:5">
      <c r="A2170" t="s">
        <v>4679</v>
      </c>
      <c r="B2170" t="s">
        <v>4680</v>
      </c>
      <c r="E2170" t="b">
        <v>1</v>
      </c>
    </row>
    <row r="2171" spans="1:5">
      <c r="A2171" t="s">
        <v>4681</v>
      </c>
      <c r="B2171" t="s">
        <v>4682</v>
      </c>
      <c r="E2171" t="b">
        <v>1</v>
      </c>
    </row>
    <row r="2172" spans="1:5">
      <c r="A2172" t="s">
        <v>4683</v>
      </c>
      <c r="B2172" t="s">
        <v>4684</v>
      </c>
      <c r="E2172" t="b">
        <v>1</v>
      </c>
    </row>
    <row r="2173" spans="1:5">
      <c r="A2173" t="s">
        <v>4685</v>
      </c>
      <c r="B2173" t="s">
        <v>4686</v>
      </c>
      <c r="E2173" t="b">
        <v>1</v>
      </c>
    </row>
    <row r="2174" spans="1:5">
      <c r="A2174" t="s">
        <v>4687</v>
      </c>
      <c r="B2174" t="s">
        <v>4688</v>
      </c>
      <c r="E2174" t="b">
        <v>1</v>
      </c>
    </row>
    <row r="2175" spans="1:5">
      <c r="A2175" t="s">
        <v>4689</v>
      </c>
      <c r="B2175" t="s">
        <v>4690</v>
      </c>
      <c r="E2175" t="b">
        <v>1</v>
      </c>
    </row>
    <row r="2176" spans="1:5">
      <c r="A2176" t="s">
        <v>4691</v>
      </c>
      <c r="B2176" t="s">
        <v>4692</v>
      </c>
      <c r="E2176" t="b">
        <v>1</v>
      </c>
    </row>
    <row r="2177" spans="1:5">
      <c r="A2177" t="s">
        <v>4693</v>
      </c>
      <c r="B2177" t="s">
        <v>4694</v>
      </c>
      <c r="E2177" t="b">
        <v>1</v>
      </c>
    </row>
    <row r="2178" spans="1:5">
      <c r="A2178" t="s">
        <v>4695</v>
      </c>
      <c r="B2178" t="s">
        <v>4696</v>
      </c>
      <c r="E2178" t="b">
        <v>1</v>
      </c>
    </row>
    <row r="2179" spans="1:5">
      <c r="A2179" t="s">
        <v>4697</v>
      </c>
      <c r="B2179" t="s">
        <v>4698</v>
      </c>
      <c r="E2179" t="b">
        <v>1</v>
      </c>
    </row>
    <row r="2180" spans="1:5">
      <c r="A2180" t="s">
        <v>4699</v>
      </c>
      <c r="B2180" t="s">
        <v>4700</v>
      </c>
      <c r="E2180" t="b">
        <v>1</v>
      </c>
    </row>
    <row r="2181" spans="1:5">
      <c r="A2181" t="s">
        <v>4701</v>
      </c>
      <c r="B2181" t="s">
        <v>4702</v>
      </c>
      <c r="E2181" t="b">
        <v>1</v>
      </c>
    </row>
    <row r="2182" spans="1:5">
      <c r="A2182" t="s">
        <v>4703</v>
      </c>
      <c r="B2182" t="s">
        <v>4704</v>
      </c>
      <c r="E2182" t="b">
        <v>1</v>
      </c>
    </row>
    <row r="2183" spans="1:5">
      <c r="A2183" t="s">
        <v>4705</v>
      </c>
      <c r="B2183" t="s">
        <v>4706</v>
      </c>
      <c r="E2183" t="b">
        <v>1</v>
      </c>
    </row>
    <row r="2184" spans="1:5">
      <c r="A2184" t="s">
        <v>4707</v>
      </c>
      <c r="B2184" t="s">
        <v>4708</v>
      </c>
      <c r="E2184" t="b">
        <v>1</v>
      </c>
    </row>
    <row r="2185" spans="1:5">
      <c r="A2185" t="s">
        <v>4709</v>
      </c>
      <c r="B2185" t="s">
        <v>4710</v>
      </c>
      <c r="E2185" t="b">
        <v>1</v>
      </c>
    </row>
    <row r="2186" spans="1:5">
      <c r="A2186" t="s">
        <v>4711</v>
      </c>
      <c r="B2186" t="s">
        <v>4712</v>
      </c>
      <c r="E2186" t="b">
        <v>1</v>
      </c>
    </row>
    <row r="2187" spans="1:5">
      <c r="A2187" t="s">
        <v>4713</v>
      </c>
      <c r="B2187" t="s">
        <v>4714</v>
      </c>
      <c r="E2187" t="b">
        <v>1</v>
      </c>
    </row>
    <row r="2188" spans="1:5">
      <c r="A2188" t="s">
        <v>4715</v>
      </c>
      <c r="B2188" t="s">
        <v>4716</v>
      </c>
      <c r="E2188" t="b">
        <v>1</v>
      </c>
    </row>
    <row r="2189" spans="1:5">
      <c r="A2189" t="s">
        <v>4717</v>
      </c>
      <c r="B2189" t="s">
        <v>4718</v>
      </c>
      <c r="E2189" t="b">
        <v>1</v>
      </c>
    </row>
    <row r="2190" spans="1:5">
      <c r="A2190" t="s">
        <v>4719</v>
      </c>
      <c r="B2190" t="s">
        <v>4720</v>
      </c>
      <c r="E2190" t="b">
        <v>1</v>
      </c>
    </row>
    <row r="2191" spans="1:5">
      <c r="A2191" t="s">
        <v>4721</v>
      </c>
      <c r="B2191" t="s">
        <v>4722</v>
      </c>
      <c r="E2191" t="b">
        <v>1</v>
      </c>
    </row>
    <row r="2192" spans="1:5">
      <c r="A2192" t="s">
        <v>4723</v>
      </c>
      <c r="B2192" t="s">
        <v>4724</v>
      </c>
      <c r="E2192" t="b">
        <v>1</v>
      </c>
    </row>
    <row r="2193" spans="1:5">
      <c r="A2193" t="s">
        <v>4725</v>
      </c>
      <c r="B2193" t="s">
        <v>4726</v>
      </c>
      <c r="E2193" t="b">
        <v>1</v>
      </c>
    </row>
    <row r="2194" spans="1:5">
      <c r="A2194" t="s">
        <v>4727</v>
      </c>
      <c r="B2194" t="s">
        <v>4728</v>
      </c>
      <c r="E2194" t="b">
        <v>1</v>
      </c>
    </row>
    <row r="2195" spans="1:5">
      <c r="A2195" t="s">
        <v>4729</v>
      </c>
      <c r="B2195" t="s">
        <v>4730</v>
      </c>
      <c r="E2195" t="b">
        <v>1</v>
      </c>
    </row>
    <row r="2196" spans="1:5">
      <c r="A2196" t="s">
        <v>4731</v>
      </c>
      <c r="B2196" t="s">
        <v>4732</v>
      </c>
      <c r="E2196" t="b">
        <v>1</v>
      </c>
    </row>
    <row r="2197" spans="1:5">
      <c r="A2197" t="s">
        <v>4733</v>
      </c>
      <c r="B2197" t="s">
        <v>4734</v>
      </c>
      <c r="E2197" t="b">
        <v>1</v>
      </c>
    </row>
    <row r="2198" spans="1:5">
      <c r="A2198" t="s">
        <v>4735</v>
      </c>
      <c r="B2198" t="s">
        <v>4736</v>
      </c>
      <c r="E2198" t="b">
        <v>1</v>
      </c>
    </row>
    <row r="2199" spans="1:5">
      <c r="A2199" t="s">
        <v>4737</v>
      </c>
      <c r="B2199" t="s">
        <v>4738</v>
      </c>
      <c r="E2199" t="b">
        <v>1</v>
      </c>
    </row>
    <row r="2200" spans="1:5">
      <c r="A2200" t="s">
        <v>4739</v>
      </c>
      <c r="B2200" t="s">
        <v>4740</v>
      </c>
      <c r="E2200" t="b">
        <v>1</v>
      </c>
    </row>
    <row r="2201" spans="1:5">
      <c r="A2201" t="s">
        <v>4741</v>
      </c>
      <c r="B2201" t="s">
        <v>4742</v>
      </c>
      <c r="E2201" t="b">
        <v>1</v>
      </c>
    </row>
    <row r="2202" spans="1:5">
      <c r="A2202" t="s">
        <v>4743</v>
      </c>
      <c r="B2202" t="s">
        <v>4744</v>
      </c>
      <c r="E2202" t="b">
        <v>1</v>
      </c>
    </row>
    <row r="2203" spans="1:5">
      <c r="A2203" t="s">
        <v>4745</v>
      </c>
      <c r="B2203" t="s">
        <v>4746</v>
      </c>
      <c r="E2203" t="b">
        <v>1</v>
      </c>
    </row>
    <row r="2204" spans="1:5">
      <c r="A2204" t="s">
        <v>4747</v>
      </c>
      <c r="B2204" t="s">
        <v>4748</v>
      </c>
      <c r="E2204" t="b">
        <v>1</v>
      </c>
    </row>
    <row r="2205" spans="1:5">
      <c r="A2205" t="s">
        <v>4749</v>
      </c>
      <c r="B2205" t="s">
        <v>4750</v>
      </c>
      <c r="E2205" t="b">
        <v>1</v>
      </c>
    </row>
    <row r="2206" spans="1:5">
      <c r="A2206" t="s">
        <v>4751</v>
      </c>
      <c r="B2206" t="s">
        <v>4752</v>
      </c>
      <c r="E2206" t="b">
        <v>1</v>
      </c>
    </row>
    <row r="2207" spans="1:5">
      <c r="A2207" t="s">
        <v>4753</v>
      </c>
      <c r="B2207" t="s">
        <v>4754</v>
      </c>
      <c r="E2207" t="b">
        <v>1</v>
      </c>
    </row>
    <row r="2208" spans="1:5">
      <c r="A2208" t="s">
        <v>4755</v>
      </c>
      <c r="B2208" t="s">
        <v>4756</v>
      </c>
      <c r="E2208" t="b">
        <v>1</v>
      </c>
    </row>
    <row r="2209" spans="1:5">
      <c r="A2209" t="s">
        <v>4757</v>
      </c>
      <c r="B2209" t="s">
        <v>4758</v>
      </c>
      <c r="E2209" t="b">
        <v>1</v>
      </c>
    </row>
    <row r="2210" spans="1:5">
      <c r="A2210" t="s">
        <v>4759</v>
      </c>
      <c r="B2210" t="s">
        <v>4760</v>
      </c>
      <c r="E2210" t="b">
        <v>1</v>
      </c>
    </row>
    <row r="2211" spans="1:5">
      <c r="A2211" t="s">
        <v>4761</v>
      </c>
      <c r="B2211" t="s">
        <v>4762</v>
      </c>
      <c r="E2211" t="b">
        <v>1</v>
      </c>
    </row>
    <row r="2212" spans="1:5">
      <c r="A2212" t="s">
        <v>4763</v>
      </c>
      <c r="B2212" t="s">
        <v>4764</v>
      </c>
      <c r="E2212" t="b">
        <v>1</v>
      </c>
    </row>
    <row r="2213" spans="1:5">
      <c r="A2213" t="s">
        <v>4765</v>
      </c>
      <c r="B2213" t="s">
        <v>4766</v>
      </c>
      <c r="E2213" t="b">
        <v>1</v>
      </c>
    </row>
    <row r="2214" spans="1:5">
      <c r="A2214" t="s">
        <v>4767</v>
      </c>
      <c r="B2214" t="s">
        <v>4768</v>
      </c>
      <c r="E2214" t="b">
        <v>1</v>
      </c>
    </row>
    <row r="2215" spans="1:5">
      <c r="A2215" t="s">
        <v>4769</v>
      </c>
      <c r="B2215" t="s">
        <v>4770</v>
      </c>
      <c r="E2215" t="b">
        <v>1</v>
      </c>
    </row>
    <row r="2216" spans="1:5">
      <c r="A2216" t="s">
        <v>4771</v>
      </c>
      <c r="B2216" t="s">
        <v>4772</v>
      </c>
      <c r="E2216" t="b">
        <v>1</v>
      </c>
    </row>
    <row r="2217" spans="1:5">
      <c r="A2217" t="s">
        <v>4773</v>
      </c>
      <c r="B2217" t="s">
        <v>4774</v>
      </c>
      <c r="E2217" t="b">
        <v>1</v>
      </c>
    </row>
    <row r="2218" spans="1:5">
      <c r="A2218" t="s">
        <v>4775</v>
      </c>
      <c r="B2218" t="s">
        <v>4776</v>
      </c>
      <c r="E2218" t="b">
        <v>1</v>
      </c>
    </row>
    <row r="2219" spans="1:5">
      <c r="A2219" t="s">
        <v>4777</v>
      </c>
      <c r="B2219" t="s">
        <v>4778</v>
      </c>
      <c r="E2219" t="b">
        <v>1</v>
      </c>
    </row>
    <row r="2220" spans="1:5">
      <c r="A2220" t="s">
        <v>4779</v>
      </c>
      <c r="B2220" t="s">
        <v>4780</v>
      </c>
      <c r="E2220" t="b">
        <v>1</v>
      </c>
    </row>
    <row r="2221" spans="1:5">
      <c r="A2221" t="s">
        <v>4781</v>
      </c>
      <c r="B2221" t="s">
        <v>4782</v>
      </c>
      <c r="E2221" t="b">
        <v>1</v>
      </c>
    </row>
    <row r="2222" spans="1:5">
      <c r="A2222" t="s">
        <v>4783</v>
      </c>
      <c r="B2222" t="s">
        <v>4784</v>
      </c>
      <c r="E2222" t="b">
        <v>1</v>
      </c>
    </row>
    <row r="2223" spans="1:5">
      <c r="A2223" t="s">
        <v>4785</v>
      </c>
      <c r="B2223" t="s">
        <v>4786</v>
      </c>
      <c r="E2223" t="b">
        <v>1</v>
      </c>
    </row>
    <row r="2224" spans="1:5">
      <c r="A2224" t="s">
        <v>4787</v>
      </c>
      <c r="B2224" t="s">
        <v>4788</v>
      </c>
      <c r="E2224" t="b">
        <v>1</v>
      </c>
    </row>
    <row r="2225" spans="1:5">
      <c r="A2225" t="s">
        <v>4789</v>
      </c>
      <c r="B2225" t="s">
        <v>4790</v>
      </c>
      <c r="E2225" t="b">
        <v>1</v>
      </c>
    </row>
    <row r="2226" spans="1:5">
      <c r="A2226" t="s">
        <v>4791</v>
      </c>
      <c r="B2226" t="s">
        <v>4792</v>
      </c>
      <c r="E2226" t="b">
        <v>1</v>
      </c>
    </row>
    <row r="2227" spans="1:5">
      <c r="A2227" t="s">
        <v>4793</v>
      </c>
      <c r="B2227" t="s">
        <v>4794</v>
      </c>
      <c r="E2227" t="b">
        <v>1</v>
      </c>
    </row>
    <row r="2228" spans="1:5">
      <c r="A2228" t="s">
        <v>4795</v>
      </c>
      <c r="B2228" t="s">
        <v>4796</v>
      </c>
      <c r="E2228" t="b">
        <v>1</v>
      </c>
    </row>
    <row r="2229" spans="1:5">
      <c r="A2229" t="s">
        <v>4797</v>
      </c>
      <c r="B2229" t="s">
        <v>4798</v>
      </c>
      <c r="E2229" t="b">
        <v>1</v>
      </c>
    </row>
    <row r="2230" spans="1:5">
      <c r="A2230" t="s">
        <v>4799</v>
      </c>
      <c r="B2230" t="s">
        <v>4800</v>
      </c>
      <c r="E2230" t="b">
        <v>1</v>
      </c>
    </row>
    <row r="2231" spans="1:5">
      <c r="A2231" t="s">
        <v>4801</v>
      </c>
      <c r="B2231" t="s">
        <v>4802</v>
      </c>
      <c r="E2231" t="b">
        <v>1</v>
      </c>
    </row>
    <row r="2232" spans="1:5">
      <c r="A2232" t="s">
        <v>4803</v>
      </c>
      <c r="B2232" t="s">
        <v>4804</v>
      </c>
      <c r="E2232" t="b">
        <v>1</v>
      </c>
    </row>
    <row r="2233" spans="1:5">
      <c r="A2233" t="s">
        <v>4805</v>
      </c>
      <c r="B2233" t="s">
        <v>4806</v>
      </c>
      <c r="E2233" t="b">
        <v>1</v>
      </c>
    </row>
    <row r="2234" spans="1:5">
      <c r="A2234" t="s">
        <v>4807</v>
      </c>
      <c r="B2234" t="s">
        <v>4808</v>
      </c>
      <c r="E2234" t="b">
        <v>1</v>
      </c>
    </row>
    <row r="2235" spans="1:5">
      <c r="A2235" t="s">
        <v>4809</v>
      </c>
      <c r="B2235" t="s">
        <v>4810</v>
      </c>
      <c r="E2235" t="b">
        <v>1</v>
      </c>
    </row>
    <row r="2236" spans="1:5">
      <c r="A2236" t="s">
        <v>4811</v>
      </c>
      <c r="B2236" t="s">
        <v>4812</v>
      </c>
      <c r="E2236" t="b">
        <v>1</v>
      </c>
    </row>
    <row r="2237" spans="1:5">
      <c r="A2237" t="s">
        <v>4813</v>
      </c>
      <c r="B2237" t="s">
        <v>4814</v>
      </c>
      <c r="E2237" t="b">
        <v>1</v>
      </c>
    </row>
    <row r="2238" spans="1:5">
      <c r="A2238" t="s">
        <v>4815</v>
      </c>
      <c r="B2238" t="s">
        <v>4816</v>
      </c>
      <c r="E2238" t="b">
        <v>1</v>
      </c>
    </row>
    <row r="2239" spans="1:5">
      <c r="A2239" t="s">
        <v>4817</v>
      </c>
      <c r="B2239" t="s">
        <v>4818</v>
      </c>
      <c r="E2239" t="b">
        <v>1</v>
      </c>
    </row>
    <row r="2240" spans="1:5">
      <c r="A2240" t="s">
        <v>4819</v>
      </c>
      <c r="B2240" t="s">
        <v>4820</v>
      </c>
      <c r="E2240" t="b">
        <v>1</v>
      </c>
    </row>
    <row r="2241" spans="1:5">
      <c r="A2241" t="s">
        <v>4821</v>
      </c>
      <c r="B2241" t="s">
        <v>4822</v>
      </c>
      <c r="E2241" t="b">
        <v>1</v>
      </c>
    </row>
    <row r="2242" spans="1:5">
      <c r="A2242" t="s">
        <v>4823</v>
      </c>
      <c r="B2242" t="s">
        <v>4824</v>
      </c>
      <c r="E2242" t="b">
        <v>1</v>
      </c>
    </row>
    <row r="2243" spans="1:5">
      <c r="A2243" t="s">
        <v>4825</v>
      </c>
      <c r="B2243" t="s">
        <v>4826</v>
      </c>
      <c r="E2243" t="b">
        <v>1</v>
      </c>
    </row>
    <row r="2244" spans="1:5">
      <c r="A2244" t="s">
        <v>4827</v>
      </c>
      <c r="B2244" t="s">
        <v>4828</v>
      </c>
      <c r="E2244" t="b">
        <v>1</v>
      </c>
    </row>
    <row r="2245" spans="1:5">
      <c r="A2245" t="s">
        <v>4829</v>
      </c>
      <c r="B2245" t="s">
        <v>4830</v>
      </c>
      <c r="E2245" t="b">
        <v>1</v>
      </c>
    </row>
    <row r="2246" spans="1:5">
      <c r="A2246" t="s">
        <v>4831</v>
      </c>
      <c r="B2246" t="s">
        <v>4832</v>
      </c>
      <c r="E2246" t="b">
        <v>1</v>
      </c>
    </row>
    <row r="2247" spans="1:5">
      <c r="A2247" t="s">
        <v>4833</v>
      </c>
      <c r="B2247" t="s">
        <v>4834</v>
      </c>
      <c r="E2247" t="b">
        <v>1</v>
      </c>
    </row>
    <row r="2248" spans="1:5">
      <c r="A2248" t="s">
        <v>4835</v>
      </c>
      <c r="B2248" t="s">
        <v>4836</v>
      </c>
      <c r="E2248" t="b">
        <v>1</v>
      </c>
    </row>
    <row r="2249" spans="1:5">
      <c r="A2249" t="s">
        <v>4837</v>
      </c>
      <c r="B2249" t="s">
        <v>4838</v>
      </c>
      <c r="E2249" t="b">
        <v>1</v>
      </c>
    </row>
    <row r="2250" spans="1:5">
      <c r="A2250" t="s">
        <v>4839</v>
      </c>
      <c r="B2250" t="s">
        <v>4840</v>
      </c>
      <c r="E2250" t="b">
        <v>1</v>
      </c>
    </row>
    <row r="2251" spans="1:5">
      <c r="A2251" t="s">
        <v>4841</v>
      </c>
      <c r="B2251" t="s">
        <v>4842</v>
      </c>
      <c r="E2251" t="b">
        <v>1</v>
      </c>
    </row>
    <row r="2252" spans="1:5">
      <c r="A2252" t="s">
        <v>4843</v>
      </c>
      <c r="B2252" t="s">
        <v>4844</v>
      </c>
      <c r="E2252" t="b">
        <v>1</v>
      </c>
    </row>
    <row r="2253" spans="1:5">
      <c r="A2253" t="s">
        <v>4845</v>
      </c>
      <c r="B2253" t="s">
        <v>4846</v>
      </c>
      <c r="E2253" t="b">
        <v>1</v>
      </c>
    </row>
    <row r="2254" spans="1:5">
      <c r="A2254" t="s">
        <v>4847</v>
      </c>
      <c r="B2254" t="s">
        <v>4848</v>
      </c>
      <c r="E2254" t="b">
        <v>1</v>
      </c>
    </row>
    <row r="2255" spans="1:5">
      <c r="A2255" t="s">
        <v>4849</v>
      </c>
      <c r="B2255" t="s">
        <v>4850</v>
      </c>
      <c r="E2255" t="b">
        <v>1</v>
      </c>
    </row>
    <row r="2256" spans="1:5">
      <c r="A2256" t="s">
        <v>4851</v>
      </c>
      <c r="B2256" t="s">
        <v>4852</v>
      </c>
      <c r="E2256" t="b">
        <v>1</v>
      </c>
    </row>
    <row r="2257" spans="1:5">
      <c r="A2257" t="s">
        <v>4853</v>
      </c>
      <c r="B2257" t="s">
        <v>4854</v>
      </c>
      <c r="E2257" t="b">
        <v>1</v>
      </c>
    </row>
    <row r="2258" spans="1:5">
      <c r="A2258" t="s">
        <v>4855</v>
      </c>
      <c r="B2258" t="s">
        <v>4856</v>
      </c>
      <c r="E2258" t="b">
        <v>1</v>
      </c>
    </row>
    <row r="2259" spans="1:5">
      <c r="A2259" t="s">
        <v>4857</v>
      </c>
      <c r="B2259" t="s">
        <v>4858</v>
      </c>
      <c r="E2259" t="b">
        <v>1</v>
      </c>
    </row>
    <row r="2260" spans="1:5">
      <c r="A2260" t="s">
        <v>4859</v>
      </c>
      <c r="B2260" t="s">
        <v>4860</v>
      </c>
      <c r="E2260" t="b">
        <v>1</v>
      </c>
    </row>
    <row r="2261" spans="1:5">
      <c r="A2261" t="s">
        <v>4861</v>
      </c>
      <c r="B2261" t="s">
        <v>4862</v>
      </c>
      <c r="E2261" t="b">
        <v>1</v>
      </c>
    </row>
    <row r="2262" spans="1:5">
      <c r="A2262" t="s">
        <v>4863</v>
      </c>
      <c r="B2262" t="s">
        <v>4864</v>
      </c>
      <c r="E2262" t="b">
        <v>1</v>
      </c>
    </row>
    <row r="2263" spans="1:5">
      <c r="A2263" t="s">
        <v>4865</v>
      </c>
      <c r="B2263" t="s">
        <v>4866</v>
      </c>
      <c r="E2263" t="b">
        <v>1</v>
      </c>
    </row>
    <row r="2264" spans="1:5">
      <c r="A2264" t="s">
        <v>4867</v>
      </c>
      <c r="B2264" t="s">
        <v>4868</v>
      </c>
      <c r="E2264" t="b">
        <v>1</v>
      </c>
    </row>
    <row r="2265" spans="1:5">
      <c r="A2265" t="s">
        <v>4869</v>
      </c>
      <c r="B2265" t="s">
        <v>4870</v>
      </c>
      <c r="E2265" t="b">
        <v>1</v>
      </c>
    </row>
    <row r="2266" spans="1:5">
      <c r="A2266" t="s">
        <v>4871</v>
      </c>
      <c r="B2266" t="s">
        <v>4872</v>
      </c>
      <c r="E2266" t="b">
        <v>1</v>
      </c>
    </row>
    <row r="2267" spans="1:5">
      <c r="A2267" t="s">
        <v>4873</v>
      </c>
      <c r="B2267" t="s">
        <v>4874</v>
      </c>
      <c r="E2267" t="b">
        <v>1</v>
      </c>
    </row>
    <row r="2268" spans="1:5">
      <c r="A2268" t="s">
        <v>4875</v>
      </c>
      <c r="B2268" t="s">
        <v>4876</v>
      </c>
      <c r="E2268" t="b">
        <v>1</v>
      </c>
    </row>
    <row r="2269" spans="1:5">
      <c r="A2269" t="s">
        <v>4877</v>
      </c>
      <c r="B2269" t="s">
        <v>4878</v>
      </c>
      <c r="E2269" t="b">
        <v>1</v>
      </c>
    </row>
    <row r="2270" spans="1:5">
      <c r="A2270" t="s">
        <v>4879</v>
      </c>
      <c r="B2270" t="s">
        <v>4880</v>
      </c>
      <c r="E2270" t="b">
        <v>1</v>
      </c>
    </row>
    <row r="2271" spans="1:5">
      <c r="A2271" t="s">
        <v>4881</v>
      </c>
      <c r="B2271" t="s">
        <v>4882</v>
      </c>
      <c r="E2271" t="b">
        <v>1</v>
      </c>
    </row>
    <row r="2272" spans="1:5">
      <c r="A2272" t="s">
        <v>4883</v>
      </c>
      <c r="B2272" t="s">
        <v>4884</v>
      </c>
      <c r="E2272" t="b">
        <v>1</v>
      </c>
    </row>
    <row r="2273" spans="1:5">
      <c r="A2273" t="s">
        <v>4885</v>
      </c>
      <c r="B2273" t="s">
        <v>4886</v>
      </c>
      <c r="E2273" t="b">
        <v>1</v>
      </c>
    </row>
    <row r="2274" spans="1:5">
      <c r="A2274" t="s">
        <v>4887</v>
      </c>
      <c r="B2274" t="s">
        <v>4888</v>
      </c>
      <c r="E2274" t="b">
        <v>1</v>
      </c>
    </row>
    <row r="2275" spans="1:5">
      <c r="A2275" t="s">
        <v>4889</v>
      </c>
      <c r="B2275" t="s">
        <v>4890</v>
      </c>
      <c r="E2275" t="b">
        <v>1</v>
      </c>
    </row>
    <row r="2276" spans="1:5">
      <c r="A2276" t="s">
        <v>4891</v>
      </c>
      <c r="B2276" t="s">
        <v>4892</v>
      </c>
      <c r="E2276" t="b">
        <v>1</v>
      </c>
    </row>
    <row r="2277" spans="1:5">
      <c r="A2277" t="s">
        <v>4893</v>
      </c>
      <c r="B2277" t="s">
        <v>4894</v>
      </c>
      <c r="E2277" t="b">
        <v>1</v>
      </c>
    </row>
    <row r="2278" spans="1:5">
      <c r="A2278" t="s">
        <v>4895</v>
      </c>
      <c r="B2278" t="s">
        <v>4896</v>
      </c>
      <c r="E2278" t="b">
        <v>1</v>
      </c>
    </row>
    <row r="2279" spans="1:5">
      <c r="A2279" t="s">
        <v>4897</v>
      </c>
      <c r="B2279" t="s">
        <v>4898</v>
      </c>
      <c r="E2279" t="b">
        <v>1</v>
      </c>
    </row>
    <row r="2280" spans="1:5">
      <c r="A2280" t="s">
        <v>4899</v>
      </c>
      <c r="B2280" t="s">
        <v>4900</v>
      </c>
      <c r="E2280" t="b">
        <v>1</v>
      </c>
    </row>
    <row r="2281" spans="1:5">
      <c r="A2281" t="s">
        <v>4901</v>
      </c>
      <c r="B2281" t="s">
        <v>4902</v>
      </c>
      <c r="E2281" t="b">
        <v>1</v>
      </c>
    </row>
    <row r="2282" spans="1:5">
      <c r="A2282" t="s">
        <v>4903</v>
      </c>
      <c r="B2282" t="s">
        <v>4904</v>
      </c>
      <c r="E2282" t="b">
        <v>1</v>
      </c>
    </row>
    <row r="2283" spans="1:5">
      <c r="A2283" t="s">
        <v>4905</v>
      </c>
      <c r="B2283" t="s">
        <v>4906</v>
      </c>
      <c r="E2283" t="b">
        <v>1</v>
      </c>
    </row>
    <row r="2284" spans="1:5">
      <c r="A2284" t="s">
        <v>4907</v>
      </c>
      <c r="B2284" t="s">
        <v>4908</v>
      </c>
      <c r="E2284" t="b">
        <v>1</v>
      </c>
    </row>
    <row r="2285" spans="1:5">
      <c r="A2285" t="s">
        <v>4909</v>
      </c>
      <c r="B2285" t="s">
        <v>4910</v>
      </c>
      <c r="E2285" t="b">
        <v>1</v>
      </c>
    </row>
    <row r="2286" spans="1:5">
      <c r="A2286" t="s">
        <v>4911</v>
      </c>
      <c r="B2286" t="s">
        <v>4912</v>
      </c>
      <c r="E2286" t="b">
        <v>1</v>
      </c>
    </row>
    <row r="2287" spans="1:5">
      <c r="A2287" t="s">
        <v>4913</v>
      </c>
      <c r="B2287" t="s">
        <v>4914</v>
      </c>
      <c r="E2287" t="b">
        <v>1</v>
      </c>
    </row>
    <row r="2288" spans="1:5">
      <c r="A2288" t="s">
        <v>4915</v>
      </c>
      <c r="B2288" t="s">
        <v>4916</v>
      </c>
      <c r="E2288" t="b">
        <v>1</v>
      </c>
    </row>
    <row r="2289" spans="1:5">
      <c r="A2289" t="s">
        <v>4917</v>
      </c>
      <c r="B2289" t="s">
        <v>4918</v>
      </c>
      <c r="E2289" t="b">
        <v>1</v>
      </c>
    </row>
    <row r="2290" spans="1:5">
      <c r="A2290" t="s">
        <v>4919</v>
      </c>
      <c r="B2290" t="s">
        <v>4920</v>
      </c>
      <c r="E2290" t="b">
        <v>1</v>
      </c>
    </row>
    <row r="2291" spans="1:5">
      <c r="A2291" t="s">
        <v>4921</v>
      </c>
      <c r="B2291" t="s">
        <v>4922</v>
      </c>
      <c r="E2291" t="b">
        <v>1</v>
      </c>
    </row>
    <row r="2292" spans="1:5">
      <c r="A2292" t="s">
        <v>4923</v>
      </c>
      <c r="B2292" t="s">
        <v>4924</v>
      </c>
      <c r="E2292" t="b">
        <v>1</v>
      </c>
    </row>
    <row r="2293" spans="1:5">
      <c r="A2293" t="s">
        <v>4925</v>
      </c>
      <c r="B2293" t="s">
        <v>4926</v>
      </c>
      <c r="E2293" t="b">
        <v>1</v>
      </c>
    </row>
    <row r="2294" spans="1:5">
      <c r="A2294" t="s">
        <v>4927</v>
      </c>
      <c r="B2294" t="s">
        <v>4928</v>
      </c>
      <c r="E2294" t="b">
        <v>1</v>
      </c>
    </row>
    <row r="2295" spans="1:5">
      <c r="A2295" t="s">
        <v>4929</v>
      </c>
      <c r="B2295" t="s">
        <v>4930</v>
      </c>
      <c r="E2295" t="b">
        <v>1</v>
      </c>
    </row>
    <row r="2296" spans="1:5">
      <c r="A2296" t="s">
        <v>4931</v>
      </c>
      <c r="B2296" t="s">
        <v>4932</v>
      </c>
      <c r="E2296" t="b">
        <v>1</v>
      </c>
    </row>
    <row r="2297" spans="1:5">
      <c r="A2297" t="s">
        <v>4933</v>
      </c>
      <c r="B2297" t="s">
        <v>4934</v>
      </c>
      <c r="E2297" t="b">
        <v>1</v>
      </c>
    </row>
    <row r="2298" spans="1:5">
      <c r="A2298" t="s">
        <v>4935</v>
      </c>
      <c r="B2298" t="s">
        <v>4936</v>
      </c>
      <c r="E2298" t="b">
        <v>1</v>
      </c>
    </row>
    <row r="2299" spans="1:5">
      <c r="A2299" t="s">
        <v>4937</v>
      </c>
      <c r="B2299" t="s">
        <v>4938</v>
      </c>
      <c r="E2299" t="b">
        <v>1</v>
      </c>
    </row>
    <row r="2300" spans="1:5">
      <c r="A2300" t="s">
        <v>4939</v>
      </c>
      <c r="B2300" t="s">
        <v>4940</v>
      </c>
      <c r="E2300" t="b">
        <v>1</v>
      </c>
    </row>
    <row r="2301" spans="1:5">
      <c r="A2301" t="s">
        <v>4941</v>
      </c>
      <c r="B2301" t="s">
        <v>4942</v>
      </c>
      <c r="E2301" t="b">
        <v>1</v>
      </c>
    </row>
    <row r="2302" spans="1:5">
      <c r="A2302" t="s">
        <v>4943</v>
      </c>
      <c r="B2302" t="s">
        <v>4944</v>
      </c>
      <c r="E2302" t="b">
        <v>1</v>
      </c>
    </row>
    <row r="2303" spans="1:5">
      <c r="A2303" t="s">
        <v>4945</v>
      </c>
      <c r="B2303" t="s">
        <v>4946</v>
      </c>
      <c r="E2303" t="b">
        <v>1</v>
      </c>
    </row>
    <row r="2304" spans="1:5">
      <c r="A2304" t="s">
        <v>4947</v>
      </c>
      <c r="B2304" t="s">
        <v>4948</v>
      </c>
      <c r="E2304" t="b">
        <v>1</v>
      </c>
    </row>
    <row r="2305" spans="1:5">
      <c r="A2305" t="s">
        <v>4949</v>
      </c>
      <c r="B2305" t="s">
        <v>4950</v>
      </c>
      <c r="E2305" t="b">
        <v>1</v>
      </c>
    </row>
    <row r="2306" spans="1:5">
      <c r="A2306" t="s">
        <v>4951</v>
      </c>
      <c r="B2306" t="s">
        <v>4952</v>
      </c>
      <c r="E2306" t="b">
        <v>1</v>
      </c>
    </row>
    <row r="2307" spans="1:5">
      <c r="A2307" t="s">
        <v>4953</v>
      </c>
      <c r="B2307" t="s">
        <v>4954</v>
      </c>
      <c r="E2307" t="b">
        <v>1</v>
      </c>
    </row>
    <row r="2308" spans="1:5">
      <c r="A2308" t="s">
        <v>4955</v>
      </c>
      <c r="B2308" t="s">
        <v>4956</v>
      </c>
      <c r="E2308" t="b">
        <v>1</v>
      </c>
    </row>
    <row r="2309" spans="1:5">
      <c r="A2309" t="s">
        <v>4957</v>
      </c>
      <c r="B2309" t="s">
        <v>4958</v>
      </c>
      <c r="E2309" t="b">
        <v>1</v>
      </c>
    </row>
    <row r="2310" spans="1:5">
      <c r="A2310" t="s">
        <v>4959</v>
      </c>
      <c r="B2310" t="s">
        <v>4960</v>
      </c>
      <c r="E2310" t="b">
        <v>1</v>
      </c>
    </row>
    <row r="2311" spans="1:5">
      <c r="A2311" t="s">
        <v>4961</v>
      </c>
      <c r="B2311" t="s">
        <v>4962</v>
      </c>
      <c r="E2311" t="b">
        <v>1</v>
      </c>
    </row>
    <row r="2312" spans="1:5">
      <c r="A2312" t="s">
        <v>4963</v>
      </c>
      <c r="B2312" t="s">
        <v>4964</v>
      </c>
      <c r="E2312" t="b">
        <v>1</v>
      </c>
    </row>
    <row r="2313" spans="1:5">
      <c r="A2313" t="s">
        <v>4965</v>
      </c>
      <c r="B2313" t="s">
        <v>4966</v>
      </c>
      <c r="E2313" t="b">
        <v>1</v>
      </c>
    </row>
    <row r="2314" spans="1:5">
      <c r="A2314" t="s">
        <v>4967</v>
      </c>
      <c r="B2314" t="s">
        <v>4968</v>
      </c>
      <c r="E2314" t="b">
        <v>1</v>
      </c>
    </row>
    <row r="2315" spans="1:5">
      <c r="A2315" t="s">
        <v>4969</v>
      </c>
      <c r="B2315" t="s">
        <v>4970</v>
      </c>
      <c r="E2315" t="b">
        <v>1</v>
      </c>
    </row>
    <row r="2316" spans="1:5">
      <c r="A2316" t="s">
        <v>4971</v>
      </c>
      <c r="B2316" t="s">
        <v>4972</v>
      </c>
      <c r="E2316" t="b">
        <v>1</v>
      </c>
    </row>
    <row r="2317" spans="1:5">
      <c r="A2317" t="s">
        <v>4973</v>
      </c>
      <c r="B2317" t="s">
        <v>4974</v>
      </c>
      <c r="E2317" t="b">
        <v>1</v>
      </c>
    </row>
    <row r="2318" spans="1:5">
      <c r="A2318" t="s">
        <v>4975</v>
      </c>
      <c r="B2318" t="s">
        <v>4976</v>
      </c>
      <c r="E2318" t="b">
        <v>1</v>
      </c>
    </row>
    <row r="2319" spans="1:5">
      <c r="A2319" t="s">
        <v>4977</v>
      </c>
      <c r="B2319" t="s">
        <v>4978</v>
      </c>
      <c r="E2319" t="b">
        <v>1</v>
      </c>
    </row>
    <row r="2320" spans="1:5">
      <c r="A2320" t="s">
        <v>4979</v>
      </c>
      <c r="B2320" t="s">
        <v>4980</v>
      </c>
      <c r="E2320" t="b">
        <v>1</v>
      </c>
    </row>
    <row r="2321" spans="1:5">
      <c r="A2321" t="s">
        <v>4981</v>
      </c>
      <c r="B2321" t="s">
        <v>4982</v>
      </c>
      <c r="E2321" t="b">
        <v>1</v>
      </c>
    </row>
    <row r="2322" spans="1:5">
      <c r="A2322" t="s">
        <v>4983</v>
      </c>
      <c r="B2322" t="s">
        <v>4984</v>
      </c>
      <c r="E2322" t="b">
        <v>1</v>
      </c>
    </row>
    <row r="2323" spans="1:5">
      <c r="A2323" t="s">
        <v>4985</v>
      </c>
      <c r="B2323" t="s">
        <v>4986</v>
      </c>
      <c r="E2323" t="b">
        <v>1</v>
      </c>
    </row>
    <row r="2324" spans="1:5">
      <c r="A2324" t="s">
        <v>4987</v>
      </c>
      <c r="B2324" t="s">
        <v>4988</v>
      </c>
      <c r="E2324" t="b">
        <v>1</v>
      </c>
    </row>
    <row r="2325" spans="1:5">
      <c r="A2325" t="s">
        <v>4989</v>
      </c>
      <c r="B2325" t="s">
        <v>4990</v>
      </c>
      <c r="E2325" t="b">
        <v>1</v>
      </c>
    </row>
    <row r="2326" spans="1:5">
      <c r="A2326" t="s">
        <v>4991</v>
      </c>
      <c r="B2326" t="s">
        <v>4992</v>
      </c>
      <c r="E2326" t="b">
        <v>1</v>
      </c>
    </row>
    <row r="2327" spans="1:5">
      <c r="A2327" t="s">
        <v>4993</v>
      </c>
      <c r="B2327" t="s">
        <v>4994</v>
      </c>
      <c r="E2327" t="b">
        <v>1</v>
      </c>
    </row>
    <row r="2328" spans="1:5">
      <c r="A2328" t="s">
        <v>4995</v>
      </c>
      <c r="B2328" t="s">
        <v>4996</v>
      </c>
      <c r="E2328" t="b">
        <v>1</v>
      </c>
    </row>
    <row r="2329" spans="1:5">
      <c r="A2329" t="s">
        <v>4997</v>
      </c>
      <c r="B2329" t="s">
        <v>4998</v>
      </c>
      <c r="E2329" t="b">
        <v>1</v>
      </c>
    </row>
    <row r="2330" spans="1:5">
      <c r="A2330" t="s">
        <v>4999</v>
      </c>
      <c r="B2330" t="s">
        <v>5000</v>
      </c>
      <c r="E2330" t="b">
        <v>1</v>
      </c>
    </row>
    <row r="2331" spans="1:5">
      <c r="A2331" t="s">
        <v>5001</v>
      </c>
      <c r="B2331" t="s">
        <v>5002</v>
      </c>
      <c r="E2331" t="b">
        <v>1</v>
      </c>
    </row>
    <row r="2332" spans="1:5">
      <c r="A2332" t="s">
        <v>5003</v>
      </c>
      <c r="B2332" t="s">
        <v>5004</v>
      </c>
      <c r="E2332" t="b">
        <v>1</v>
      </c>
    </row>
    <row r="2333" spans="1:5">
      <c r="A2333" t="s">
        <v>5005</v>
      </c>
      <c r="B2333" t="s">
        <v>5006</v>
      </c>
      <c r="E2333" t="b">
        <v>1</v>
      </c>
    </row>
    <row r="2334" spans="1:5">
      <c r="A2334" t="s">
        <v>5007</v>
      </c>
      <c r="B2334" t="s">
        <v>5008</v>
      </c>
      <c r="E2334" t="b">
        <v>1</v>
      </c>
    </row>
    <row r="2335" spans="1:5">
      <c r="A2335" t="s">
        <v>5009</v>
      </c>
      <c r="B2335" t="s">
        <v>5010</v>
      </c>
      <c r="E2335" t="b">
        <v>1</v>
      </c>
    </row>
    <row r="2336" spans="1:5">
      <c r="A2336" t="s">
        <v>5011</v>
      </c>
      <c r="B2336" t="s">
        <v>5012</v>
      </c>
      <c r="E2336" t="b">
        <v>1</v>
      </c>
    </row>
    <row r="2337" spans="1:5">
      <c r="A2337" t="s">
        <v>5013</v>
      </c>
      <c r="B2337" t="s">
        <v>5014</v>
      </c>
      <c r="E2337" t="b">
        <v>1</v>
      </c>
    </row>
    <row r="2338" spans="1:5">
      <c r="A2338" t="s">
        <v>5015</v>
      </c>
      <c r="B2338" t="s">
        <v>5016</v>
      </c>
      <c r="E2338" t="b">
        <v>1</v>
      </c>
    </row>
    <row r="2339" spans="1:5">
      <c r="A2339" t="s">
        <v>5017</v>
      </c>
      <c r="B2339" t="s">
        <v>5018</v>
      </c>
      <c r="E2339" t="b">
        <v>1</v>
      </c>
    </row>
    <row r="2340" spans="1:5">
      <c r="A2340" t="s">
        <v>5019</v>
      </c>
      <c r="B2340" t="s">
        <v>5020</v>
      </c>
      <c r="E2340" t="b">
        <v>1</v>
      </c>
    </row>
    <row r="2341" spans="1:5">
      <c r="A2341" t="s">
        <v>5021</v>
      </c>
      <c r="B2341" t="s">
        <v>5022</v>
      </c>
      <c r="E2341" t="b">
        <v>1</v>
      </c>
    </row>
    <row r="2342" spans="1:5">
      <c r="A2342" t="s">
        <v>5023</v>
      </c>
      <c r="B2342" t="s">
        <v>5024</v>
      </c>
      <c r="E2342" t="b">
        <v>1</v>
      </c>
    </row>
    <row r="2343" spans="1:5">
      <c r="A2343" t="s">
        <v>5025</v>
      </c>
      <c r="B2343" t="s">
        <v>5026</v>
      </c>
      <c r="E2343" t="b">
        <v>1</v>
      </c>
    </row>
    <row r="2344" spans="1:5">
      <c r="A2344" t="s">
        <v>5027</v>
      </c>
      <c r="B2344" t="s">
        <v>5028</v>
      </c>
      <c r="E2344" t="b">
        <v>1</v>
      </c>
    </row>
    <row r="2345" spans="1:5">
      <c r="A2345" t="s">
        <v>5029</v>
      </c>
      <c r="B2345" t="s">
        <v>5030</v>
      </c>
      <c r="E2345" t="b">
        <v>1</v>
      </c>
    </row>
    <row r="2346" spans="1:5">
      <c r="A2346" t="s">
        <v>5031</v>
      </c>
      <c r="B2346" t="s">
        <v>5032</v>
      </c>
      <c r="E2346" t="b">
        <v>1</v>
      </c>
    </row>
    <row r="2347" spans="1:5">
      <c r="A2347" t="s">
        <v>5033</v>
      </c>
      <c r="B2347" t="s">
        <v>5034</v>
      </c>
      <c r="E2347" t="b">
        <v>1</v>
      </c>
    </row>
    <row r="2348" spans="1:5">
      <c r="A2348" t="s">
        <v>5035</v>
      </c>
      <c r="B2348" t="s">
        <v>5036</v>
      </c>
      <c r="E2348" t="b">
        <v>1</v>
      </c>
    </row>
    <row r="2349" spans="1:5">
      <c r="A2349" t="s">
        <v>5037</v>
      </c>
      <c r="B2349" t="s">
        <v>5038</v>
      </c>
      <c r="E2349" t="b">
        <v>1</v>
      </c>
    </row>
    <row r="2350" spans="1:5">
      <c r="A2350" t="s">
        <v>5039</v>
      </c>
      <c r="B2350" t="s">
        <v>5040</v>
      </c>
      <c r="E2350" t="b">
        <v>1</v>
      </c>
    </row>
    <row r="2351" spans="1:5">
      <c r="A2351" t="s">
        <v>5041</v>
      </c>
      <c r="B2351" t="s">
        <v>5042</v>
      </c>
      <c r="E2351" t="b">
        <v>1</v>
      </c>
    </row>
    <row r="2352" spans="1:5">
      <c r="A2352" t="s">
        <v>5043</v>
      </c>
      <c r="B2352" t="s">
        <v>5044</v>
      </c>
      <c r="E2352" t="b">
        <v>1</v>
      </c>
    </row>
    <row r="2353" spans="1:5">
      <c r="A2353" t="s">
        <v>5045</v>
      </c>
      <c r="B2353" t="s">
        <v>5046</v>
      </c>
      <c r="E2353" t="b">
        <v>1</v>
      </c>
    </row>
    <row r="2354" spans="1:5">
      <c r="A2354" t="s">
        <v>5047</v>
      </c>
      <c r="B2354" t="s">
        <v>5048</v>
      </c>
      <c r="E2354" t="b">
        <v>1</v>
      </c>
    </row>
    <row r="2355" spans="1:5">
      <c r="A2355" t="s">
        <v>5049</v>
      </c>
      <c r="B2355" t="s">
        <v>5050</v>
      </c>
      <c r="E2355" t="b">
        <v>1</v>
      </c>
    </row>
    <row r="2356" spans="1:5">
      <c r="A2356" t="s">
        <v>5051</v>
      </c>
      <c r="B2356" t="s">
        <v>5052</v>
      </c>
      <c r="E2356" t="b">
        <v>1</v>
      </c>
    </row>
    <row r="2357" spans="1:5">
      <c r="A2357" t="s">
        <v>5053</v>
      </c>
      <c r="B2357" t="s">
        <v>5054</v>
      </c>
      <c r="E2357" t="b">
        <v>1</v>
      </c>
    </row>
    <row r="2358" spans="1:5">
      <c r="A2358" t="s">
        <v>5055</v>
      </c>
      <c r="B2358" t="s">
        <v>5056</v>
      </c>
      <c r="E2358" t="b">
        <v>1</v>
      </c>
    </row>
    <row r="2359" spans="1:5">
      <c r="A2359" t="s">
        <v>5057</v>
      </c>
      <c r="B2359" t="s">
        <v>5058</v>
      </c>
      <c r="E2359" t="b">
        <v>1</v>
      </c>
    </row>
    <row r="2360" spans="1:5">
      <c r="A2360" t="s">
        <v>5059</v>
      </c>
      <c r="B2360" t="s">
        <v>5060</v>
      </c>
      <c r="E2360" t="b">
        <v>1</v>
      </c>
    </row>
    <row r="2361" spans="1:5">
      <c r="A2361" t="s">
        <v>5061</v>
      </c>
      <c r="B2361" t="s">
        <v>5062</v>
      </c>
      <c r="E2361" t="b">
        <v>1</v>
      </c>
    </row>
    <row r="2362" spans="1:5">
      <c r="A2362" t="s">
        <v>5063</v>
      </c>
      <c r="B2362" t="s">
        <v>5064</v>
      </c>
      <c r="E2362" t="b">
        <v>1</v>
      </c>
    </row>
    <row r="2363" spans="1:5">
      <c r="A2363" t="s">
        <v>5065</v>
      </c>
      <c r="B2363" t="s">
        <v>5066</v>
      </c>
      <c r="E2363" t="b">
        <v>1</v>
      </c>
    </row>
    <row r="2364" spans="1:5">
      <c r="A2364" t="s">
        <v>5067</v>
      </c>
      <c r="B2364" t="s">
        <v>5068</v>
      </c>
      <c r="E2364" t="b">
        <v>1</v>
      </c>
    </row>
    <row r="2365" spans="1:5">
      <c r="A2365" t="s">
        <v>5069</v>
      </c>
      <c r="B2365" t="s">
        <v>5070</v>
      </c>
      <c r="E2365" t="b">
        <v>1</v>
      </c>
    </row>
    <row r="2366" spans="1:5">
      <c r="A2366" t="s">
        <v>5071</v>
      </c>
      <c r="B2366" t="s">
        <v>5072</v>
      </c>
      <c r="E2366" t="b">
        <v>1</v>
      </c>
    </row>
    <row r="2367" spans="1:5">
      <c r="A2367" t="s">
        <v>5073</v>
      </c>
      <c r="B2367" t="s">
        <v>5074</v>
      </c>
      <c r="E2367" t="b">
        <v>1</v>
      </c>
    </row>
    <row r="2368" spans="1:5">
      <c r="A2368" t="s">
        <v>5075</v>
      </c>
      <c r="B2368" t="s">
        <v>5076</v>
      </c>
      <c r="E2368" t="b">
        <v>1</v>
      </c>
    </row>
    <row r="2369" spans="1:5">
      <c r="A2369" t="s">
        <v>5077</v>
      </c>
      <c r="B2369" t="s">
        <v>5078</v>
      </c>
      <c r="E2369" t="b">
        <v>1</v>
      </c>
    </row>
    <row r="2370" spans="1:5">
      <c r="A2370" t="s">
        <v>5079</v>
      </c>
      <c r="B2370" t="s">
        <v>5080</v>
      </c>
      <c r="E2370" t="b">
        <v>1</v>
      </c>
    </row>
    <row r="2371" spans="1:5">
      <c r="A2371" t="s">
        <v>5081</v>
      </c>
      <c r="B2371" t="s">
        <v>5082</v>
      </c>
      <c r="E2371" t="b">
        <v>1</v>
      </c>
    </row>
    <row r="2372" spans="1:5">
      <c r="A2372" t="s">
        <v>5083</v>
      </c>
      <c r="B2372" t="s">
        <v>5084</v>
      </c>
      <c r="E2372" t="b">
        <v>1</v>
      </c>
    </row>
    <row r="2373" spans="1:5">
      <c r="A2373" t="s">
        <v>5085</v>
      </c>
      <c r="B2373" t="s">
        <v>5086</v>
      </c>
      <c r="E2373" t="b">
        <v>1</v>
      </c>
    </row>
    <row r="2374" spans="1:5">
      <c r="A2374" t="s">
        <v>5087</v>
      </c>
      <c r="B2374" t="s">
        <v>5088</v>
      </c>
      <c r="E2374" t="b">
        <v>1</v>
      </c>
    </row>
    <row r="2375" spans="1:5">
      <c r="A2375" t="s">
        <v>5089</v>
      </c>
      <c r="B2375" t="s">
        <v>5090</v>
      </c>
      <c r="E2375" t="b">
        <v>1</v>
      </c>
    </row>
    <row r="2376" spans="1:5">
      <c r="A2376" t="s">
        <v>5091</v>
      </c>
      <c r="B2376" t="s">
        <v>5092</v>
      </c>
      <c r="E2376" t="b">
        <v>1</v>
      </c>
    </row>
    <row r="2377" spans="1:5">
      <c r="A2377" t="s">
        <v>5093</v>
      </c>
      <c r="B2377" t="s">
        <v>5094</v>
      </c>
      <c r="E2377" t="b">
        <v>1</v>
      </c>
    </row>
    <row r="2378" spans="1:5">
      <c r="A2378" t="s">
        <v>5095</v>
      </c>
      <c r="B2378" t="s">
        <v>5096</v>
      </c>
      <c r="E2378" t="b">
        <v>1</v>
      </c>
    </row>
    <row r="2379" spans="1:5">
      <c r="A2379" t="s">
        <v>5097</v>
      </c>
      <c r="B2379" t="s">
        <v>5098</v>
      </c>
      <c r="E2379" t="b">
        <v>1</v>
      </c>
    </row>
    <row r="2380" spans="1:5">
      <c r="A2380" t="s">
        <v>5099</v>
      </c>
      <c r="B2380" t="s">
        <v>5100</v>
      </c>
      <c r="E2380" t="b">
        <v>1</v>
      </c>
    </row>
    <row r="2381" spans="1:5">
      <c r="A2381" t="s">
        <v>5101</v>
      </c>
      <c r="B2381" t="s">
        <v>5102</v>
      </c>
      <c r="E2381" t="b">
        <v>1</v>
      </c>
    </row>
    <row r="2382" spans="1:5">
      <c r="A2382" t="s">
        <v>5103</v>
      </c>
      <c r="B2382" t="s">
        <v>5104</v>
      </c>
      <c r="E2382" t="b">
        <v>1</v>
      </c>
    </row>
    <row r="2383" spans="1:5">
      <c r="A2383" t="s">
        <v>5105</v>
      </c>
      <c r="B2383" t="s">
        <v>5106</v>
      </c>
      <c r="E2383" t="b">
        <v>1</v>
      </c>
    </row>
    <row r="2384" spans="1:5">
      <c r="A2384" t="s">
        <v>5107</v>
      </c>
      <c r="B2384" t="s">
        <v>5108</v>
      </c>
      <c r="E2384" t="b">
        <v>1</v>
      </c>
    </row>
    <row r="2385" spans="1:5">
      <c r="A2385" t="s">
        <v>5109</v>
      </c>
      <c r="B2385" t="s">
        <v>5110</v>
      </c>
      <c r="E2385" t="b">
        <v>1</v>
      </c>
    </row>
    <row r="2386" spans="1:5">
      <c r="A2386" t="s">
        <v>5111</v>
      </c>
      <c r="B2386" t="s">
        <v>5112</v>
      </c>
      <c r="E2386" t="b">
        <v>1</v>
      </c>
    </row>
    <row r="2387" spans="1:5">
      <c r="A2387" t="s">
        <v>5113</v>
      </c>
      <c r="B2387" t="s">
        <v>5114</v>
      </c>
      <c r="E2387" t="b">
        <v>1</v>
      </c>
    </row>
    <row r="2388" spans="1:5">
      <c r="A2388" t="s">
        <v>5115</v>
      </c>
      <c r="B2388" t="s">
        <v>5116</v>
      </c>
      <c r="E2388" t="b">
        <v>1</v>
      </c>
    </row>
    <row r="2389" spans="1:5">
      <c r="A2389" t="s">
        <v>5117</v>
      </c>
      <c r="B2389" t="s">
        <v>5118</v>
      </c>
      <c r="E2389" t="b">
        <v>1</v>
      </c>
    </row>
    <row r="2390" spans="1:5">
      <c r="A2390" t="s">
        <v>5119</v>
      </c>
      <c r="B2390" t="s">
        <v>5120</v>
      </c>
      <c r="E2390" t="b">
        <v>1</v>
      </c>
    </row>
    <row r="2391" spans="1:5">
      <c r="A2391" t="s">
        <v>5121</v>
      </c>
      <c r="B2391" t="s">
        <v>5122</v>
      </c>
      <c r="E2391" t="b">
        <v>1</v>
      </c>
    </row>
    <row r="2392" spans="1:5">
      <c r="A2392" t="s">
        <v>5123</v>
      </c>
      <c r="B2392" t="s">
        <v>5124</v>
      </c>
      <c r="E2392" t="b">
        <v>1</v>
      </c>
    </row>
    <row r="2393" spans="1:5">
      <c r="A2393" t="s">
        <v>5125</v>
      </c>
      <c r="B2393" t="s">
        <v>5126</v>
      </c>
      <c r="E2393" t="b">
        <v>1</v>
      </c>
    </row>
  </sheetData>
  <pageMargins left="0.75" right="0.75" top="1" bottom="1" header="0.5" footer="0.5"/>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BA51D-A42C-4912-8E36-100C0FCA729B}">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5133</v>
      </c>
      <c r="B2" t="s">
        <v>8528</v>
      </c>
      <c r="E2" t="b">
        <v>1</v>
      </c>
    </row>
    <row r="3" spans="1:5">
      <c r="A3" t="s">
        <v>5137</v>
      </c>
      <c r="B3" t="s">
        <v>8534</v>
      </c>
      <c r="E3" t="b">
        <v>1</v>
      </c>
    </row>
    <row r="4" spans="1:5">
      <c r="A4" t="s">
        <v>5131</v>
      </c>
      <c r="B4" t="s">
        <v>8537</v>
      </c>
      <c r="E4" t="b">
        <v>1</v>
      </c>
    </row>
    <row r="5" spans="1:5">
      <c r="A5" t="s">
        <v>5127</v>
      </c>
      <c r="B5" t="s">
        <v>8535</v>
      </c>
      <c r="E5" t="b">
        <v>1</v>
      </c>
    </row>
    <row r="6" spans="1:5">
      <c r="A6" t="s">
        <v>5129</v>
      </c>
      <c r="B6" t="s">
        <v>8536</v>
      </c>
      <c r="E6" t="b">
        <v>1</v>
      </c>
    </row>
    <row r="7" spans="1:5">
      <c r="A7" t="s">
        <v>5513</v>
      </c>
      <c r="B7" t="s">
        <v>5408</v>
      </c>
      <c r="E7" t="b">
        <v>1</v>
      </c>
    </row>
  </sheetData>
  <pageMargins left="0.75" right="0.75" top="1" bottom="1" header="0.5" footer="0.5"/>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362DF-456B-4A32-8CDD-DF4EAAA21625}">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5133</v>
      </c>
      <c r="B2" t="s">
        <v>8533</v>
      </c>
      <c r="E2" t="b">
        <v>1</v>
      </c>
    </row>
    <row r="3" spans="1:5">
      <c r="A3" t="s">
        <v>5131</v>
      </c>
      <c r="B3" t="s">
        <v>8532</v>
      </c>
      <c r="E3" t="b">
        <v>1</v>
      </c>
    </row>
    <row r="4" spans="1:5">
      <c r="A4" t="s">
        <v>5129</v>
      </c>
      <c r="B4" t="s">
        <v>8531</v>
      </c>
      <c r="E4" t="b">
        <v>1</v>
      </c>
    </row>
    <row r="5" spans="1:5">
      <c r="A5" t="s">
        <v>5137</v>
      </c>
      <c r="B5" t="s">
        <v>8529</v>
      </c>
      <c r="E5" t="b">
        <v>1</v>
      </c>
    </row>
    <row r="6" spans="1:5">
      <c r="A6" t="s">
        <v>5513</v>
      </c>
      <c r="B6" t="s">
        <v>5408</v>
      </c>
      <c r="E6" t="b">
        <v>1</v>
      </c>
    </row>
    <row r="7" spans="1:5">
      <c r="A7" t="s">
        <v>5127</v>
      </c>
      <c r="B7" t="s">
        <v>8530</v>
      </c>
      <c r="E7" t="b">
        <v>1</v>
      </c>
    </row>
  </sheetData>
  <pageMargins left="0.75" right="0.75" top="1" bottom="1" header="0.5" footer="0.5"/>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C01D2-679F-4B2D-B98B-BFD27B29B2A0}">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5133</v>
      </c>
      <c r="B2" t="s">
        <v>8528</v>
      </c>
      <c r="E2" t="b">
        <v>1</v>
      </c>
    </row>
    <row r="3" spans="1:5">
      <c r="A3" t="s">
        <v>5131</v>
      </c>
      <c r="B3" t="s">
        <v>8527</v>
      </c>
      <c r="E3" t="b">
        <v>1</v>
      </c>
    </row>
    <row r="4" spans="1:5">
      <c r="A4" t="s">
        <v>5127</v>
      </c>
      <c r="B4" t="s">
        <v>8525</v>
      </c>
      <c r="E4" t="b">
        <v>1</v>
      </c>
    </row>
    <row r="5" spans="1:5">
      <c r="A5" t="s">
        <v>5129</v>
      </c>
      <c r="B5" t="s">
        <v>8526</v>
      </c>
      <c r="E5" t="b">
        <v>1</v>
      </c>
    </row>
    <row r="6" spans="1:5">
      <c r="A6" t="s">
        <v>5513</v>
      </c>
      <c r="B6" t="s">
        <v>5408</v>
      </c>
      <c r="E6" t="b">
        <v>1</v>
      </c>
    </row>
    <row r="7" spans="1:5">
      <c r="A7" t="s">
        <v>5137</v>
      </c>
      <c r="B7" t="s">
        <v>8524</v>
      </c>
      <c r="E7" t="b">
        <v>1</v>
      </c>
    </row>
  </sheetData>
  <pageMargins left="0.75" right="0.75" top="1" bottom="1" header="0.5" footer="0.5"/>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CB12D-6FB5-4565-B3CC-1D2741D1702F}">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5129</v>
      </c>
      <c r="B2" t="s">
        <v>8521</v>
      </c>
      <c r="E2" t="b">
        <v>1</v>
      </c>
    </row>
    <row r="3" spans="1:5">
      <c r="A3" t="s">
        <v>5137</v>
      </c>
      <c r="B3" t="s">
        <v>8519</v>
      </c>
      <c r="E3" t="b">
        <v>1</v>
      </c>
    </row>
    <row r="4" spans="1:5">
      <c r="A4" t="s">
        <v>5127</v>
      </c>
      <c r="B4" t="s">
        <v>8520</v>
      </c>
      <c r="E4" t="b">
        <v>1</v>
      </c>
    </row>
    <row r="5" spans="1:5">
      <c r="A5" t="s">
        <v>5131</v>
      </c>
      <c r="B5" t="s">
        <v>8522</v>
      </c>
      <c r="E5" t="b">
        <v>1</v>
      </c>
    </row>
    <row r="6" spans="1:5">
      <c r="A6" t="s">
        <v>5513</v>
      </c>
      <c r="B6" t="s">
        <v>5408</v>
      </c>
      <c r="E6" t="b">
        <v>1</v>
      </c>
    </row>
    <row r="7" spans="1:5">
      <c r="A7" t="s">
        <v>5133</v>
      </c>
      <c r="B7" t="s">
        <v>8523</v>
      </c>
      <c r="E7" t="b">
        <v>1</v>
      </c>
    </row>
  </sheetData>
  <pageMargins left="0.75" right="0.75" top="1" bottom="1" header="0.5" footer="0.5"/>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2A953-AF26-45CE-9CE2-D04C17752598}">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5482</v>
      </c>
      <c r="B2" t="s">
        <v>8516</v>
      </c>
      <c r="E2" t="b">
        <v>1</v>
      </c>
    </row>
    <row r="3" spans="1:5">
      <c r="A3" t="s">
        <v>5486</v>
      </c>
      <c r="B3" t="s">
        <v>8517</v>
      </c>
      <c r="E3" t="b">
        <v>1</v>
      </c>
    </row>
    <row r="4" spans="1:5">
      <c r="A4" t="s">
        <v>5484</v>
      </c>
      <c r="B4" t="s">
        <v>8518</v>
      </c>
      <c r="E4" t="b">
        <v>1</v>
      </c>
    </row>
    <row r="5" spans="1:5">
      <c r="A5" t="s">
        <v>5513</v>
      </c>
      <c r="B5" t="s">
        <v>5408</v>
      </c>
      <c r="E5" t="b">
        <v>1</v>
      </c>
    </row>
  </sheetData>
  <pageMargins left="0.75" right="0.75" top="1" bottom="1" header="0.5" footer="0.5"/>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96502-68B7-4D7D-9BFD-DB9A5DA1DEE2}">
  <dimension ref="A1:E19"/>
  <sheetViews>
    <sheetView workbookViewId="0">
      <selection activeCell="A2" sqref="A2:E1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561</v>
      </c>
      <c r="B2" t="s">
        <v>7001</v>
      </c>
      <c r="C2" t="s">
        <v>6681</v>
      </c>
      <c r="D2" t="s">
        <v>6651</v>
      </c>
      <c r="E2" t="b">
        <v>1</v>
      </c>
    </row>
    <row r="3" spans="1:5">
      <c r="A3">
        <v>976</v>
      </c>
      <c r="B3" t="s">
        <v>7572</v>
      </c>
      <c r="C3" t="s">
        <v>6701</v>
      </c>
      <c r="D3" t="s">
        <v>6651</v>
      </c>
      <c r="E3" t="b">
        <v>1</v>
      </c>
    </row>
    <row r="4" spans="1:5">
      <c r="A4">
        <v>622</v>
      </c>
      <c r="B4" t="s">
        <v>6958</v>
      </c>
      <c r="C4" t="s">
        <v>6680</v>
      </c>
      <c r="D4" t="s">
        <v>6651</v>
      </c>
      <c r="E4" t="b">
        <v>1</v>
      </c>
    </row>
    <row r="5" spans="1:5">
      <c r="A5">
        <v>624</v>
      </c>
      <c r="B5" t="s">
        <v>6960</v>
      </c>
      <c r="C5" t="s">
        <v>6680</v>
      </c>
      <c r="D5" t="s">
        <v>6651</v>
      </c>
      <c r="E5" t="b">
        <v>1</v>
      </c>
    </row>
    <row r="6" spans="1:5">
      <c r="A6">
        <v>623</v>
      </c>
      <c r="B6" t="s">
        <v>6959</v>
      </c>
      <c r="C6" t="s">
        <v>6680</v>
      </c>
      <c r="D6" t="s">
        <v>6651</v>
      </c>
      <c r="E6" t="b">
        <v>1</v>
      </c>
    </row>
    <row r="7" spans="1:5">
      <c r="A7">
        <v>620</v>
      </c>
      <c r="B7" t="s">
        <v>6975</v>
      </c>
      <c r="C7" t="s">
        <v>6680</v>
      </c>
      <c r="D7" t="s">
        <v>6651</v>
      </c>
      <c r="E7" t="b">
        <v>1</v>
      </c>
    </row>
    <row r="8" spans="1:5">
      <c r="A8">
        <v>621</v>
      </c>
      <c r="B8" t="s">
        <v>6787</v>
      </c>
      <c r="C8" t="s">
        <v>6680</v>
      </c>
      <c r="D8" t="s">
        <v>6651</v>
      </c>
      <c r="E8" t="b">
        <v>1</v>
      </c>
    </row>
    <row r="9" spans="1:5">
      <c r="A9">
        <v>568</v>
      </c>
      <c r="B9" t="s">
        <v>7356</v>
      </c>
      <c r="C9" t="s">
        <v>6681</v>
      </c>
      <c r="D9" t="s">
        <v>6651</v>
      </c>
      <c r="E9" t="b">
        <v>1</v>
      </c>
    </row>
    <row r="10" spans="1:5">
      <c r="A10">
        <v>535</v>
      </c>
      <c r="B10" t="s">
        <v>7330</v>
      </c>
      <c r="C10" t="s">
        <v>6683</v>
      </c>
      <c r="D10" t="s">
        <v>6651</v>
      </c>
      <c r="E10" t="b">
        <v>1</v>
      </c>
    </row>
    <row r="11" spans="1:5">
      <c r="A11">
        <v>536</v>
      </c>
      <c r="B11" t="s">
        <v>7343</v>
      </c>
      <c r="C11" t="s">
        <v>6683</v>
      </c>
      <c r="D11" t="s">
        <v>6651</v>
      </c>
      <c r="E11" t="b">
        <v>1</v>
      </c>
    </row>
    <row r="12" spans="1:5">
      <c r="A12">
        <v>691</v>
      </c>
      <c r="B12" t="s">
        <v>7270</v>
      </c>
      <c r="C12" t="s">
        <v>6690</v>
      </c>
      <c r="D12" t="s">
        <v>6654</v>
      </c>
      <c r="E12" t="b">
        <v>1</v>
      </c>
    </row>
    <row r="13" spans="1:5">
      <c r="A13">
        <v>690</v>
      </c>
      <c r="B13" t="s">
        <v>7271</v>
      </c>
      <c r="C13" t="s">
        <v>6690</v>
      </c>
      <c r="D13" t="s">
        <v>6654</v>
      </c>
      <c r="E13" t="b">
        <v>1</v>
      </c>
    </row>
    <row r="14" spans="1:5">
      <c r="A14">
        <v>692</v>
      </c>
      <c r="B14" t="s">
        <v>7223</v>
      </c>
      <c r="C14" t="s">
        <v>6690</v>
      </c>
      <c r="D14" t="s">
        <v>6654</v>
      </c>
      <c r="E14" t="b">
        <v>1</v>
      </c>
    </row>
    <row r="15" spans="1:5">
      <c r="A15">
        <v>887</v>
      </c>
      <c r="B15" t="s">
        <v>7470</v>
      </c>
      <c r="C15" t="s">
        <v>6656</v>
      </c>
      <c r="D15" t="s">
        <v>6654</v>
      </c>
      <c r="E15" t="b">
        <v>1</v>
      </c>
    </row>
    <row r="16" spans="1:5">
      <c r="A16">
        <v>884</v>
      </c>
      <c r="B16" t="s">
        <v>7468</v>
      </c>
      <c r="C16" t="s">
        <v>6656</v>
      </c>
      <c r="D16" t="s">
        <v>6654</v>
      </c>
      <c r="E16" t="b">
        <v>1</v>
      </c>
    </row>
    <row r="17" spans="1:5">
      <c r="A17">
        <v>886</v>
      </c>
      <c r="B17" t="s">
        <v>7472</v>
      </c>
      <c r="C17" t="s">
        <v>6656</v>
      </c>
      <c r="D17" t="s">
        <v>6654</v>
      </c>
      <c r="E17" t="b">
        <v>1</v>
      </c>
    </row>
    <row r="18" spans="1:5">
      <c r="A18">
        <v>1010</v>
      </c>
      <c r="B18" t="s">
        <v>7626</v>
      </c>
      <c r="C18" t="s">
        <v>6656</v>
      </c>
      <c r="D18" t="s">
        <v>6654</v>
      </c>
      <c r="E18" t="b">
        <v>1</v>
      </c>
    </row>
    <row r="19" spans="1:5">
      <c r="A19">
        <v>885</v>
      </c>
      <c r="B19" t="s">
        <v>7360</v>
      </c>
      <c r="C19" t="s">
        <v>6656</v>
      </c>
      <c r="D19" t="s">
        <v>6654</v>
      </c>
      <c r="E19" t="b">
        <v>1</v>
      </c>
    </row>
  </sheetData>
  <pageMargins left="0.75" right="0.75" top="1" bottom="1" header="0.5" footer="0.5"/>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A63DB-68BF-48F1-98C1-712C6B96D321}">
  <dimension ref="A1:E752"/>
  <sheetViews>
    <sheetView workbookViewId="0">
      <selection activeCell="A2" sqref="A2:E752"/>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208</v>
      </c>
      <c r="B2" t="s">
        <v>6716</v>
      </c>
      <c r="C2" t="s">
        <v>6656</v>
      </c>
      <c r="D2" t="s">
        <v>6644</v>
      </c>
      <c r="E2" t="b">
        <v>1</v>
      </c>
    </row>
    <row r="3" spans="1:5">
      <c r="A3">
        <v>209</v>
      </c>
      <c r="B3" t="s">
        <v>6717</v>
      </c>
      <c r="C3" t="s">
        <v>6656</v>
      </c>
      <c r="D3" t="s">
        <v>6644</v>
      </c>
      <c r="E3" t="b">
        <v>1</v>
      </c>
    </row>
    <row r="4" spans="1:5">
      <c r="A4">
        <v>210</v>
      </c>
      <c r="B4" t="s">
        <v>6718</v>
      </c>
      <c r="C4" t="s">
        <v>6656</v>
      </c>
      <c r="D4" t="s">
        <v>6644</v>
      </c>
      <c r="E4" t="b">
        <v>1</v>
      </c>
    </row>
    <row r="5" spans="1:5">
      <c r="A5">
        <v>962</v>
      </c>
      <c r="B5" t="s">
        <v>7549</v>
      </c>
      <c r="C5" t="s">
        <v>6704</v>
      </c>
      <c r="D5" t="s">
        <v>6644</v>
      </c>
      <c r="E5" t="b">
        <v>1</v>
      </c>
    </row>
    <row r="6" spans="1:5">
      <c r="A6">
        <v>963</v>
      </c>
      <c r="B6" t="s">
        <v>7550</v>
      </c>
      <c r="C6" t="s">
        <v>6704</v>
      </c>
      <c r="D6" t="s">
        <v>6644</v>
      </c>
      <c r="E6" t="b">
        <v>1</v>
      </c>
    </row>
    <row r="7" spans="1:5">
      <c r="A7">
        <v>964</v>
      </c>
      <c r="B7" t="s">
        <v>7552</v>
      </c>
      <c r="C7" t="s">
        <v>6704</v>
      </c>
      <c r="D7" t="s">
        <v>6644</v>
      </c>
      <c r="E7" t="b">
        <v>1</v>
      </c>
    </row>
    <row r="8" spans="1:5">
      <c r="A8">
        <v>174</v>
      </c>
      <c r="B8" t="s">
        <v>7315</v>
      </c>
      <c r="C8" t="s">
        <v>6656</v>
      </c>
      <c r="D8" t="s">
        <v>6644</v>
      </c>
      <c r="E8" t="b">
        <v>1</v>
      </c>
    </row>
    <row r="9" spans="1:5">
      <c r="A9">
        <v>232</v>
      </c>
      <c r="B9" t="s">
        <v>7346</v>
      </c>
      <c r="C9" t="s">
        <v>6655</v>
      </c>
      <c r="D9" t="s">
        <v>6644</v>
      </c>
      <c r="E9" t="b">
        <v>1</v>
      </c>
    </row>
    <row r="10" spans="1:5">
      <c r="A10">
        <v>233</v>
      </c>
      <c r="B10" t="s">
        <v>7347</v>
      </c>
      <c r="C10" t="s">
        <v>6655</v>
      </c>
      <c r="D10" t="s">
        <v>6644</v>
      </c>
      <c r="E10" t="b">
        <v>1</v>
      </c>
    </row>
    <row r="11" spans="1:5">
      <c r="A11">
        <v>234</v>
      </c>
      <c r="B11" t="s">
        <v>7348</v>
      </c>
      <c r="C11" t="s">
        <v>6655</v>
      </c>
      <c r="D11" t="s">
        <v>6644</v>
      </c>
      <c r="E11" t="b">
        <v>1</v>
      </c>
    </row>
    <row r="12" spans="1:5">
      <c r="A12">
        <v>235</v>
      </c>
      <c r="B12" t="s">
        <v>7349</v>
      </c>
      <c r="C12" t="s">
        <v>6655</v>
      </c>
      <c r="D12" t="s">
        <v>6644</v>
      </c>
      <c r="E12" t="b">
        <v>1</v>
      </c>
    </row>
    <row r="13" spans="1:5">
      <c r="A13">
        <v>236</v>
      </c>
      <c r="B13" t="s">
        <v>7350</v>
      </c>
      <c r="C13" t="s">
        <v>6655</v>
      </c>
      <c r="D13" t="s">
        <v>6644</v>
      </c>
      <c r="E13" t="b">
        <v>1</v>
      </c>
    </row>
    <row r="14" spans="1:5">
      <c r="A14">
        <v>238</v>
      </c>
      <c r="B14" t="s">
        <v>7352</v>
      </c>
      <c r="C14" t="s">
        <v>6655</v>
      </c>
      <c r="D14" t="s">
        <v>6644</v>
      </c>
      <c r="E14" t="b">
        <v>1</v>
      </c>
    </row>
    <row r="15" spans="1:5">
      <c r="A15">
        <v>239</v>
      </c>
      <c r="B15" t="s">
        <v>7353</v>
      </c>
      <c r="C15" t="s">
        <v>6655</v>
      </c>
      <c r="D15" t="s">
        <v>6644</v>
      </c>
      <c r="E15" t="b">
        <v>1</v>
      </c>
    </row>
    <row r="16" spans="1:5">
      <c r="A16">
        <v>237</v>
      </c>
      <c r="B16" t="s">
        <v>7351</v>
      </c>
      <c r="C16" t="s">
        <v>6655</v>
      </c>
      <c r="D16" t="s">
        <v>6644</v>
      </c>
      <c r="E16" t="b">
        <v>1</v>
      </c>
    </row>
    <row r="17" spans="1:5">
      <c r="A17">
        <v>228</v>
      </c>
      <c r="B17" t="s">
        <v>7009</v>
      </c>
      <c r="C17" t="s">
        <v>6657</v>
      </c>
      <c r="D17" t="s">
        <v>6644</v>
      </c>
      <c r="E17" t="b">
        <v>1</v>
      </c>
    </row>
    <row r="18" spans="1:5">
      <c r="A18">
        <v>229</v>
      </c>
      <c r="B18" t="s">
        <v>7010</v>
      </c>
      <c r="C18" t="s">
        <v>6657</v>
      </c>
      <c r="D18" t="s">
        <v>6644</v>
      </c>
      <c r="E18" t="b">
        <v>1</v>
      </c>
    </row>
    <row r="19" spans="1:5">
      <c r="A19">
        <v>230</v>
      </c>
      <c r="B19" t="s">
        <v>7011</v>
      </c>
      <c r="C19" t="s">
        <v>6657</v>
      </c>
      <c r="D19" t="s">
        <v>6644</v>
      </c>
      <c r="E19" t="b">
        <v>1</v>
      </c>
    </row>
    <row r="20" spans="1:5">
      <c r="A20">
        <v>231</v>
      </c>
      <c r="B20" t="s">
        <v>7012</v>
      </c>
      <c r="C20" t="s">
        <v>6657</v>
      </c>
      <c r="D20" t="s">
        <v>6644</v>
      </c>
      <c r="E20" t="b">
        <v>1</v>
      </c>
    </row>
    <row r="21" spans="1:5">
      <c r="A21">
        <v>240</v>
      </c>
      <c r="B21" t="s">
        <v>7013</v>
      </c>
      <c r="C21" t="s">
        <v>6657</v>
      </c>
      <c r="D21" t="s">
        <v>6644</v>
      </c>
      <c r="E21" t="b">
        <v>1</v>
      </c>
    </row>
    <row r="22" spans="1:5">
      <c r="A22">
        <v>169</v>
      </c>
      <c r="B22" t="s">
        <v>7057</v>
      </c>
      <c r="C22" t="s">
        <v>6658</v>
      </c>
      <c r="D22" t="s">
        <v>6644</v>
      </c>
      <c r="E22" t="b">
        <v>1</v>
      </c>
    </row>
    <row r="23" spans="1:5">
      <c r="A23">
        <v>170</v>
      </c>
      <c r="B23" t="s">
        <v>7058</v>
      </c>
      <c r="C23" t="s">
        <v>6658</v>
      </c>
      <c r="D23" t="s">
        <v>6644</v>
      </c>
      <c r="E23" t="b">
        <v>1</v>
      </c>
    </row>
    <row r="24" spans="1:5">
      <c r="A24">
        <v>180</v>
      </c>
      <c r="B24" t="s">
        <v>6993</v>
      </c>
      <c r="C24" t="s">
        <v>6659</v>
      </c>
      <c r="D24" t="s">
        <v>6644</v>
      </c>
      <c r="E24" t="b">
        <v>1</v>
      </c>
    </row>
    <row r="25" spans="1:5">
      <c r="A25">
        <v>181</v>
      </c>
      <c r="B25" t="s">
        <v>6994</v>
      </c>
      <c r="C25" t="s">
        <v>6659</v>
      </c>
      <c r="D25" t="s">
        <v>6644</v>
      </c>
      <c r="E25" t="b">
        <v>1</v>
      </c>
    </row>
    <row r="26" spans="1:5">
      <c r="A26">
        <v>182</v>
      </c>
      <c r="B26" t="s">
        <v>6996</v>
      </c>
      <c r="C26" t="s">
        <v>6659</v>
      </c>
      <c r="D26" t="s">
        <v>6644</v>
      </c>
      <c r="E26" t="b">
        <v>1</v>
      </c>
    </row>
    <row r="27" spans="1:5">
      <c r="A27">
        <v>183</v>
      </c>
      <c r="B27" t="s">
        <v>6997</v>
      </c>
      <c r="C27" t="s">
        <v>6659</v>
      </c>
      <c r="D27" t="s">
        <v>6644</v>
      </c>
      <c r="E27" t="b">
        <v>1</v>
      </c>
    </row>
    <row r="28" spans="1:5">
      <c r="A28">
        <v>184</v>
      </c>
      <c r="B28" t="s">
        <v>6995</v>
      </c>
      <c r="C28" t="s">
        <v>6659</v>
      </c>
      <c r="D28" t="s">
        <v>6644</v>
      </c>
      <c r="E28" t="b">
        <v>1</v>
      </c>
    </row>
    <row r="29" spans="1:5">
      <c r="A29">
        <v>371</v>
      </c>
      <c r="B29" t="s">
        <v>7104</v>
      </c>
      <c r="C29" t="s">
        <v>6659</v>
      </c>
      <c r="D29" t="s">
        <v>6644</v>
      </c>
      <c r="E29" t="b">
        <v>1</v>
      </c>
    </row>
    <row r="30" spans="1:5">
      <c r="A30">
        <v>374</v>
      </c>
      <c r="B30" t="s">
        <v>7107</v>
      </c>
      <c r="C30" t="s">
        <v>6659</v>
      </c>
      <c r="D30" t="s">
        <v>6644</v>
      </c>
      <c r="E30" t="b">
        <v>1</v>
      </c>
    </row>
    <row r="31" spans="1:5">
      <c r="A31">
        <v>372</v>
      </c>
      <c r="B31" t="s">
        <v>7105</v>
      </c>
      <c r="C31" t="s">
        <v>6659</v>
      </c>
      <c r="D31" t="s">
        <v>6644</v>
      </c>
      <c r="E31" t="b">
        <v>1</v>
      </c>
    </row>
    <row r="32" spans="1:5">
      <c r="A32">
        <v>373</v>
      </c>
      <c r="B32" t="s">
        <v>7106</v>
      </c>
      <c r="C32" t="s">
        <v>6659</v>
      </c>
      <c r="D32" t="s">
        <v>6644</v>
      </c>
      <c r="E32" t="b">
        <v>1</v>
      </c>
    </row>
    <row r="33" spans="1:5">
      <c r="A33">
        <v>375</v>
      </c>
      <c r="B33" t="s">
        <v>7108</v>
      </c>
      <c r="C33" t="s">
        <v>6659</v>
      </c>
      <c r="D33" t="s">
        <v>6644</v>
      </c>
      <c r="E33" t="b">
        <v>1</v>
      </c>
    </row>
    <row r="34" spans="1:5">
      <c r="A34">
        <v>175</v>
      </c>
      <c r="B34" t="s">
        <v>7096</v>
      </c>
      <c r="C34" t="s">
        <v>6659</v>
      </c>
      <c r="D34" t="s">
        <v>6644</v>
      </c>
      <c r="E34" t="b">
        <v>1</v>
      </c>
    </row>
    <row r="35" spans="1:5">
      <c r="A35">
        <v>176</v>
      </c>
      <c r="B35" t="s">
        <v>7097</v>
      </c>
      <c r="C35" t="s">
        <v>6659</v>
      </c>
      <c r="D35" t="s">
        <v>6644</v>
      </c>
      <c r="E35" t="b">
        <v>1</v>
      </c>
    </row>
    <row r="36" spans="1:5">
      <c r="A36">
        <v>177</v>
      </c>
      <c r="B36" t="s">
        <v>7101</v>
      </c>
      <c r="C36" t="s">
        <v>6659</v>
      </c>
      <c r="D36" t="s">
        <v>6644</v>
      </c>
      <c r="E36" t="b">
        <v>1</v>
      </c>
    </row>
    <row r="37" spans="1:5">
      <c r="A37">
        <v>178</v>
      </c>
      <c r="B37" t="s">
        <v>7099</v>
      </c>
      <c r="C37" t="s">
        <v>6659</v>
      </c>
      <c r="D37" t="s">
        <v>6644</v>
      </c>
      <c r="E37" t="b">
        <v>1</v>
      </c>
    </row>
    <row r="38" spans="1:5">
      <c r="A38">
        <v>179</v>
      </c>
      <c r="B38" t="s">
        <v>7100</v>
      </c>
      <c r="C38" t="s">
        <v>6659</v>
      </c>
      <c r="D38" t="s">
        <v>6644</v>
      </c>
      <c r="E38" t="b">
        <v>1</v>
      </c>
    </row>
    <row r="39" spans="1:5">
      <c r="A39">
        <v>367</v>
      </c>
      <c r="B39" t="s">
        <v>7110</v>
      </c>
      <c r="C39" t="s">
        <v>6659</v>
      </c>
      <c r="D39" t="s">
        <v>6644</v>
      </c>
      <c r="E39" t="b">
        <v>1</v>
      </c>
    </row>
    <row r="40" spans="1:5">
      <c r="A40">
        <v>370</v>
      </c>
      <c r="B40" t="s">
        <v>7113</v>
      </c>
      <c r="C40" t="s">
        <v>6659</v>
      </c>
      <c r="D40" t="s">
        <v>6644</v>
      </c>
      <c r="E40" t="b">
        <v>1</v>
      </c>
    </row>
    <row r="41" spans="1:5">
      <c r="A41">
        <v>368</v>
      </c>
      <c r="B41" t="s">
        <v>7111</v>
      </c>
      <c r="C41" t="s">
        <v>6659</v>
      </c>
      <c r="D41" t="s">
        <v>6644</v>
      </c>
      <c r="E41" t="b">
        <v>1</v>
      </c>
    </row>
    <row r="42" spans="1:5">
      <c r="A42">
        <v>369</v>
      </c>
      <c r="B42" t="s">
        <v>7112</v>
      </c>
      <c r="C42" t="s">
        <v>6659</v>
      </c>
      <c r="D42" t="s">
        <v>6644</v>
      </c>
      <c r="E42" t="b">
        <v>1</v>
      </c>
    </row>
    <row r="43" spans="1:5">
      <c r="A43">
        <v>366</v>
      </c>
      <c r="B43" t="s">
        <v>7109</v>
      </c>
      <c r="C43" t="s">
        <v>6659</v>
      </c>
      <c r="D43" t="s">
        <v>6644</v>
      </c>
      <c r="E43" t="b">
        <v>1</v>
      </c>
    </row>
    <row r="44" spans="1:5">
      <c r="A44">
        <v>194</v>
      </c>
      <c r="B44" t="s">
        <v>7198</v>
      </c>
      <c r="C44" t="s">
        <v>6660</v>
      </c>
      <c r="D44" t="s">
        <v>6644</v>
      </c>
      <c r="E44" t="b">
        <v>1</v>
      </c>
    </row>
    <row r="45" spans="1:5">
      <c r="A45">
        <v>195</v>
      </c>
      <c r="B45" t="s">
        <v>7199</v>
      </c>
      <c r="C45" t="s">
        <v>6660</v>
      </c>
      <c r="D45" t="s">
        <v>6644</v>
      </c>
      <c r="E45" t="b">
        <v>1</v>
      </c>
    </row>
    <row r="46" spans="1:5">
      <c r="A46">
        <v>188</v>
      </c>
      <c r="B46" t="s">
        <v>7200</v>
      </c>
      <c r="C46" t="s">
        <v>6660</v>
      </c>
      <c r="D46" t="s">
        <v>6644</v>
      </c>
      <c r="E46" t="b">
        <v>1</v>
      </c>
    </row>
    <row r="47" spans="1:5">
      <c r="A47">
        <v>191</v>
      </c>
      <c r="B47" t="s">
        <v>7203</v>
      </c>
      <c r="C47" t="s">
        <v>6660</v>
      </c>
      <c r="D47" t="s">
        <v>6644</v>
      </c>
      <c r="E47" t="b">
        <v>1</v>
      </c>
    </row>
    <row r="48" spans="1:5">
      <c r="A48">
        <v>193</v>
      </c>
      <c r="B48" t="s">
        <v>7205</v>
      </c>
      <c r="C48" t="s">
        <v>6660</v>
      </c>
      <c r="D48" t="s">
        <v>6644</v>
      </c>
      <c r="E48" t="b">
        <v>1</v>
      </c>
    </row>
    <row r="49" spans="1:5">
      <c r="A49">
        <v>196</v>
      </c>
      <c r="B49" t="s">
        <v>7193</v>
      </c>
      <c r="C49" t="s">
        <v>6660</v>
      </c>
      <c r="D49" t="s">
        <v>6644</v>
      </c>
      <c r="E49" t="b">
        <v>1</v>
      </c>
    </row>
    <row r="50" spans="1:5">
      <c r="A50">
        <v>197</v>
      </c>
      <c r="B50" t="s">
        <v>7194</v>
      </c>
      <c r="C50" t="s">
        <v>6660</v>
      </c>
      <c r="D50" t="s">
        <v>6644</v>
      </c>
      <c r="E50" t="b">
        <v>1</v>
      </c>
    </row>
    <row r="51" spans="1:5">
      <c r="A51">
        <v>198</v>
      </c>
      <c r="B51" t="s">
        <v>7195</v>
      </c>
      <c r="C51" t="s">
        <v>6660</v>
      </c>
      <c r="D51" t="s">
        <v>6644</v>
      </c>
      <c r="E51" t="b">
        <v>1</v>
      </c>
    </row>
    <row r="52" spans="1:5">
      <c r="A52">
        <v>199</v>
      </c>
      <c r="B52" t="s">
        <v>7196</v>
      </c>
      <c r="C52" t="s">
        <v>6660</v>
      </c>
      <c r="D52" t="s">
        <v>6644</v>
      </c>
      <c r="E52" t="b">
        <v>1</v>
      </c>
    </row>
    <row r="53" spans="1:5">
      <c r="A53">
        <v>200</v>
      </c>
      <c r="B53" t="s">
        <v>7197</v>
      </c>
      <c r="C53" t="s">
        <v>6660</v>
      </c>
      <c r="D53" t="s">
        <v>6644</v>
      </c>
      <c r="E53" t="b">
        <v>1</v>
      </c>
    </row>
    <row r="54" spans="1:5">
      <c r="A54">
        <v>204</v>
      </c>
      <c r="B54" t="s">
        <v>7323</v>
      </c>
      <c r="C54" t="s">
        <v>6660</v>
      </c>
      <c r="D54" t="s">
        <v>6644</v>
      </c>
      <c r="E54" t="b">
        <v>1</v>
      </c>
    </row>
    <row r="55" spans="1:5">
      <c r="A55">
        <v>205</v>
      </c>
      <c r="B55" t="s">
        <v>7324</v>
      </c>
      <c r="C55" t="s">
        <v>6660</v>
      </c>
      <c r="D55" t="s">
        <v>6644</v>
      </c>
      <c r="E55" t="b">
        <v>1</v>
      </c>
    </row>
    <row r="56" spans="1:5">
      <c r="A56">
        <v>206</v>
      </c>
      <c r="B56" t="s">
        <v>7325</v>
      </c>
      <c r="C56" t="s">
        <v>6660</v>
      </c>
      <c r="D56" t="s">
        <v>6644</v>
      </c>
      <c r="E56" t="b">
        <v>1</v>
      </c>
    </row>
    <row r="57" spans="1:5">
      <c r="A57">
        <v>201</v>
      </c>
      <c r="B57" t="s">
        <v>7327</v>
      </c>
      <c r="C57" t="s">
        <v>6660</v>
      </c>
      <c r="D57" t="s">
        <v>6644</v>
      </c>
      <c r="E57" t="b">
        <v>1</v>
      </c>
    </row>
    <row r="58" spans="1:5">
      <c r="A58">
        <v>202</v>
      </c>
      <c r="B58" t="s">
        <v>7328</v>
      </c>
      <c r="C58" t="s">
        <v>6660</v>
      </c>
      <c r="D58" t="s">
        <v>6644</v>
      </c>
      <c r="E58" t="b">
        <v>1</v>
      </c>
    </row>
    <row r="59" spans="1:5">
      <c r="A59">
        <v>203</v>
      </c>
      <c r="B59" t="s">
        <v>7329</v>
      </c>
      <c r="C59" t="s">
        <v>6660</v>
      </c>
      <c r="D59" t="s">
        <v>6644</v>
      </c>
      <c r="E59" t="b">
        <v>1</v>
      </c>
    </row>
    <row r="60" spans="1:5">
      <c r="A60">
        <v>207</v>
      </c>
      <c r="B60" t="s">
        <v>7326</v>
      </c>
      <c r="C60" t="s">
        <v>6660</v>
      </c>
      <c r="D60" t="s">
        <v>6644</v>
      </c>
      <c r="E60" t="b">
        <v>1</v>
      </c>
    </row>
    <row r="61" spans="1:5">
      <c r="A61">
        <v>185</v>
      </c>
      <c r="B61" t="s">
        <v>7275</v>
      </c>
      <c r="C61" t="s">
        <v>6662</v>
      </c>
      <c r="D61" t="s">
        <v>6644</v>
      </c>
      <c r="E61" t="b">
        <v>1</v>
      </c>
    </row>
    <row r="62" spans="1:5">
      <c r="A62">
        <v>186</v>
      </c>
      <c r="B62" t="s">
        <v>7276</v>
      </c>
      <c r="C62" t="s">
        <v>6662</v>
      </c>
      <c r="D62" t="s">
        <v>6644</v>
      </c>
      <c r="E62" t="b">
        <v>1</v>
      </c>
    </row>
    <row r="63" spans="1:5">
      <c r="A63">
        <v>214</v>
      </c>
      <c r="B63" t="s">
        <v>6928</v>
      </c>
      <c r="C63" t="s">
        <v>6663</v>
      </c>
      <c r="D63" t="s">
        <v>6644</v>
      </c>
      <c r="E63" t="b">
        <v>1</v>
      </c>
    </row>
    <row r="64" spans="1:5">
      <c r="A64">
        <v>215</v>
      </c>
      <c r="B64" t="s">
        <v>6925</v>
      </c>
      <c r="C64" t="s">
        <v>6663</v>
      </c>
      <c r="D64" t="s">
        <v>6644</v>
      </c>
      <c r="E64" t="b">
        <v>1</v>
      </c>
    </row>
    <row r="65" spans="1:5">
      <c r="A65">
        <v>226</v>
      </c>
      <c r="B65" t="s">
        <v>6927</v>
      </c>
      <c r="C65" t="s">
        <v>6663</v>
      </c>
      <c r="D65" t="s">
        <v>6644</v>
      </c>
      <c r="E65" t="b">
        <v>1</v>
      </c>
    </row>
    <row r="66" spans="1:5">
      <c r="A66">
        <v>216</v>
      </c>
      <c r="B66" t="s">
        <v>6923</v>
      </c>
      <c r="C66" t="s">
        <v>6663</v>
      </c>
      <c r="D66" t="s">
        <v>6644</v>
      </c>
      <c r="E66" t="b">
        <v>1</v>
      </c>
    </row>
    <row r="67" spans="1:5">
      <c r="A67">
        <v>217</v>
      </c>
      <c r="B67" t="s">
        <v>6924</v>
      </c>
      <c r="C67" t="s">
        <v>6663</v>
      </c>
      <c r="D67" t="s">
        <v>6644</v>
      </c>
      <c r="E67" t="b">
        <v>1</v>
      </c>
    </row>
    <row r="68" spans="1:5">
      <c r="A68">
        <v>223</v>
      </c>
      <c r="B68" t="s">
        <v>6910</v>
      </c>
      <c r="C68" t="s">
        <v>6663</v>
      </c>
      <c r="D68" t="s">
        <v>6644</v>
      </c>
      <c r="E68" t="b">
        <v>1</v>
      </c>
    </row>
    <row r="69" spans="1:5">
      <c r="A69">
        <v>227</v>
      </c>
      <c r="B69" t="s">
        <v>6902</v>
      </c>
      <c r="C69" t="s">
        <v>6663</v>
      </c>
      <c r="D69" t="s">
        <v>6644</v>
      </c>
      <c r="E69" t="b">
        <v>1</v>
      </c>
    </row>
    <row r="70" spans="1:5">
      <c r="A70">
        <v>965</v>
      </c>
      <c r="B70" t="s">
        <v>7554</v>
      </c>
      <c r="C70" t="s">
        <v>6663</v>
      </c>
      <c r="D70" t="s">
        <v>6644</v>
      </c>
      <c r="E70" t="b">
        <v>1</v>
      </c>
    </row>
    <row r="71" spans="1:5">
      <c r="A71">
        <v>224</v>
      </c>
      <c r="B71" t="s">
        <v>7191</v>
      </c>
      <c r="C71" t="s">
        <v>6663</v>
      </c>
      <c r="D71" t="s">
        <v>6644</v>
      </c>
      <c r="E71" t="b">
        <v>1</v>
      </c>
    </row>
    <row r="72" spans="1:5">
      <c r="A72">
        <v>225</v>
      </c>
      <c r="B72" t="s">
        <v>7192</v>
      </c>
      <c r="C72" t="s">
        <v>6663</v>
      </c>
      <c r="D72" t="s">
        <v>6644</v>
      </c>
      <c r="E72" t="b">
        <v>1</v>
      </c>
    </row>
    <row r="73" spans="1:5">
      <c r="A73">
        <v>427</v>
      </c>
      <c r="B73" t="s">
        <v>7190</v>
      </c>
      <c r="C73" t="s">
        <v>6663</v>
      </c>
      <c r="D73" t="s">
        <v>6644</v>
      </c>
      <c r="E73" t="b">
        <v>1</v>
      </c>
    </row>
    <row r="74" spans="1:5">
      <c r="A74">
        <v>241</v>
      </c>
      <c r="B74" t="s">
        <v>6913</v>
      </c>
      <c r="C74" t="s">
        <v>6663</v>
      </c>
      <c r="D74" t="s">
        <v>6644</v>
      </c>
      <c r="E74" t="b">
        <v>1</v>
      </c>
    </row>
    <row r="75" spans="1:5">
      <c r="A75">
        <v>242</v>
      </c>
      <c r="B75" t="s">
        <v>6914</v>
      </c>
      <c r="C75" t="s">
        <v>6663</v>
      </c>
      <c r="D75" t="s">
        <v>6644</v>
      </c>
      <c r="E75" t="b">
        <v>1</v>
      </c>
    </row>
    <row r="76" spans="1:5">
      <c r="A76">
        <v>243</v>
      </c>
      <c r="B76" t="s">
        <v>6917</v>
      </c>
      <c r="C76" t="s">
        <v>6663</v>
      </c>
      <c r="D76" t="s">
        <v>6644</v>
      </c>
      <c r="E76" t="b">
        <v>1</v>
      </c>
    </row>
    <row r="77" spans="1:5">
      <c r="A77">
        <v>244</v>
      </c>
      <c r="B77" t="s">
        <v>6918</v>
      </c>
      <c r="C77" t="s">
        <v>6663</v>
      </c>
      <c r="D77" t="s">
        <v>6644</v>
      </c>
      <c r="E77" t="b">
        <v>1</v>
      </c>
    </row>
    <row r="78" spans="1:5">
      <c r="A78">
        <v>245</v>
      </c>
      <c r="B78" t="s">
        <v>6916</v>
      </c>
      <c r="C78" t="s">
        <v>6663</v>
      </c>
      <c r="D78" t="s">
        <v>6644</v>
      </c>
      <c r="E78" t="b">
        <v>1</v>
      </c>
    </row>
    <row r="79" spans="1:5">
      <c r="A79">
        <v>246</v>
      </c>
      <c r="B79" t="s">
        <v>6920</v>
      </c>
      <c r="C79" t="s">
        <v>6663</v>
      </c>
      <c r="D79" t="s">
        <v>6644</v>
      </c>
      <c r="E79" t="b">
        <v>1</v>
      </c>
    </row>
    <row r="80" spans="1:5">
      <c r="A80">
        <v>247</v>
      </c>
      <c r="B80" t="s">
        <v>6919</v>
      </c>
      <c r="C80" t="s">
        <v>6663</v>
      </c>
      <c r="D80" t="s">
        <v>6644</v>
      </c>
      <c r="E80" t="b">
        <v>1</v>
      </c>
    </row>
    <row r="81" spans="1:5">
      <c r="A81">
        <v>248</v>
      </c>
      <c r="B81" t="s">
        <v>6915</v>
      </c>
      <c r="C81" t="s">
        <v>6663</v>
      </c>
      <c r="D81" t="s">
        <v>6644</v>
      </c>
      <c r="E81" t="b">
        <v>1</v>
      </c>
    </row>
    <row r="82" spans="1:5">
      <c r="A82">
        <v>249</v>
      </c>
      <c r="B82" t="s">
        <v>6921</v>
      </c>
      <c r="C82" t="s">
        <v>6663</v>
      </c>
      <c r="D82" t="s">
        <v>6644</v>
      </c>
      <c r="E82" t="b">
        <v>1</v>
      </c>
    </row>
    <row r="83" spans="1:5">
      <c r="A83">
        <v>171</v>
      </c>
      <c r="B83" t="s">
        <v>7242</v>
      </c>
      <c r="C83" t="s">
        <v>6661</v>
      </c>
      <c r="D83" t="s">
        <v>6644</v>
      </c>
      <c r="E83" t="b">
        <v>1</v>
      </c>
    </row>
    <row r="84" spans="1:5">
      <c r="A84">
        <v>187</v>
      </c>
      <c r="B84" t="s">
        <v>7269</v>
      </c>
      <c r="C84" t="s">
        <v>6661</v>
      </c>
      <c r="D84" t="s">
        <v>6644</v>
      </c>
      <c r="E84" t="b">
        <v>1</v>
      </c>
    </row>
    <row r="85" spans="1:5">
      <c r="A85">
        <v>172</v>
      </c>
      <c r="B85" t="s">
        <v>6998</v>
      </c>
      <c r="C85" t="s">
        <v>6656</v>
      </c>
      <c r="D85" t="s">
        <v>6644</v>
      </c>
      <c r="E85" t="b">
        <v>1</v>
      </c>
    </row>
    <row r="86" spans="1:5">
      <c r="A86">
        <v>220</v>
      </c>
      <c r="B86" t="s">
        <v>7182</v>
      </c>
      <c r="C86" t="s">
        <v>6663</v>
      </c>
      <c r="D86" t="s">
        <v>6644</v>
      </c>
      <c r="E86" t="b">
        <v>1</v>
      </c>
    </row>
    <row r="87" spans="1:5">
      <c r="A87">
        <v>221</v>
      </c>
      <c r="B87" t="s">
        <v>7182</v>
      </c>
      <c r="C87" t="s">
        <v>6663</v>
      </c>
      <c r="D87" t="s">
        <v>6644</v>
      </c>
      <c r="E87" t="b">
        <v>1</v>
      </c>
    </row>
    <row r="88" spans="1:5">
      <c r="A88">
        <v>222</v>
      </c>
      <c r="B88" t="s">
        <v>7183</v>
      </c>
      <c r="C88" t="s">
        <v>6663</v>
      </c>
      <c r="D88" t="s">
        <v>6644</v>
      </c>
      <c r="E88" t="b">
        <v>1</v>
      </c>
    </row>
    <row r="89" spans="1:5">
      <c r="A89">
        <v>189</v>
      </c>
      <c r="B89" t="s">
        <v>7201</v>
      </c>
      <c r="C89" t="s">
        <v>6660</v>
      </c>
      <c r="D89" t="s">
        <v>6644</v>
      </c>
      <c r="E89" t="b">
        <v>1</v>
      </c>
    </row>
    <row r="90" spans="1:5">
      <c r="A90">
        <v>190</v>
      </c>
      <c r="B90" t="s">
        <v>7202</v>
      </c>
      <c r="C90" t="s">
        <v>6660</v>
      </c>
      <c r="D90" t="s">
        <v>6644</v>
      </c>
      <c r="E90" t="b">
        <v>1</v>
      </c>
    </row>
    <row r="91" spans="1:5">
      <c r="A91">
        <v>192</v>
      </c>
      <c r="B91" t="s">
        <v>7204</v>
      </c>
      <c r="C91" t="s">
        <v>6660</v>
      </c>
      <c r="D91" t="s">
        <v>6644</v>
      </c>
      <c r="E91" t="b">
        <v>1</v>
      </c>
    </row>
    <row r="92" spans="1:5">
      <c r="A92">
        <v>173</v>
      </c>
      <c r="B92" t="s">
        <v>7304</v>
      </c>
      <c r="C92" t="s">
        <v>6656</v>
      </c>
      <c r="D92" t="s">
        <v>6644</v>
      </c>
      <c r="E92" t="b">
        <v>1</v>
      </c>
    </row>
    <row r="93" spans="1:5">
      <c r="A93">
        <v>397</v>
      </c>
      <c r="B93" t="s">
        <v>6892</v>
      </c>
      <c r="C93" t="s">
        <v>6645</v>
      </c>
      <c r="D93" t="s">
        <v>6645</v>
      </c>
      <c r="E93" t="b">
        <v>1</v>
      </c>
    </row>
    <row r="94" spans="1:5">
      <c r="A94">
        <v>2</v>
      </c>
      <c r="B94" t="s">
        <v>6723</v>
      </c>
      <c r="C94" t="s">
        <v>6665</v>
      </c>
      <c r="D94" t="s">
        <v>6646</v>
      </c>
      <c r="E94" t="b">
        <v>1</v>
      </c>
    </row>
    <row r="95" spans="1:5">
      <c r="A95">
        <v>360</v>
      </c>
      <c r="B95" t="s">
        <v>7184</v>
      </c>
      <c r="C95" t="s">
        <v>6665</v>
      </c>
      <c r="D95" t="s">
        <v>6646</v>
      </c>
      <c r="E95" t="b">
        <v>1</v>
      </c>
    </row>
    <row r="96" spans="1:5">
      <c r="A96">
        <v>1</v>
      </c>
      <c r="B96" t="s">
        <v>6724</v>
      </c>
      <c r="C96" t="s">
        <v>6665</v>
      </c>
      <c r="D96" t="s">
        <v>6646</v>
      </c>
      <c r="E96" t="b">
        <v>1</v>
      </c>
    </row>
    <row r="97" spans="1:5">
      <c r="A97">
        <v>351</v>
      </c>
      <c r="B97" t="s">
        <v>7185</v>
      </c>
      <c r="C97" t="s">
        <v>6665</v>
      </c>
      <c r="D97" t="s">
        <v>6646</v>
      </c>
      <c r="E97" t="b">
        <v>1</v>
      </c>
    </row>
    <row r="98" spans="1:5">
      <c r="A98">
        <v>352</v>
      </c>
      <c r="B98" t="s">
        <v>7186</v>
      </c>
      <c r="C98" t="s">
        <v>6665</v>
      </c>
      <c r="D98" t="s">
        <v>6646</v>
      </c>
      <c r="E98" t="b">
        <v>1</v>
      </c>
    </row>
    <row r="99" spans="1:5">
      <c r="A99">
        <v>361</v>
      </c>
      <c r="B99" t="s">
        <v>7187</v>
      </c>
      <c r="C99" t="s">
        <v>6665</v>
      </c>
      <c r="D99" t="s">
        <v>6646</v>
      </c>
      <c r="E99" t="b">
        <v>1</v>
      </c>
    </row>
    <row r="100" spans="1:5">
      <c r="A100">
        <v>353</v>
      </c>
      <c r="B100" t="s">
        <v>7188</v>
      </c>
      <c r="C100" t="s">
        <v>6665</v>
      </c>
      <c r="D100" t="s">
        <v>6646</v>
      </c>
      <c r="E100" t="b">
        <v>1</v>
      </c>
    </row>
    <row r="101" spans="1:5">
      <c r="A101">
        <v>365</v>
      </c>
      <c r="B101" t="s">
        <v>7189</v>
      </c>
      <c r="C101" t="s">
        <v>6665</v>
      </c>
      <c r="D101" t="s">
        <v>6646</v>
      </c>
      <c r="E101" t="b">
        <v>1</v>
      </c>
    </row>
    <row r="102" spans="1:5">
      <c r="A102">
        <v>5</v>
      </c>
      <c r="B102" t="s">
        <v>6719</v>
      </c>
      <c r="C102" t="s">
        <v>6665</v>
      </c>
      <c r="D102" t="s">
        <v>6646</v>
      </c>
      <c r="E102" t="b">
        <v>1</v>
      </c>
    </row>
    <row r="103" spans="1:5">
      <c r="A103">
        <v>4</v>
      </c>
      <c r="B103" t="s">
        <v>6721</v>
      </c>
      <c r="C103" t="s">
        <v>6665</v>
      </c>
      <c r="D103" t="s">
        <v>6646</v>
      </c>
      <c r="E103" t="b">
        <v>1</v>
      </c>
    </row>
    <row r="104" spans="1:5">
      <c r="A104">
        <v>364</v>
      </c>
      <c r="B104" t="s">
        <v>7436</v>
      </c>
      <c r="C104" t="s">
        <v>6665</v>
      </c>
      <c r="D104" t="s">
        <v>6646</v>
      </c>
      <c r="E104" t="b">
        <v>1</v>
      </c>
    </row>
    <row r="105" spans="1:5">
      <c r="A105">
        <v>3</v>
      </c>
      <c r="B105" t="s">
        <v>6720</v>
      </c>
      <c r="C105" t="s">
        <v>6665</v>
      </c>
      <c r="D105" t="s">
        <v>6646</v>
      </c>
      <c r="E105" t="b">
        <v>1</v>
      </c>
    </row>
    <row r="106" spans="1:5">
      <c r="A106">
        <v>356</v>
      </c>
      <c r="B106" t="s">
        <v>7432</v>
      </c>
      <c r="C106" t="s">
        <v>6665</v>
      </c>
      <c r="D106" t="s">
        <v>6646</v>
      </c>
      <c r="E106" t="b">
        <v>1</v>
      </c>
    </row>
    <row r="107" spans="1:5">
      <c r="A107">
        <v>357</v>
      </c>
      <c r="B107" t="s">
        <v>7433</v>
      </c>
      <c r="C107" t="s">
        <v>6665</v>
      </c>
      <c r="D107" t="s">
        <v>6646</v>
      </c>
      <c r="E107" t="b">
        <v>1</v>
      </c>
    </row>
    <row r="108" spans="1:5">
      <c r="A108">
        <v>358</v>
      </c>
      <c r="B108" t="s">
        <v>7434</v>
      </c>
      <c r="C108" t="s">
        <v>6665</v>
      </c>
      <c r="D108" t="s">
        <v>6646</v>
      </c>
      <c r="E108" t="b">
        <v>1</v>
      </c>
    </row>
    <row r="109" spans="1:5">
      <c r="A109">
        <v>359</v>
      </c>
      <c r="B109" t="s">
        <v>7435</v>
      </c>
      <c r="C109" t="s">
        <v>6665</v>
      </c>
      <c r="D109" t="s">
        <v>6646</v>
      </c>
      <c r="E109" t="b">
        <v>1</v>
      </c>
    </row>
    <row r="110" spans="1:5">
      <c r="A110">
        <v>6</v>
      </c>
      <c r="B110" t="s">
        <v>6726</v>
      </c>
      <c r="C110" t="s">
        <v>6665</v>
      </c>
      <c r="D110" t="s">
        <v>6646</v>
      </c>
      <c r="E110" t="b">
        <v>1</v>
      </c>
    </row>
    <row r="111" spans="1:5">
      <c r="A111">
        <v>362</v>
      </c>
      <c r="B111" t="s">
        <v>7361</v>
      </c>
      <c r="C111" t="s">
        <v>6665</v>
      </c>
      <c r="D111" t="s">
        <v>6646</v>
      </c>
      <c r="E111" t="b">
        <v>1</v>
      </c>
    </row>
    <row r="112" spans="1:5">
      <c r="A112">
        <v>363</v>
      </c>
      <c r="B112" t="s">
        <v>7362</v>
      </c>
      <c r="C112" t="s">
        <v>6665</v>
      </c>
      <c r="D112" t="s">
        <v>6646</v>
      </c>
      <c r="E112" t="b">
        <v>1</v>
      </c>
    </row>
    <row r="113" spans="1:5">
      <c r="A113">
        <v>354</v>
      </c>
      <c r="B113" t="s">
        <v>7363</v>
      </c>
      <c r="C113" t="s">
        <v>6665</v>
      </c>
      <c r="D113" t="s">
        <v>6646</v>
      </c>
      <c r="E113" t="b">
        <v>1</v>
      </c>
    </row>
    <row r="114" spans="1:5">
      <c r="A114">
        <v>355</v>
      </c>
      <c r="B114" t="s">
        <v>7364</v>
      </c>
      <c r="C114" t="s">
        <v>6665</v>
      </c>
      <c r="D114" t="s">
        <v>6646</v>
      </c>
      <c r="E114" t="b">
        <v>1</v>
      </c>
    </row>
    <row r="115" spans="1:5">
      <c r="A115">
        <v>7</v>
      </c>
      <c r="B115" t="s">
        <v>6725</v>
      </c>
      <c r="C115" t="s">
        <v>6665</v>
      </c>
      <c r="D115" t="s">
        <v>6646</v>
      </c>
      <c r="E115" t="b">
        <v>1</v>
      </c>
    </row>
    <row r="116" spans="1:5">
      <c r="A116">
        <v>8</v>
      </c>
      <c r="B116" t="s">
        <v>6722</v>
      </c>
      <c r="C116" t="s">
        <v>6665</v>
      </c>
      <c r="D116" t="s">
        <v>6646</v>
      </c>
      <c r="E116" t="b">
        <v>1</v>
      </c>
    </row>
    <row r="117" spans="1:5">
      <c r="A117">
        <v>27</v>
      </c>
      <c r="B117" t="s">
        <v>6894</v>
      </c>
      <c r="C117" t="s">
        <v>6666</v>
      </c>
      <c r="D117" t="s">
        <v>6646</v>
      </c>
      <c r="E117" t="b">
        <v>1</v>
      </c>
    </row>
    <row r="118" spans="1:5">
      <c r="A118">
        <v>28</v>
      </c>
      <c r="B118" t="s">
        <v>6895</v>
      </c>
      <c r="C118" t="s">
        <v>6666</v>
      </c>
      <c r="D118" t="s">
        <v>6646</v>
      </c>
      <c r="E118" t="b">
        <v>1</v>
      </c>
    </row>
    <row r="119" spans="1:5">
      <c r="A119">
        <v>29</v>
      </c>
      <c r="B119" t="s">
        <v>6896</v>
      </c>
      <c r="C119" t="s">
        <v>6666</v>
      </c>
      <c r="D119" t="s">
        <v>6646</v>
      </c>
      <c r="E119" t="b">
        <v>1</v>
      </c>
    </row>
    <row r="120" spans="1:5">
      <c r="A120">
        <v>30</v>
      </c>
      <c r="B120" t="s">
        <v>6897</v>
      </c>
      <c r="C120" t="s">
        <v>6666</v>
      </c>
      <c r="D120" t="s">
        <v>6646</v>
      </c>
      <c r="E120" t="b">
        <v>1</v>
      </c>
    </row>
    <row r="121" spans="1:5">
      <c r="A121">
        <v>33</v>
      </c>
      <c r="B121" t="s">
        <v>6898</v>
      </c>
      <c r="C121" t="s">
        <v>6666</v>
      </c>
      <c r="D121" t="s">
        <v>6646</v>
      </c>
      <c r="E121" t="b">
        <v>1</v>
      </c>
    </row>
    <row r="122" spans="1:5">
      <c r="A122">
        <v>34</v>
      </c>
      <c r="B122" t="s">
        <v>6899</v>
      </c>
      <c r="C122" t="s">
        <v>6666</v>
      </c>
      <c r="D122" t="s">
        <v>6646</v>
      </c>
      <c r="E122" t="b">
        <v>1</v>
      </c>
    </row>
    <row r="123" spans="1:5">
      <c r="A123">
        <v>31</v>
      </c>
      <c r="B123" t="s">
        <v>6900</v>
      </c>
      <c r="C123" t="s">
        <v>6666</v>
      </c>
      <c r="D123" t="s">
        <v>6646</v>
      </c>
      <c r="E123" t="b">
        <v>1</v>
      </c>
    </row>
    <row r="124" spans="1:5">
      <c r="A124">
        <v>32</v>
      </c>
      <c r="B124" t="s">
        <v>6901</v>
      </c>
      <c r="C124" t="s">
        <v>6666</v>
      </c>
      <c r="D124" t="s">
        <v>6646</v>
      </c>
      <c r="E124" t="b">
        <v>1</v>
      </c>
    </row>
    <row r="125" spans="1:5">
      <c r="A125">
        <v>39</v>
      </c>
      <c r="B125" t="s">
        <v>6957</v>
      </c>
      <c r="C125" t="s">
        <v>6668</v>
      </c>
      <c r="D125" t="s">
        <v>6646</v>
      </c>
      <c r="E125" t="b">
        <v>1</v>
      </c>
    </row>
    <row r="126" spans="1:5">
      <c r="A126">
        <v>40</v>
      </c>
      <c r="B126" t="s">
        <v>6956</v>
      </c>
      <c r="C126" t="s">
        <v>6668</v>
      </c>
      <c r="D126" t="s">
        <v>6646</v>
      </c>
      <c r="E126" t="b">
        <v>1</v>
      </c>
    </row>
    <row r="127" spans="1:5">
      <c r="A127">
        <v>41</v>
      </c>
      <c r="B127" t="s">
        <v>6954</v>
      </c>
      <c r="C127" t="s">
        <v>6668</v>
      </c>
      <c r="D127" t="s">
        <v>6646</v>
      </c>
      <c r="E127" t="b">
        <v>1</v>
      </c>
    </row>
    <row r="128" spans="1:5">
      <c r="A128">
        <v>38</v>
      </c>
      <c r="B128" t="s">
        <v>6955</v>
      </c>
      <c r="C128" t="s">
        <v>6668</v>
      </c>
      <c r="D128" t="s">
        <v>6646</v>
      </c>
      <c r="E128" t="b">
        <v>1</v>
      </c>
    </row>
    <row r="129" spans="1:5">
      <c r="A129">
        <v>23</v>
      </c>
      <c r="B129" t="s">
        <v>7066</v>
      </c>
      <c r="C129" t="s">
        <v>6669</v>
      </c>
      <c r="D129" t="s">
        <v>6646</v>
      </c>
      <c r="E129" t="b">
        <v>1</v>
      </c>
    </row>
    <row r="130" spans="1:5">
      <c r="A130">
        <v>15</v>
      </c>
      <c r="B130" t="s">
        <v>7068</v>
      </c>
      <c r="C130" t="s">
        <v>6669</v>
      </c>
      <c r="D130" t="s">
        <v>6646</v>
      </c>
      <c r="E130" t="b">
        <v>1</v>
      </c>
    </row>
    <row r="131" spans="1:5">
      <c r="A131">
        <v>14</v>
      </c>
      <c r="B131" t="s">
        <v>7061</v>
      </c>
      <c r="C131" t="s">
        <v>6669</v>
      </c>
      <c r="D131" t="s">
        <v>6646</v>
      </c>
      <c r="E131" t="b">
        <v>1</v>
      </c>
    </row>
    <row r="132" spans="1:5">
      <c r="A132">
        <v>16</v>
      </c>
      <c r="B132" t="s">
        <v>7065</v>
      </c>
      <c r="C132" t="s">
        <v>6669</v>
      </c>
      <c r="D132" t="s">
        <v>6646</v>
      </c>
      <c r="E132" t="b">
        <v>1</v>
      </c>
    </row>
    <row r="133" spans="1:5">
      <c r="A133">
        <v>17</v>
      </c>
      <c r="B133" t="s">
        <v>7059</v>
      </c>
      <c r="C133" t="s">
        <v>6669</v>
      </c>
      <c r="D133" t="s">
        <v>6646</v>
      </c>
      <c r="E133" t="b">
        <v>1</v>
      </c>
    </row>
    <row r="134" spans="1:5">
      <c r="A134">
        <v>20</v>
      </c>
      <c r="B134" t="s">
        <v>7062</v>
      </c>
      <c r="C134" t="s">
        <v>6669</v>
      </c>
      <c r="D134" t="s">
        <v>6646</v>
      </c>
      <c r="E134" t="b">
        <v>1</v>
      </c>
    </row>
    <row r="135" spans="1:5">
      <c r="A135">
        <v>21</v>
      </c>
      <c r="B135" t="s">
        <v>7064</v>
      </c>
      <c r="C135" t="s">
        <v>6669</v>
      </c>
      <c r="D135" t="s">
        <v>6646</v>
      </c>
      <c r="E135" t="b">
        <v>1</v>
      </c>
    </row>
    <row r="136" spans="1:5">
      <c r="A136">
        <v>22</v>
      </c>
      <c r="B136" t="s">
        <v>7063</v>
      </c>
      <c r="C136" t="s">
        <v>6669</v>
      </c>
      <c r="D136" t="s">
        <v>6646</v>
      </c>
      <c r="E136" t="b">
        <v>1</v>
      </c>
    </row>
    <row r="137" spans="1:5">
      <c r="A137">
        <v>25</v>
      </c>
      <c r="B137" t="s">
        <v>7067</v>
      </c>
      <c r="C137" t="s">
        <v>6669</v>
      </c>
      <c r="D137" t="s">
        <v>6646</v>
      </c>
      <c r="E137" t="b">
        <v>1</v>
      </c>
    </row>
    <row r="138" spans="1:5">
      <c r="A138">
        <v>26</v>
      </c>
      <c r="B138" t="s">
        <v>7358</v>
      </c>
      <c r="C138" t="s">
        <v>6669</v>
      </c>
      <c r="D138" t="s">
        <v>6646</v>
      </c>
      <c r="E138" t="b">
        <v>1</v>
      </c>
    </row>
    <row r="139" spans="1:5">
      <c r="A139">
        <v>24</v>
      </c>
      <c r="B139" t="s">
        <v>7070</v>
      </c>
      <c r="C139" t="s">
        <v>6669</v>
      </c>
      <c r="D139" t="s">
        <v>6646</v>
      </c>
      <c r="E139" t="b">
        <v>1</v>
      </c>
    </row>
    <row r="140" spans="1:5">
      <c r="A140">
        <v>18</v>
      </c>
      <c r="B140" t="s">
        <v>7060</v>
      </c>
      <c r="C140" t="s">
        <v>6669</v>
      </c>
      <c r="D140" t="s">
        <v>6646</v>
      </c>
      <c r="E140" t="b">
        <v>1</v>
      </c>
    </row>
    <row r="141" spans="1:5">
      <c r="A141">
        <v>19</v>
      </c>
      <c r="B141" t="s">
        <v>7069</v>
      </c>
      <c r="C141" t="s">
        <v>6669</v>
      </c>
      <c r="D141" t="s">
        <v>6646</v>
      </c>
      <c r="E141" t="b">
        <v>1</v>
      </c>
    </row>
    <row r="142" spans="1:5">
      <c r="A142">
        <v>11</v>
      </c>
      <c r="B142" t="s">
        <v>6728</v>
      </c>
      <c r="C142" t="s">
        <v>6670</v>
      </c>
      <c r="D142" t="s">
        <v>6646</v>
      </c>
      <c r="E142" t="b">
        <v>1</v>
      </c>
    </row>
    <row r="143" spans="1:5">
      <c r="A143">
        <v>10</v>
      </c>
      <c r="B143" t="s">
        <v>6727</v>
      </c>
      <c r="C143" t="s">
        <v>6670</v>
      </c>
      <c r="D143" t="s">
        <v>6646</v>
      </c>
      <c r="E143" t="b">
        <v>1</v>
      </c>
    </row>
    <row r="144" spans="1:5">
      <c r="A144">
        <v>36</v>
      </c>
      <c r="B144" t="s">
        <v>7308</v>
      </c>
      <c r="C144" t="s">
        <v>6664</v>
      </c>
      <c r="D144" t="s">
        <v>6646</v>
      </c>
      <c r="E144" t="b">
        <v>1</v>
      </c>
    </row>
    <row r="145" spans="1:5">
      <c r="A145">
        <v>35</v>
      </c>
      <c r="B145" t="s">
        <v>7306</v>
      </c>
      <c r="C145" t="s">
        <v>6664</v>
      </c>
      <c r="D145" t="s">
        <v>6646</v>
      </c>
      <c r="E145" t="b">
        <v>1</v>
      </c>
    </row>
    <row r="146" spans="1:5">
      <c r="A146">
        <v>9</v>
      </c>
      <c r="B146" t="s">
        <v>7307</v>
      </c>
      <c r="C146" t="s">
        <v>6664</v>
      </c>
      <c r="D146" t="s">
        <v>6646</v>
      </c>
      <c r="E146" t="b">
        <v>1</v>
      </c>
    </row>
    <row r="147" spans="1:5">
      <c r="A147">
        <v>37</v>
      </c>
      <c r="B147" t="s">
        <v>7305</v>
      </c>
      <c r="C147" t="s">
        <v>6664</v>
      </c>
      <c r="D147" t="s">
        <v>6646</v>
      </c>
      <c r="E147" t="b">
        <v>1</v>
      </c>
    </row>
    <row r="148" spans="1:5">
      <c r="A148">
        <v>63</v>
      </c>
      <c r="B148" t="s">
        <v>6767</v>
      </c>
      <c r="C148" t="s">
        <v>6671</v>
      </c>
      <c r="D148" t="s">
        <v>6647</v>
      </c>
      <c r="E148" t="b">
        <v>1</v>
      </c>
    </row>
    <row r="149" spans="1:5">
      <c r="A149">
        <v>64</v>
      </c>
      <c r="B149" t="s">
        <v>6768</v>
      </c>
      <c r="C149" t="s">
        <v>6671</v>
      </c>
      <c r="D149" t="s">
        <v>6647</v>
      </c>
      <c r="E149" t="b">
        <v>1</v>
      </c>
    </row>
    <row r="150" spans="1:5">
      <c r="A150">
        <v>68</v>
      </c>
      <c r="B150" t="s">
        <v>6771</v>
      </c>
      <c r="C150" t="s">
        <v>6671</v>
      </c>
      <c r="D150" t="s">
        <v>6647</v>
      </c>
      <c r="E150" t="b">
        <v>1</v>
      </c>
    </row>
    <row r="151" spans="1:5">
      <c r="A151">
        <v>69</v>
      </c>
      <c r="B151" t="s">
        <v>6772</v>
      </c>
      <c r="C151" t="s">
        <v>6671</v>
      </c>
      <c r="D151" t="s">
        <v>6647</v>
      </c>
      <c r="E151" t="b">
        <v>1</v>
      </c>
    </row>
    <row r="152" spans="1:5">
      <c r="A152">
        <v>66</v>
      </c>
      <c r="B152" t="s">
        <v>6769</v>
      </c>
      <c r="C152" t="s">
        <v>6671</v>
      </c>
      <c r="D152" t="s">
        <v>6647</v>
      </c>
      <c r="E152" t="b">
        <v>1</v>
      </c>
    </row>
    <row r="153" spans="1:5">
      <c r="A153">
        <v>67</v>
      </c>
      <c r="B153" t="s">
        <v>6770</v>
      </c>
      <c r="C153" t="s">
        <v>6671</v>
      </c>
      <c r="D153" t="s">
        <v>6647</v>
      </c>
      <c r="E153" t="b">
        <v>1</v>
      </c>
    </row>
    <row r="154" spans="1:5">
      <c r="A154">
        <v>70</v>
      </c>
      <c r="B154" t="s">
        <v>6765</v>
      </c>
      <c r="C154" t="s">
        <v>6671</v>
      </c>
      <c r="D154" t="s">
        <v>6647</v>
      </c>
      <c r="E154" t="b">
        <v>1</v>
      </c>
    </row>
    <row r="155" spans="1:5">
      <c r="A155">
        <v>65</v>
      </c>
      <c r="B155" t="s">
        <v>6766</v>
      </c>
      <c r="C155" t="s">
        <v>6671</v>
      </c>
      <c r="D155" t="s">
        <v>6647</v>
      </c>
      <c r="E155" t="b">
        <v>1</v>
      </c>
    </row>
    <row r="156" spans="1:5">
      <c r="A156">
        <v>79</v>
      </c>
      <c r="B156" t="s">
        <v>7115</v>
      </c>
      <c r="C156" t="s">
        <v>6671</v>
      </c>
      <c r="D156" t="s">
        <v>6647</v>
      </c>
      <c r="E156" t="b">
        <v>1</v>
      </c>
    </row>
    <row r="157" spans="1:5">
      <c r="A157">
        <v>71</v>
      </c>
      <c r="B157" t="s">
        <v>6775</v>
      </c>
      <c r="C157" t="s">
        <v>6672</v>
      </c>
      <c r="D157" t="s">
        <v>6647</v>
      </c>
      <c r="E157" t="b">
        <v>1</v>
      </c>
    </row>
    <row r="158" spans="1:5">
      <c r="A158">
        <v>72</v>
      </c>
      <c r="B158" t="s">
        <v>6776</v>
      </c>
      <c r="C158" t="s">
        <v>6672</v>
      </c>
      <c r="D158" t="s">
        <v>6647</v>
      </c>
      <c r="E158" t="b">
        <v>1</v>
      </c>
    </row>
    <row r="159" spans="1:5">
      <c r="A159">
        <v>76</v>
      </c>
      <c r="B159" t="s">
        <v>6779</v>
      </c>
      <c r="C159" t="s">
        <v>6672</v>
      </c>
      <c r="D159" t="s">
        <v>6647</v>
      </c>
      <c r="E159" t="b">
        <v>1</v>
      </c>
    </row>
    <row r="160" spans="1:5">
      <c r="A160">
        <v>77</v>
      </c>
      <c r="B160" t="s">
        <v>6780</v>
      </c>
      <c r="C160" t="s">
        <v>6672</v>
      </c>
      <c r="D160" t="s">
        <v>6647</v>
      </c>
      <c r="E160" t="b">
        <v>1</v>
      </c>
    </row>
    <row r="161" spans="1:5">
      <c r="A161">
        <v>74</v>
      </c>
      <c r="B161" t="s">
        <v>6777</v>
      </c>
      <c r="C161" t="s">
        <v>6672</v>
      </c>
      <c r="D161" t="s">
        <v>6647</v>
      </c>
      <c r="E161" t="b">
        <v>1</v>
      </c>
    </row>
    <row r="162" spans="1:5">
      <c r="A162">
        <v>75</v>
      </c>
      <c r="B162" t="s">
        <v>6778</v>
      </c>
      <c r="C162" t="s">
        <v>6672</v>
      </c>
      <c r="D162" t="s">
        <v>6647</v>
      </c>
      <c r="E162" t="b">
        <v>1</v>
      </c>
    </row>
    <row r="163" spans="1:5">
      <c r="A163">
        <v>73</v>
      </c>
      <c r="B163" t="s">
        <v>6773</v>
      </c>
      <c r="C163" t="s">
        <v>6672</v>
      </c>
      <c r="D163" t="s">
        <v>6647</v>
      </c>
      <c r="E163" t="b">
        <v>1</v>
      </c>
    </row>
    <row r="164" spans="1:5">
      <c r="A164">
        <v>78</v>
      </c>
      <c r="B164" t="s">
        <v>6774</v>
      </c>
      <c r="C164" t="s">
        <v>6672</v>
      </c>
      <c r="D164" t="s">
        <v>6647</v>
      </c>
      <c r="E164" t="b">
        <v>1</v>
      </c>
    </row>
    <row r="165" spans="1:5">
      <c r="A165">
        <v>376</v>
      </c>
      <c r="B165" t="s">
        <v>7210</v>
      </c>
      <c r="C165" t="s">
        <v>6673</v>
      </c>
      <c r="D165" t="s">
        <v>6647</v>
      </c>
      <c r="E165" t="b">
        <v>1</v>
      </c>
    </row>
    <row r="166" spans="1:5">
      <c r="A166">
        <v>81</v>
      </c>
      <c r="B166" t="s">
        <v>7208</v>
      </c>
      <c r="C166" t="s">
        <v>6673</v>
      </c>
      <c r="D166" t="s">
        <v>6647</v>
      </c>
      <c r="E166" t="b">
        <v>1</v>
      </c>
    </row>
    <row r="167" spans="1:5">
      <c r="A167">
        <v>80</v>
      </c>
      <c r="B167" t="s">
        <v>7209</v>
      </c>
      <c r="C167" t="s">
        <v>6673</v>
      </c>
      <c r="D167" t="s">
        <v>6647</v>
      </c>
      <c r="E167" t="b">
        <v>1</v>
      </c>
    </row>
    <row r="168" spans="1:5">
      <c r="A168">
        <v>87</v>
      </c>
      <c r="B168" t="s">
        <v>7213</v>
      </c>
      <c r="C168" t="s">
        <v>6673</v>
      </c>
      <c r="D168" t="s">
        <v>6647</v>
      </c>
      <c r="E168" t="b">
        <v>1</v>
      </c>
    </row>
    <row r="169" spans="1:5">
      <c r="A169">
        <v>88</v>
      </c>
      <c r="B169" t="s">
        <v>7214</v>
      </c>
      <c r="C169" t="s">
        <v>6673</v>
      </c>
      <c r="D169" t="s">
        <v>6647</v>
      </c>
      <c r="E169" t="b">
        <v>1</v>
      </c>
    </row>
    <row r="170" spans="1:5">
      <c r="A170">
        <v>86</v>
      </c>
      <c r="B170" t="s">
        <v>7211</v>
      </c>
      <c r="C170" t="s">
        <v>6673</v>
      </c>
      <c r="D170" t="s">
        <v>6647</v>
      </c>
      <c r="E170" t="b">
        <v>1</v>
      </c>
    </row>
    <row r="171" spans="1:5">
      <c r="A171">
        <v>89</v>
      </c>
      <c r="B171" t="s">
        <v>7212</v>
      </c>
      <c r="C171" t="s">
        <v>6673</v>
      </c>
      <c r="D171" t="s">
        <v>6647</v>
      </c>
      <c r="E171" t="b">
        <v>1</v>
      </c>
    </row>
    <row r="172" spans="1:5">
      <c r="A172">
        <v>84</v>
      </c>
      <c r="B172" t="s">
        <v>7206</v>
      </c>
      <c r="C172" t="s">
        <v>6673</v>
      </c>
      <c r="D172" t="s">
        <v>6647</v>
      </c>
      <c r="E172" t="b">
        <v>1</v>
      </c>
    </row>
    <row r="173" spans="1:5">
      <c r="A173">
        <v>85</v>
      </c>
      <c r="B173" t="s">
        <v>7207</v>
      </c>
      <c r="C173" t="s">
        <v>6673</v>
      </c>
      <c r="D173" t="s">
        <v>6647</v>
      </c>
      <c r="E173" t="b">
        <v>1</v>
      </c>
    </row>
    <row r="174" spans="1:5">
      <c r="A174">
        <v>97</v>
      </c>
      <c r="B174" t="s">
        <v>6830</v>
      </c>
      <c r="C174" t="s">
        <v>6675</v>
      </c>
      <c r="D174" t="s">
        <v>6647</v>
      </c>
      <c r="E174" t="b">
        <v>1</v>
      </c>
    </row>
    <row r="175" spans="1:5">
      <c r="A175">
        <v>99</v>
      </c>
      <c r="B175" t="s">
        <v>6708</v>
      </c>
      <c r="C175" t="s">
        <v>6675</v>
      </c>
      <c r="D175" t="s">
        <v>6647</v>
      </c>
      <c r="E175" t="b">
        <v>1</v>
      </c>
    </row>
    <row r="176" spans="1:5">
      <c r="A176">
        <v>102</v>
      </c>
      <c r="B176" t="s">
        <v>6831</v>
      </c>
      <c r="C176" t="s">
        <v>6675</v>
      </c>
      <c r="D176" t="s">
        <v>6647</v>
      </c>
      <c r="E176" t="b">
        <v>1</v>
      </c>
    </row>
    <row r="177" spans="1:5">
      <c r="A177">
        <v>100</v>
      </c>
      <c r="B177" t="s">
        <v>6709</v>
      </c>
      <c r="C177" t="s">
        <v>6675</v>
      </c>
      <c r="D177" t="s">
        <v>6647</v>
      </c>
      <c r="E177" t="b">
        <v>1</v>
      </c>
    </row>
    <row r="178" spans="1:5">
      <c r="A178">
        <v>103</v>
      </c>
      <c r="B178" t="s">
        <v>6832</v>
      </c>
      <c r="C178" t="s">
        <v>6675</v>
      </c>
      <c r="D178" t="s">
        <v>6647</v>
      </c>
      <c r="E178" t="b">
        <v>1</v>
      </c>
    </row>
    <row r="179" spans="1:5">
      <c r="A179">
        <v>96</v>
      </c>
      <c r="B179" t="s">
        <v>6710</v>
      </c>
      <c r="C179" t="s">
        <v>6675</v>
      </c>
      <c r="D179" t="s">
        <v>6647</v>
      </c>
      <c r="E179" t="b">
        <v>1</v>
      </c>
    </row>
    <row r="180" spans="1:5">
      <c r="A180">
        <v>98</v>
      </c>
      <c r="B180" t="s">
        <v>6833</v>
      </c>
      <c r="C180" t="s">
        <v>6675</v>
      </c>
      <c r="D180" t="s">
        <v>6647</v>
      </c>
      <c r="E180" t="b">
        <v>1</v>
      </c>
    </row>
    <row r="181" spans="1:5">
      <c r="A181">
        <v>101</v>
      </c>
      <c r="B181" t="s">
        <v>6711</v>
      </c>
      <c r="C181" t="s">
        <v>6675</v>
      </c>
      <c r="D181" t="s">
        <v>6647</v>
      </c>
      <c r="E181" t="b">
        <v>1</v>
      </c>
    </row>
    <row r="182" spans="1:5">
      <c r="A182">
        <v>82</v>
      </c>
      <c r="B182" t="s">
        <v>7217</v>
      </c>
      <c r="C182" t="s">
        <v>6674</v>
      </c>
      <c r="D182" t="s">
        <v>6647</v>
      </c>
      <c r="E182" t="b">
        <v>1</v>
      </c>
    </row>
    <row r="183" spans="1:5">
      <c r="A183">
        <v>83</v>
      </c>
      <c r="B183" t="s">
        <v>7218</v>
      </c>
      <c r="C183" t="s">
        <v>6674</v>
      </c>
      <c r="D183" t="s">
        <v>6647</v>
      </c>
      <c r="E183" t="b">
        <v>1</v>
      </c>
    </row>
    <row r="184" spans="1:5">
      <c r="A184">
        <v>95</v>
      </c>
      <c r="B184" t="s">
        <v>7221</v>
      </c>
      <c r="C184" t="s">
        <v>6674</v>
      </c>
      <c r="D184" t="s">
        <v>6647</v>
      </c>
      <c r="E184" t="b">
        <v>1</v>
      </c>
    </row>
    <row r="185" spans="1:5">
      <c r="A185">
        <v>93</v>
      </c>
      <c r="B185" t="s">
        <v>7222</v>
      </c>
      <c r="C185" t="s">
        <v>6674</v>
      </c>
      <c r="D185" t="s">
        <v>6647</v>
      </c>
      <c r="E185" t="b">
        <v>1</v>
      </c>
    </row>
    <row r="186" spans="1:5">
      <c r="A186">
        <v>92</v>
      </c>
      <c r="B186" t="s">
        <v>7219</v>
      </c>
      <c r="C186" t="s">
        <v>6674</v>
      </c>
      <c r="D186" t="s">
        <v>6647</v>
      </c>
      <c r="E186" t="b">
        <v>1</v>
      </c>
    </row>
    <row r="187" spans="1:5">
      <c r="A187">
        <v>94</v>
      </c>
      <c r="B187" t="s">
        <v>7220</v>
      </c>
      <c r="C187" t="s">
        <v>6674</v>
      </c>
      <c r="D187" t="s">
        <v>6647</v>
      </c>
      <c r="E187" t="b">
        <v>1</v>
      </c>
    </row>
    <row r="188" spans="1:5">
      <c r="A188">
        <v>90</v>
      </c>
      <c r="B188" t="s">
        <v>7215</v>
      </c>
      <c r="C188" t="s">
        <v>6674</v>
      </c>
      <c r="D188" t="s">
        <v>6647</v>
      </c>
      <c r="E188" t="b">
        <v>1</v>
      </c>
    </row>
    <row r="189" spans="1:5">
      <c r="A189">
        <v>91</v>
      </c>
      <c r="B189" t="s">
        <v>7216</v>
      </c>
      <c r="C189" t="s">
        <v>6674</v>
      </c>
      <c r="D189" t="s">
        <v>6647</v>
      </c>
      <c r="E189" t="b">
        <v>1</v>
      </c>
    </row>
    <row r="190" spans="1:5">
      <c r="A190">
        <v>399</v>
      </c>
      <c r="B190" t="s">
        <v>7152</v>
      </c>
      <c r="C190" t="s">
        <v>6676</v>
      </c>
      <c r="D190" t="s">
        <v>6648</v>
      </c>
      <c r="E190" t="b">
        <v>1</v>
      </c>
    </row>
    <row r="191" spans="1:5">
      <c r="A191">
        <v>400</v>
      </c>
      <c r="B191" t="s">
        <v>7148</v>
      </c>
      <c r="C191" t="s">
        <v>6676</v>
      </c>
      <c r="D191" t="s">
        <v>6648</v>
      </c>
      <c r="E191" t="b">
        <v>1</v>
      </c>
    </row>
    <row r="192" spans="1:5">
      <c r="A192">
        <v>401</v>
      </c>
      <c r="B192" t="s">
        <v>7149</v>
      </c>
      <c r="C192" t="s">
        <v>6676</v>
      </c>
      <c r="D192" t="s">
        <v>6648</v>
      </c>
      <c r="E192" t="b">
        <v>1</v>
      </c>
    </row>
    <row r="193" spans="1:5">
      <c r="A193">
        <v>402</v>
      </c>
      <c r="B193" t="s">
        <v>7150</v>
      </c>
      <c r="C193" t="s">
        <v>6676</v>
      </c>
      <c r="D193" t="s">
        <v>6648</v>
      </c>
      <c r="E193" t="b">
        <v>1</v>
      </c>
    </row>
    <row r="194" spans="1:5">
      <c r="A194">
        <v>403</v>
      </c>
      <c r="B194" t="s">
        <v>7143</v>
      </c>
      <c r="C194" t="s">
        <v>6676</v>
      </c>
      <c r="D194" t="s">
        <v>6648</v>
      </c>
      <c r="E194" t="b">
        <v>1</v>
      </c>
    </row>
    <row r="195" spans="1:5">
      <c r="A195">
        <v>404</v>
      </c>
      <c r="B195" t="s">
        <v>7140</v>
      </c>
      <c r="C195" t="s">
        <v>6676</v>
      </c>
      <c r="D195" t="s">
        <v>6648</v>
      </c>
      <c r="E195" t="b">
        <v>1</v>
      </c>
    </row>
    <row r="196" spans="1:5">
      <c r="A196">
        <v>405</v>
      </c>
      <c r="B196" t="s">
        <v>7141</v>
      </c>
      <c r="C196" t="s">
        <v>6676</v>
      </c>
      <c r="D196" t="s">
        <v>6648</v>
      </c>
      <c r="E196" t="b">
        <v>1</v>
      </c>
    </row>
    <row r="197" spans="1:5">
      <c r="A197">
        <v>406</v>
      </c>
      <c r="B197" t="s">
        <v>7142</v>
      </c>
      <c r="C197" t="s">
        <v>6676</v>
      </c>
      <c r="D197" t="s">
        <v>6648</v>
      </c>
      <c r="E197" t="b">
        <v>1</v>
      </c>
    </row>
    <row r="198" spans="1:5">
      <c r="A198">
        <v>407</v>
      </c>
      <c r="B198" t="s">
        <v>7128</v>
      </c>
      <c r="C198" t="s">
        <v>6676</v>
      </c>
      <c r="D198" t="s">
        <v>6648</v>
      </c>
      <c r="E198" t="b">
        <v>1</v>
      </c>
    </row>
    <row r="199" spans="1:5">
      <c r="A199">
        <v>408</v>
      </c>
      <c r="B199" t="s">
        <v>7136</v>
      </c>
      <c r="C199" t="s">
        <v>6676</v>
      </c>
      <c r="D199" t="s">
        <v>6648</v>
      </c>
      <c r="E199" t="b">
        <v>1</v>
      </c>
    </row>
    <row r="200" spans="1:5">
      <c r="A200">
        <v>409</v>
      </c>
      <c r="B200" t="s">
        <v>7144</v>
      </c>
      <c r="C200" t="s">
        <v>6676</v>
      </c>
      <c r="D200" t="s">
        <v>6648</v>
      </c>
      <c r="E200" t="b">
        <v>1</v>
      </c>
    </row>
    <row r="201" spans="1:5">
      <c r="A201">
        <v>410</v>
      </c>
      <c r="B201" t="s">
        <v>7153</v>
      </c>
      <c r="C201" t="s">
        <v>6676</v>
      </c>
      <c r="D201" t="s">
        <v>6648</v>
      </c>
      <c r="E201" t="b">
        <v>1</v>
      </c>
    </row>
    <row r="202" spans="1:5">
      <c r="A202">
        <v>411</v>
      </c>
      <c r="B202" t="s">
        <v>7129</v>
      </c>
      <c r="C202" t="s">
        <v>6676</v>
      </c>
      <c r="D202" t="s">
        <v>6648</v>
      </c>
      <c r="E202" t="b">
        <v>1</v>
      </c>
    </row>
    <row r="203" spans="1:5">
      <c r="A203">
        <v>412</v>
      </c>
      <c r="B203" t="s">
        <v>7132</v>
      </c>
      <c r="C203" t="s">
        <v>6676</v>
      </c>
      <c r="D203" t="s">
        <v>6648</v>
      </c>
      <c r="E203" t="b">
        <v>1</v>
      </c>
    </row>
    <row r="204" spans="1:5">
      <c r="A204">
        <v>413</v>
      </c>
      <c r="B204" t="s">
        <v>7133</v>
      </c>
      <c r="C204" t="s">
        <v>6676</v>
      </c>
      <c r="D204" t="s">
        <v>6648</v>
      </c>
      <c r="E204" t="b">
        <v>1</v>
      </c>
    </row>
    <row r="205" spans="1:5">
      <c r="A205">
        <v>414</v>
      </c>
      <c r="B205" t="s">
        <v>7137</v>
      </c>
      <c r="C205" t="s">
        <v>6676</v>
      </c>
      <c r="D205" t="s">
        <v>6648</v>
      </c>
      <c r="E205" t="b">
        <v>1</v>
      </c>
    </row>
    <row r="206" spans="1:5">
      <c r="A206">
        <v>415</v>
      </c>
      <c r="B206" t="s">
        <v>7138</v>
      </c>
      <c r="C206" t="s">
        <v>6676</v>
      </c>
      <c r="D206" t="s">
        <v>6648</v>
      </c>
      <c r="E206" t="b">
        <v>1</v>
      </c>
    </row>
    <row r="207" spans="1:5">
      <c r="A207">
        <v>416</v>
      </c>
      <c r="B207" t="s">
        <v>7139</v>
      </c>
      <c r="C207" t="s">
        <v>6676</v>
      </c>
      <c r="D207" t="s">
        <v>6648</v>
      </c>
      <c r="E207" t="b">
        <v>1</v>
      </c>
    </row>
    <row r="208" spans="1:5">
      <c r="A208">
        <v>417</v>
      </c>
      <c r="B208" t="s">
        <v>7145</v>
      </c>
      <c r="C208" t="s">
        <v>6676</v>
      </c>
      <c r="D208" t="s">
        <v>6648</v>
      </c>
      <c r="E208" t="b">
        <v>1</v>
      </c>
    </row>
    <row r="209" spans="1:5">
      <c r="A209">
        <v>418</v>
      </c>
      <c r="B209" t="s">
        <v>7146</v>
      </c>
      <c r="C209" t="s">
        <v>6676</v>
      </c>
      <c r="D209" t="s">
        <v>6648</v>
      </c>
      <c r="E209" t="b">
        <v>1</v>
      </c>
    </row>
    <row r="210" spans="1:5">
      <c r="A210">
        <v>419</v>
      </c>
      <c r="B210" t="s">
        <v>7147</v>
      </c>
      <c r="C210" t="s">
        <v>6676</v>
      </c>
      <c r="D210" t="s">
        <v>6648</v>
      </c>
      <c r="E210" t="b">
        <v>1</v>
      </c>
    </row>
    <row r="211" spans="1:5">
      <c r="A211">
        <v>420</v>
      </c>
      <c r="B211" t="s">
        <v>7154</v>
      </c>
      <c r="C211" t="s">
        <v>6676</v>
      </c>
      <c r="D211" t="s">
        <v>6648</v>
      </c>
      <c r="E211" t="b">
        <v>1</v>
      </c>
    </row>
    <row r="212" spans="1:5">
      <c r="A212">
        <v>421</v>
      </c>
      <c r="B212" t="s">
        <v>7155</v>
      </c>
      <c r="C212" t="s">
        <v>6676</v>
      </c>
      <c r="D212" t="s">
        <v>6648</v>
      </c>
      <c r="E212" t="b">
        <v>1</v>
      </c>
    </row>
    <row r="213" spans="1:5">
      <c r="A213">
        <v>422</v>
      </c>
      <c r="B213" t="s">
        <v>7157</v>
      </c>
      <c r="C213" t="s">
        <v>6676</v>
      </c>
      <c r="D213" t="s">
        <v>6648</v>
      </c>
      <c r="E213" t="b">
        <v>1</v>
      </c>
    </row>
    <row r="214" spans="1:5">
      <c r="A214">
        <v>423</v>
      </c>
      <c r="B214" t="s">
        <v>7127</v>
      </c>
      <c r="C214" t="s">
        <v>6676</v>
      </c>
      <c r="D214" t="s">
        <v>6648</v>
      </c>
      <c r="E214" t="b">
        <v>1</v>
      </c>
    </row>
    <row r="215" spans="1:5">
      <c r="A215">
        <v>424</v>
      </c>
      <c r="B215" t="s">
        <v>7131</v>
      </c>
      <c r="C215" t="s">
        <v>6676</v>
      </c>
      <c r="D215" t="s">
        <v>6648</v>
      </c>
      <c r="E215" t="b">
        <v>1</v>
      </c>
    </row>
    <row r="216" spans="1:5">
      <c r="A216">
        <v>425</v>
      </c>
      <c r="B216" t="s">
        <v>7134</v>
      </c>
      <c r="C216" t="s">
        <v>6676</v>
      </c>
      <c r="D216" t="s">
        <v>6648</v>
      </c>
      <c r="E216" t="b">
        <v>1</v>
      </c>
    </row>
    <row r="217" spans="1:5">
      <c r="A217">
        <v>426</v>
      </c>
      <c r="B217" t="s">
        <v>7135</v>
      </c>
      <c r="C217" t="s">
        <v>6676</v>
      </c>
      <c r="D217" t="s">
        <v>6648</v>
      </c>
      <c r="E217" t="b">
        <v>1</v>
      </c>
    </row>
    <row r="218" spans="1:5">
      <c r="A218">
        <v>393</v>
      </c>
      <c r="B218" t="s">
        <v>7159</v>
      </c>
      <c r="C218" t="s">
        <v>6645</v>
      </c>
      <c r="D218" t="s">
        <v>6648</v>
      </c>
      <c r="E218" t="b">
        <v>1</v>
      </c>
    </row>
    <row r="219" spans="1:5">
      <c r="A219">
        <v>394</v>
      </c>
      <c r="B219" t="s">
        <v>7160</v>
      </c>
      <c r="C219" t="s">
        <v>6645</v>
      </c>
      <c r="D219" t="s">
        <v>6648</v>
      </c>
      <c r="E219" t="b">
        <v>1</v>
      </c>
    </row>
    <row r="220" spans="1:5">
      <c r="A220">
        <v>398</v>
      </c>
      <c r="B220" t="s">
        <v>6893</v>
      </c>
      <c r="C220" t="s">
        <v>6645</v>
      </c>
      <c r="D220" t="s">
        <v>6648</v>
      </c>
      <c r="E220" t="b">
        <v>1</v>
      </c>
    </row>
    <row r="221" spans="1:5">
      <c r="A221">
        <v>395</v>
      </c>
      <c r="B221" t="s">
        <v>7158</v>
      </c>
      <c r="C221" t="s">
        <v>6645</v>
      </c>
      <c r="D221" t="s">
        <v>6648</v>
      </c>
      <c r="E221" t="b">
        <v>1</v>
      </c>
    </row>
    <row r="222" spans="1:5">
      <c r="A222">
        <v>378</v>
      </c>
      <c r="B222" t="s">
        <v>7161</v>
      </c>
      <c r="C222" t="s">
        <v>6677</v>
      </c>
      <c r="D222" t="s">
        <v>6648</v>
      </c>
      <c r="E222" t="b">
        <v>1</v>
      </c>
    </row>
    <row r="223" spans="1:5">
      <c r="A223">
        <v>379</v>
      </c>
      <c r="B223" t="s">
        <v>7162</v>
      </c>
      <c r="C223" t="s">
        <v>6677</v>
      </c>
      <c r="D223" t="s">
        <v>6648</v>
      </c>
      <c r="E223" t="b">
        <v>1</v>
      </c>
    </row>
    <row r="224" spans="1:5">
      <c r="A224">
        <v>380</v>
      </c>
      <c r="B224" t="s">
        <v>7163</v>
      </c>
      <c r="C224" t="s">
        <v>6677</v>
      </c>
      <c r="D224" t="s">
        <v>6648</v>
      </c>
      <c r="E224" t="b">
        <v>1</v>
      </c>
    </row>
    <row r="225" spans="1:5">
      <c r="A225">
        <v>389</v>
      </c>
      <c r="B225" t="s">
        <v>7165</v>
      </c>
      <c r="C225" t="s">
        <v>6677</v>
      </c>
      <c r="D225" t="s">
        <v>6648</v>
      </c>
      <c r="E225" t="b">
        <v>1</v>
      </c>
    </row>
    <row r="226" spans="1:5">
      <c r="A226">
        <v>390</v>
      </c>
      <c r="B226" t="s">
        <v>7166</v>
      </c>
      <c r="C226" t="s">
        <v>6677</v>
      </c>
      <c r="D226" t="s">
        <v>6648</v>
      </c>
      <c r="E226" t="b">
        <v>1</v>
      </c>
    </row>
    <row r="227" spans="1:5">
      <c r="A227">
        <v>391</v>
      </c>
      <c r="B227" t="s">
        <v>7167</v>
      </c>
      <c r="C227" t="s">
        <v>6677</v>
      </c>
      <c r="D227" t="s">
        <v>6648</v>
      </c>
      <c r="E227" t="b">
        <v>1</v>
      </c>
    </row>
    <row r="228" spans="1:5">
      <c r="A228">
        <v>986</v>
      </c>
      <c r="B228" t="s">
        <v>7589</v>
      </c>
      <c r="C228" t="s">
        <v>6676</v>
      </c>
      <c r="D228" t="s">
        <v>6648</v>
      </c>
      <c r="E228" t="b">
        <v>1</v>
      </c>
    </row>
    <row r="229" spans="1:5">
      <c r="A229">
        <v>987</v>
      </c>
      <c r="B229" t="s">
        <v>7591</v>
      </c>
      <c r="C229" t="s">
        <v>6676</v>
      </c>
      <c r="D229" t="s">
        <v>6648</v>
      </c>
      <c r="E229" t="b">
        <v>1</v>
      </c>
    </row>
    <row r="230" spans="1:5">
      <c r="A230">
        <v>988</v>
      </c>
      <c r="B230" t="s">
        <v>7593</v>
      </c>
      <c r="C230" t="s">
        <v>6676</v>
      </c>
      <c r="D230" t="s">
        <v>6648</v>
      </c>
      <c r="E230" t="b">
        <v>1</v>
      </c>
    </row>
    <row r="231" spans="1:5">
      <c r="A231">
        <v>989</v>
      </c>
      <c r="B231" t="s">
        <v>7595</v>
      </c>
      <c r="C231" t="s">
        <v>6676</v>
      </c>
      <c r="D231" t="s">
        <v>6648</v>
      </c>
      <c r="E231" t="b">
        <v>1</v>
      </c>
    </row>
    <row r="232" spans="1:5">
      <c r="A232">
        <v>990</v>
      </c>
      <c r="B232" t="s">
        <v>7597</v>
      </c>
      <c r="C232" t="s">
        <v>6676</v>
      </c>
      <c r="D232" t="s">
        <v>6648</v>
      </c>
      <c r="E232" t="b">
        <v>1</v>
      </c>
    </row>
    <row r="233" spans="1:5">
      <c r="A233">
        <v>995</v>
      </c>
      <c r="B233" t="s">
        <v>7605</v>
      </c>
      <c r="C233" t="s">
        <v>6676</v>
      </c>
      <c r="D233" t="s">
        <v>6648</v>
      </c>
      <c r="E233" t="b">
        <v>1</v>
      </c>
    </row>
    <row r="234" spans="1:5">
      <c r="A234">
        <v>250</v>
      </c>
      <c r="B234" t="s">
        <v>6882</v>
      </c>
      <c r="C234" t="s">
        <v>6702</v>
      </c>
      <c r="D234" t="s">
        <v>6648</v>
      </c>
      <c r="E234" t="b">
        <v>1</v>
      </c>
    </row>
    <row r="235" spans="1:5">
      <c r="A235">
        <v>251</v>
      </c>
      <c r="B235" t="s">
        <v>6851</v>
      </c>
      <c r="C235" t="s">
        <v>6702</v>
      </c>
      <c r="D235" t="s">
        <v>6648</v>
      </c>
      <c r="E235" t="b">
        <v>1</v>
      </c>
    </row>
    <row r="236" spans="1:5">
      <c r="A236">
        <v>252</v>
      </c>
      <c r="B236" t="s">
        <v>6862</v>
      </c>
      <c r="C236" t="s">
        <v>6702</v>
      </c>
      <c r="D236" t="s">
        <v>6648</v>
      </c>
      <c r="E236" t="b">
        <v>1</v>
      </c>
    </row>
    <row r="237" spans="1:5">
      <c r="A237">
        <v>253</v>
      </c>
      <c r="B237" t="s">
        <v>6866</v>
      </c>
      <c r="C237" t="s">
        <v>6702</v>
      </c>
      <c r="D237" t="s">
        <v>6648</v>
      </c>
      <c r="E237" t="b">
        <v>1</v>
      </c>
    </row>
    <row r="238" spans="1:5">
      <c r="A238">
        <v>254</v>
      </c>
      <c r="B238" t="s">
        <v>6881</v>
      </c>
      <c r="C238" t="s">
        <v>6702</v>
      </c>
      <c r="D238" t="s">
        <v>6648</v>
      </c>
      <c r="E238" t="b">
        <v>1</v>
      </c>
    </row>
    <row r="239" spans="1:5">
      <c r="A239">
        <v>255</v>
      </c>
      <c r="B239" t="s">
        <v>6886</v>
      </c>
      <c r="C239" t="s">
        <v>6702</v>
      </c>
      <c r="D239" t="s">
        <v>6648</v>
      </c>
      <c r="E239" t="b">
        <v>1</v>
      </c>
    </row>
    <row r="240" spans="1:5">
      <c r="A240">
        <v>256</v>
      </c>
      <c r="B240" t="s">
        <v>6847</v>
      </c>
      <c r="C240" t="s">
        <v>6702</v>
      </c>
      <c r="D240" t="s">
        <v>6648</v>
      </c>
      <c r="E240" t="b">
        <v>1</v>
      </c>
    </row>
    <row r="241" spans="1:5">
      <c r="A241">
        <v>257</v>
      </c>
      <c r="B241" t="s">
        <v>6848</v>
      </c>
      <c r="C241" t="s">
        <v>6702</v>
      </c>
      <c r="D241" t="s">
        <v>6648</v>
      </c>
      <c r="E241" t="b">
        <v>1</v>
      </c>
    </row>
    <row r="242" spans="1:5">
      <c r="A242">
        <v>258</v>
      </c>
      <c r="B242" t="s">
        <v>6849</v>
      </c>
      <c r="C242" t="s">
        <v>6702</v>
      </c>
      <c r="D242" t="s">
        <v>6648</v>
      </c>
      <c r="E242" t="b">
        <v>1</v>
      </c>
    </row>
    <row r="243" spans="1:5">
      <c r="A243">
        <v>259</v>
      </c>
      <c r="B243" t="s">
        <v>6859</v>
      </c>
      <c r="C243" t="s">
        <v>6702</v>
      </c>
      <c r="D243" t="s">
        <v>6648</v>
      </c>
      <c r="E243" t="b">
        <v>1</v>
      </c>
    </row>
    <row r="244" spans="1:5">
      <c r="A244">
        <v>260</v>
      </c>
      <c r="B244" t="s">
        <v>6860</v>
      </c>
      <c r="C244" t="s">
        <v>6702</v>
      </c>
      <c r="D244" t="s">
        <v>6648</v>
      </c>
      <c r="E244" t="b">
        <v>1</v>
      </c>
    </row>
    <row r="245" spans="1:5">
      <c r="A245">
        <v>261</v>
      </c>
      <c r="B245" t="s">
        <v>6861</v>
      </c>
      <c r="C245" t="s">
        <v>6702</v>
      </c>
      <c r="D245" t="s">
        <v>6648</v>
      </c>
      <c r="E245" t="b">
        <v>1</v>
      </c>
    </row>
    <row r="246" spans="1:5">
      <c r="A246">
        <v>262</v>
      </c>
      <c r="B246" t="s">
        <v>6863</v>
      </c>
      <c r="C246" t="s">
        <v>6702</v>
      </c>
      <c r="D246" t="s">
        <v>6648</v>
      </c>
      <c r="E246" t="b">
        <v>1</v>
      </c>
    </row>
    <row r="247" spans="1:5">
      <c r="A247">
        <v>263</v>
      </c>
      <c r="B247" t="s">
        <v>6864</v>
      </c>
      <c r="C247" t="s">
        <v>6702</v>
      </c>
      <c r="D247" t="s">
        <v>6648</v>
      </c>
      <c r="E247" t="b">
        <v>1</v>
      </c>
    </row>
    <row r="248" spans="1:5">
      <c r="A248">
        <v>264</v>
      </c>
      <c r="B248" t="s">
        <v>6865</v>
      </c>
      <c r="C248" t="s">
        <v>6702</v>
      </c>
      <c r="D248" t="s">
        <v>6648</v>
      </c>
      <c r="E248" t="b">
        <v>1</v>
      </c>
    </row>
    <row r="249" spans="1:5">
      <c r="A249">
        <v>265</v>
      </c>
      <c r="B249" t="s">
        <v>6877</v>
      </c>
      <c r="C249" t="s">
        <v>6702</v>
      </c>
      <c r="D249" t="s">
        <v>6648</v>
      </c>
      <c r="E249" t="b">
        <v>1</v>
      </c>
    </row>
    <row r="250" spans="1:5">
      <c r="A250">
        <v>266</v>
      </c>
      <c r="B250" t="s">
        <v>6878</v>
      </c>
      <c r="C250" t="s">
        <v>6702</v>
      </c>
      <c r="D250" t="s">
        <v>6648</v>
      </c>
      <c r="E250" t="b">
        <v>1</v>
      </c>
    </row>
    <row r="251" spans="1:5">
      <c r="A251">
        <v>267</v>
      </c>
      <c r="B251" t="s">
        <v>6879</v>
      </c>
      <c r="C251" t="s">
        <v>6702</v>
      </c>
      <c r="D251" t="s">
        <v>6648</v>
      </c>
      <c r="E251" t="b">
        <v>1</v>
      </c>
    </row>
    <row r="252" spans="1:5">
      <c r="A252">
        <v>268</v>
      </c>
      <c r="B252" t="s">
        <v>6880</v>
      </c>
      <c r="C252" t="s">
        <v>6702</v>
      </c>
      <c r="D252" t="s">
        <v>6648</v>
      </c>
      <c r="E252" t="b">
        <v>1</v>
      </c>
    </row>
    <row r="253" spans="1:5">
      <c r="A253">
        <v>269</v>
      </c>
      <c r="B253" t="s">
        <v>6883</v>
      </c>
      <c r="C253" t="s">
        <v>6702</v>
      </c>
      <c r="D253" t="s">
        <v>6648</v>
      </c>
      <c r="E253" t="b">
        <v>1</v>
      </c>
    </row>
    <row r="254" spans="1:5">
      <c r="A254">
        <v>270</v>
      </c>
      <c r="B254" t="s">
        <v>6884</v>
      </c>
      <c r="C254" t="s">
        <v>6702</v>
      </c>
      <c r="D254" t="s">
        <v>6648</v>
      </c>
      <c r="E254" t="b">
        <v>1</v>
      </c>
    </row>
    <row r="255" spans="1:5">
      <c r="A255">
        <v>271</v>
      </c>
      <c r="B255" t="s">
        <v>6885</v>
      </c>
      <c r="C255" t="s">
        <v>6702</v>
      </c>
      <c r="D255" t="s">
        <v>6648</v>
      </c>
      <c r="E255" t="b">
        <v>1</v>
      </c>
    </row>
    <row r="256" spans="1:5">
      <c r="A256">
        <v>272</v>
      </c>
      <c r="B256" t="s">
        <v>7371</v>
      </c>
      <c r="C256" t="s">
        <v>6702</v>
      </c>
      <c r="D256" t="s">
        <v>6648</v>
      </c>
      <c r="E256" t="b">
        <v>1</v>
      </c>
    </row>
    <row r="257" spans="1:5">
      <c r="A257">
        <v>273</v>
      </c>
      <c r="B257" t="s">
        <v>7372</v>
      </c>
      <c r="C257" t="s">
        <v>6702</v>
      </c>
      <c r="D257" t="s">
        <v>6648</v>
      </c>
      <c r="E257" t="b">
        <v>1</v>
      </c>
    </row>
    <row r="258" spans="1:5">
      <c r="A258">
        <v>274</v>
      </c>
      <c r="B258" t="s">
        <v>7373</v>
      </c>
      <c r="C258" t="s">
        <v>6702</v>
      </c>
      <c r="D258" t="s">
        <v>6648</v>
      </c>
      <c r="E258" t="b">
        <v>1</v>
      </c>
    </row>
    <row r="259" spans="1:5">
      <c r="A259">
        <v>275</v>
      </c>
      <c r="B259" t="s">
        <v>7374</v>
      </c>
      <c r="C259" t="s">
        <v>6702</v>
      </c>
      <c r="D259" t="s">
        <v>6648</v>
      </c>
      <c r="E259" t="b">
        <v>1</v>
      </c>
    </row>
    <row r="260" spans="1:5">
      <c r="A260">
        <v>276</v>
      </c>
      <c r="B260" t="s">
        <v>7375</v>
      </c>
      <c r="C260" t="s">
        <v>6702</v>
      </c>
      <c r="D260" t="s">
        <v>6648</v>
      </c>
      <c r="E260" t="b">
        <v>1</v>
      </c>
    </row>
    <row r="261" spans="1:5">
      <c r="A261">
        <v>277</v>
      </c>
      <c r="B261" t="s">
        <v>7376</v>
      </c>
      <c r="C261" t="s">
        <v>6702</v>
      </c>
      <c r="D261" t="s">
        <v>6648</v>
      </c>
      <c r="E261" t="b">
        <v>1</v>
      </c>
    </row>
    <row r="262" spans="1:5">
      <c r="A262">
        <v>278</v>
      </c>
      <c r="B262" t="s">
        <v>7377</v>
      </c>
      <c r="C262" t="s">
        <v>6702</v>
      </c>
      <c r="D262" t="s">
        <v>6648</v>
      </c>
      <c r="E262" t="b">
        <v>1</v>
      </c>
    </row>
    <row r="263" spans="1:5">
      <c r="A263">
        <v>279</v>
      </c>
      <c r="B263" t="s">
        <v>7378</v>
      </c>
      <c r="C263" t="s">
        <v>6702</v>
      </c>
      <c r="D263" t="s">
        <v>6648</v>
      </c>
      <c r="E263" t="b">
        <v>1</v>
      </c>
    </row>
    <row r="264" spans="1:5">
      <c r="A264">
        <v>280</v>
      </c>
      <c r="B264" t="s">
        <v>7379</v>
      </c>
      <c r="C264" t="s">
        <v>6702</v>
      </c>
      <c r="D264" t="s">
        <v>6648</v>
      </c>
      <c r="E264" t="b">
        <v>1</v>
      </c>
    </row>
    <row r="265" spans="1:5">
      <c r="A265">
        <v>281</v>
      </c>
      <c r="B265" t="s">
        <v>6850</v>
      </c>
      <c r="C265" t="s">
        <v>6702</v>
      </c>
      <c r="D265" t="s">
        <v>6648</v>
      </c>
      <c r="E265" t="b">
        <v>1</v>
      </c>
    </row>
    <row r="266" spans="1:5">
      <c r="A266">
        <v>966</v>
      </c>
      <c r="B266" t="s">
        <v>7555</v>
      </c>
      <c r="C266" t="s">
        <v>6702</v>
      </c>
      <c r="D266" t="s">
        <v>6648</v>
      </c>
      <c r="E266" t="b">
        <v>1</v>
      </c>
    </row>
    <row r="267" spans="1:5">
      <c r="A267">
        <v>967</v>
      </c>
      <c r="B267" t="s">
        <v>7557</v>
      </c>
      <c r="C267" t="s">
        <v>6702</v>
      </c>
      <c r="D267" t="s">
        <v>6648</v>
      </c>
      <c r="E267" t="b">
        <v>1</v>
      </c>
    </row>
    <row r="268" spans="1:5">
      <c r="A268">
        <v>282</v>
      </c>
      <c r="B268" t="s">
        <v>6874</v>
      </c>
      <c r="C268" t="s">
        <v>6702</v>
      </c>
      <c r="D268" t="s">
        <v>6648</v>
      </c>
      <c r="E268" t="b">
        <v>1</v>
      </c>
    </row>
    <row r="269" spans="1:5">
      <c r="A269">
        <v>283</v>
      </c>
      <c r="B269" t="s">
        <v>6875</v>
      </c>
      <c r="C269" t="s">
        <v>6702</v>
      </c>
      <c r="D269" t="s">
        <v>6648</v>
      </c>
      <c r="E269" t="b">
        <v>1</v>
      </c>
    </row>
    <row r="270" spans="1:5">
      <c r="A270">
        <v>284</v>
      </c>
      <c r="B270" t="s">
        <v>6876</v>
      </c>
      <c r="C270" t="s">
        <v>6702</v>
      </c>
      <c r="D270" t="s">
        <v>6648</v>
      </c>
      <c r="E270" t="b">
        <v>1</v>
      </c>
    </row>
    <row r="271" spans="1:5">
      <c r="A271">
        <v>285</v>
      </c>
      <c r="B271" t="s">
        <v>7365</v>
      </c>
      <c r="C271" t="s">
        <v>6702</v>
      </c>
      <c r="D271" t="s">
        <v>6648</v>
      </c>
      <c r="E271" t="b">
        <v>1</v>
      </c>
    </row>
    <row r="272" spans="1:5">
      <c r="A272">
        <v>286</v>
      </c>
      <c r="B272" t="s">
        <v>7366</v>
      </c>
      <c r="C272" t="s">
        <v>6702</v>
      </c>
      <c r="D272" t="s">
        <v>6648</v>
      </c>
      <c r="E272" t="b">
        <v>1</v>
      </c>
    </row>
    <row r="273" spans="1:5">
      <c r="A273">
        <v>287</v>
      </c>
      <c r="B273" t="s">
        <v>7367</v>
      </c>
      <c r="C273" t="s">
        <v>6702</v>
      </c>
      <c r="D273" t="s">
        <v>6648</v>
      </c>
      <c r="E273" t="b">
        <v>1</v>
      </c>
    </row>
    <row r="274" spans="1:5">
      <c r="A274">
        <v>288</v>
      </c>
      <c r="B274" t="s">
        <v>7368</v>
      </c>
      <c r="C274" t="s">
        <v>6702</v>
      </c>
      <c r="D274" t="s">
        <v>6648</v>
      </c>
      <c r="E274" t="b">
        <v>1</v>
      </c>
    </row>
    <row r="275" spans="1:5">
      <c r="A275">
        <v>289</v>
      </c>
      <c r="B275" t="s">
        <v>7369</v>
      </c>
      <c r="C275" t="s">
        <v>6702</v>
      </c>
      <c r="D275" t="s">
        <v>6648</v>
      </c>
      <c r="E275" t="b">
        <v>1</v>
      </c>
    </row>
    <row r="276" spans="1:5">
      <c r="A276">
        <v>290</v>
      </c>
      <c r="B276" t="s">
        <v>7370</v>
      </c>
      <c r="C276" t="s">
        <v>6702</v>
      </c>
      <c r="D276" t="s">
        <v>6648</v>
      </c>
      <c r="E276" t="b">
        <v>1</v>
      </c>
    </row>
    <row r="277" spans="1:5">
      <c r="A277">
        <v>291</v>
      </c>
      <c r="B277" t="s">
        <v>6858</v>
      </c>
      <c r="C277" t="s">
        <v>6702</v>
      </c>
      <c r="D277" t="s">
        <v>6648</v>
      </c>
      <c r="E277" t="b">
        <v>1</v>
      </c>
    </row>
    <row r="278" spans="1:5">
      <c r="A278">
        <v>292</v>
      </c>
      <c r="B278" t="s">
        <v>6873</v>
      </c>
      <c r="C278" t="s">
        <v>6702</v>
      </c>
      <c r="D278" t="s">
        <v>6648</v>
      </c>
      <c r="E278" t="b">
        <v>1</v>
      </c>
    </row>
    <row r="279" spans="1:5">
      <c r="A279">
        <v>293</v>
      </c>
      <c r="B279" t="s">
        <v>6891</v>
      </c>
      <c r="C279" t="s">
        <v>6702</v>
      </c>
      <c r="D279" t="s">
        <v>6648</v>
      </c>
      <c r="E279" t="b">
        <v>1</v>
      </c>
    </row>
    <row r="280" spans="1:5">
      <c r="A280">
        <v>294</v>
      </c>
      <c r="B280" t="s">
        <v>6853</v>
      </c>
      <c r="C280" t="s">
        <v>6702</v>
      </c>
      <c r="D280" t="s">
        <v>6648</v>
      </c>
      <c r="E280" t="b">
        <v>1</v>
      </c>
    </row>
    <row r="281" spans="1:5">
      <c r="A281">
        <v>295</v>
      </c>
      <c r="B281" t="s">
        <v>6854</v>
      </c>
      <c r="C281" t="s">
        <v>6702</v>
      </c>
      <c r="D281" t="s">
        <v>6648</v>
      </c>
      <c r="E281" t="b">
        <v>1</v>
      </c>
    </row>
    <row r="282" spans="1:5">
      <c r="A282">
        <v>296</v>
      </c>
      <c r="B282" t="s">
        <v>6856</v>
      </c>
      <c r="C282" t="s">
        <v>6702</v>
      </c>
      <c r="D282" t="s">
        <v>6648</v>
      </c>
      <c r="E282" t="b">
        <v>1</v>
      </c>
    </row>
    <row r="283" spans="1:5">
      <c r="A283">
        <v>297</v>
      </c>
      <c r="B283" t="s">
        <v>6868</v>
      </c>
      <c r="C283" t="s">
        <v>6702</v>
      </c>
      <c r="D283" t="s">
        <v>6648</v>
      </c>
      <c r="E283" t="b">
        <v>1</v>
      </c>
    </row>
    <row r="284" spans="1:5">
      <c r="A284">
        <v>298</v>
      </c>
      <c r="B284" t="s">
        <v>6870</v>
      </c>
      <c r="C284" t="s">
        <v>6702</v>
      </c>
      <c r="D284" t="s">
        <v>6648</v>
      </c>
      <c r="E284" t="b">
        <v>1</v>
      </c>
    </row>
    <row r="285" spans="1:5">
      <c r="A285">
        <v>299</v>
      </c>
      <c r="B285" t="s">
        <v>6872</v>
      </c>
      <c r="C285" t="s">
        <v>6702</v>
      </c>
      <c r="D285" t="s">
        <v>6648</v>
      </c>
      <c r="E285" t="b">
        <v>1</v>
      </c>
    </row>
    <row r="286" spans="1:5">
      <c r="A286">
        <v>300</v>
      </c>
      <c r="B286" t="s">
        <v>6887</v>
      </c>
      <c r="C286" t="s">
        <v>6702</v>
      </c>
      <c r="D286" t="s">
        <v>6648</v>
      </c>
      <c r="E286" t="b">
        <v>1</v>
      </c>
    </row>
    <row r="287" spans="1:5">
      <c r="A287">
        <v>301</v>
      </c>
      <c r="B287" t="s">
        <v>6888</v>
      </c>
      <c r="C287" t="s">
        <v>6702</v>
      </c>
      <c r="D287" t="s">
        <v>6648</v>
      </c>
      <c r="E287" t="b">
        <v>1</v>
      </c>
    </row>
    <row r="288" spans="1:5">
      <c r="A288">
        <v>302</v>
      </c>
      <c r="B288" t="s">
        <v>6890</v>
      </c>
      <c r="C288" t="s">
        <v>6702</v>
      </c>
      <c r="D288" t="s">
        <v>6648</v>
      </c>
      <c r="E288" t="b">
        <v>1</v>
      </c>
    </row>
    <row r="289" spans="1:5">
      <c r="A289">
        <v>961</v>
      </c>
      <c r="B289" t="s">
        <v>7547</v>
      </c>
      <c r="C289" t="s">
        <v>6703</v>
      </c>
      <c r="D289" t="s">
        <v>6648</v>
      </c>
      <c r="E289" t="b">
        <v>1</v>
      </c>
    </row>
    <row r="290" spans="1:5">
      <c r="A290">
        <v>968</v>
      </c>
      <c r="B290" t="s">
        <v>7559</v>
      </c>
      <c r="C290" t="s">
        <v>6703</v>
      </c>
      <c r="D290" t="s">
        <v>6648</v>
      </c>
      <c r="E290" t="b">
        <v>1</v>
      </c>
    </row>
    <row r="291" spans="1:5">
      <c r="A291">
        <v>1003</v>
      </c>
      <c r="B291" t="s">
        <v>7619</v>
      </c>
      <c r="C291" t="s">
        <v>6703</v>
      </c>
      <c r="D291" t="s">
        <v>6648</v>
      </c>
      <c r="E291" t="b">
        <v>1</v>
      </c>
    </row>
    <row r="292" spans="1:5">
      <c r="A292">
        <v>969</v>
      </c>
      <c r="B292" t="s">
        <v>7561</v>
      </c>
      <c r="C292" t="s">
        <v>6703</v>
      </c>
      <c r="D292" t="s">
        <v>6648</v>
      </c>
      <c r="E292" t="b">
        <v>1</v>
      </c>
    </row>
    <row r="293" spans="1:5">
      <c r="A293">
        <v>997</v>
      </c>
      <c r="B293" t="s">
        <v>7609</v>
      </c>
      <c r="C293" t="s">
        <v>6703</v>
      </c>
      <c r="D293" t="s">
        <v>6648</v>
      </c>
      <c r="E293" t="b">
        <v>1</v>
      </c>
    </row>
    <row r="294" spans="1:5">
      <c r="A294">
        <v>994</v>
      </c>
      <c r="B294" t="s">
        <v>7603</v>
      </c>
      <c r="C294" t="s">
        <v>6703</v>
      </c>
      <c r="D294" t="s">
        <v>6648</v>
      </c>
      <c r="E294" t="b">
        <v>1</v>
      </c>
    </row>
    <row r="295" spans="1:5">
      <c r="A295">
        <v>318</v>
      </c>
      <c r="B295" t="s">
        <v>6990</v>
      </c>
      <c r="C295" t="s">
        <v>6650</v>
      </c>
      <c r="D295" t="s">
        <v>6648</v>
      </c>
      <c r="E295" t="b">
        <v>1</v>
      </c>
    </row>
    <row r="296" spans="1:5">
      <c r="A296">
        <v>315</v>
      </c>
      <c r="B296" t="s">
        <v>6987</v>
      </c>
      <c r="C296" t="s">
        <v>6650</v>
      </c>
      <c r="D296" t="s">
        <v>6648</v>
      </c>
      <c r="E296" t="b">
        <v>1</v>
      </c>
    </row>
    <row r="297" spans="1:5">
      <c r="A297">
        <v>317</v>
      </c>
      <c r="B297" t="s">
        <v>6989</v>
      </c>
      <c r="C297" t="s">
        <v>6650</v>
      </c>
      <c r="D297" t="s">
        <v>6648</v>
      </c>
      <c r="E297" t="b">
        <v>1</v>
      </c>
    </row>
    <row r="298" spans="1:5">
      <c r="A298">
        <v>316</v>
      </c>
      <c r="B298" t="s">
        <v>6988</v>
      </c>
      <c r="C298" t="s">
        <v>6650</v>
      </c>
      <c r="D298" t="s">
        <v>6648</v>
      </c>
      <c r="E298" t="b">
        <v>1</v>
      </c>
    </row>
    <row r="299" spans="1:5">
      <c r="A299">
        <v>314</v>
      </c>
      <c r="B299" t="s">
        <v>6985</v>
      </c>
      <c r="C299" t="s">
        <v>6650</v>
      </c>
      <c r="D299" t="s">
        <v>6648</v>
      </c>
      <c r="E299" t="b">
        <v>1</v>
      </c>
    </row>
    <row r="300" spans="1:5">
      <c r="A300">
        <v>313</v>
      </c>
      <c r="B300" t="s">
        <v>6983</v>
      </c>
      <c r="C300" t="s">
        <v>6650</v>
      </c>
      <c r="D300" t="s">
        <v>6648</v>
      </c>
      <c r="E300" t="b">
        <v>1</v>
      </c>
    </row>
    <row r="301" spans="1:5">
      <c r="A301">
        <v>312</v>
      </c>
      <c r="B301" t="s">
        <v>6981</v>
      </c>
      <c r="C301" t="s">
        <v>6650</v>
      </c>
      <c r="D301" t="s">
        <v>6648</v>
      </c>
      <c r="E301" t="b">
        <v>1</v>
      </c>
    </row>
    <row r="302" spans="1:5">
      <c r="A302">
        <v>310</v>
      </c>
      <c r="B302" t="s">
        <v>6978</v>
      </c>
      <c r="C302" t="s">
        <v>6650</v>
      </c>
      <c r="D302" t="s">
        <v>6648</v>
      </c>
      <c r="E302" t="b">
        <v>1</v>
      </c>
    </row>
    <row r="303" spans="1:5">
      <c r="A303">
        <v>311</v>
      </c>
      <c r="B303" t="s">
        <v>6979</v>
      </c>
      <c r="C303" t="s">
        <v>6650</v>
      </c>
      <c r="D303" t="s">
        <v>6648</v>
      </c>
      <c r="E303" t="b">
        <v>1</v>
      </c>
    </row>
    <row r="304" spans="1:5">
      <c r="A304">
        <v>309</v>
      </c>
      <c r="B304" t="s">
        <v>6977</v>
      </c>
      <c r="C304" t="s">
        <v>6650</v>
      </c>
      <c r="D304" t="s">
        <v>6648</v>
      </c>
      <c r="E304" t="b">
        <v>1</v>
      </c>
    </row>
    <row r="305" spans="1:5">
      <c r="A305">
        <v>991</v>
      </c>
      <c r="B305" t="s">
        <v>7599</v>
      </c>
      <c r="C305" t="s">
        <v>6650</v>
      </c>
      <c r="D305" t="s">
        <v>6650</v>
      </c>
      <c r="E305" t="b">
        <v>1</v>
      </c>
    </row>
    <row r="306" spans="1:5">
      <c r="A306">
        <v>992</v>
      </c>
      <c r="B306" t="s">
        <v>7600</v>
      </c>
      <c r="C306" t="s">
        <v>6650</v>
      </c>
      <c r="D306" t="s">
        <v>6650</v>
      </c>
      <c r="E306" t="b">
        <v>1</v>
      </c>
    </row>
    <row r="307" spans="1:5">
      <c r="A307">
        <v>993</v>
      </c>
      <c r="B307" t="s">
        <v>7601</v>
      </c>
      <c r="C307" t="s">
        <v>6650</v>
      </c>
      <c r="D307" t="s">
        <v>6650</v>
      </c>
      <c r="E307" t="b">
        <v>1</v>
      </c>
    </row>
    <row r="308" spans="1:5">
      <c r="A308">
        <v>970</v>
      </c>
      <c r="B308" t="s">
        <v>7563</v>
      </c>
      <c r="C308" t="s">
        <v>6650</v>
      </c>
      <c r="D308" t="s">
        <v>6650</v>
      </c>
      <c r="E308" t="b">
        <v>1</v>
      </c>
    </row>
    <row r="309" spans="1:5">
      <c r="A309">
        <v>661</v>
      </c>
      <c r="B309" t="s">
        <v>7077</v>
      </c>
      <c r="C309" t="s">
        <v>6680</v>
      </c>
      <c r="D309" t="s">
        <v>6651</v>
      </c>
      <c r="E309" t="b">
        <v>1</v>
      </c>
    </row>
    <row r="310" spans="1:5">
      <c r="A310">
        <v>955</v>
      </c>
      <c r="B310" t="s">
        <v>7535</v>
      </c>
      <c r="C310" t="s">
        <v>6681</v>
      </c>
      <c r="D310" t="s">
        <v>6651</v>
      </c>
      <c r="E310" t="b">
        <v>1</v>
      </c>
    </row>
    <row r="311" spans="1:5">
      <c r="A311">
        <v>1006</v>
      </c>
      <c r="B311" t="s">
        <v>7622</v>
      </c>
      <c r="C311" t="s">
        <v>6679</v>
      </c>
      <c r="D311" t="s">
        <v>6651</v>
      </c>
      <c r="E311" t="b">
        <v>1</v>
      </c>
    </row>
    <row r="312" spans="1:5">
      <c r="A312">
        <v>662</v>
      </c>
      <c r="B312" t="s">
        <v>7438</v>
      </c>
      <c r="C312" t="s">
        <v>6680</v>
      </c>
      <c r="D312" t="s">
        <v>6651</v>
      </c>
      <c r="E312" t="b">
        <v>1</v>
      </c>
    </row>
    <row r="313" spans="1:5">
      <c r="A313">
        <v>975</v>
      </c>
      <c r="B313" t="s">
        <v>7571</v>
      </c>
      <c r="C313" t="s">
        <v>6701</v>
      </c>
      <c r="D313" t="s">
        <v>6651</v>
      </c>
      <c r="E313" t="b">
        <v>1</v>
      </c>
    </row>
    <row r="314" spans="1:5">
      <c r="A314">
        <v>576</v>
      </c>
      <c r="B314" t="s">
        <v>6965</v>
      </c>
      <c r="C314" t="s">
        <v>6679</v>
      </c>
      <c r="D314" t="s">
        <v>6651</v>
      </c>
      <c r="E314" t="b">
        <v>1</v>
      </c>
    </row>
    <row r="315" spans="1:5">
      <c r="A315">
        <v>586</v>
      </c>
      <c r="B315" t="s">
        <v>6966</v>
      </c>
      <c r="C315" t="s">
        <v>6679</v>
      </c>
      <c r="D315" t="s">
        <v>6651</v>
      </c>
      <c r="E315" t="b">
        <v>1</v>
      </c>
    </row>
    <row r="316" spans="1:5">
      <c r="A316">
        <v>587</v>
      </c>
      <c r="B316" t="s">
        <v>6968</v>
      </c>
      <c r="C316" t="s">
        <v>6679</v>
      </c>
      <c r="D316" t="s">
        <v>6651</v>
      </c>
      <c r="E316" t="b">
        <v>1</v>
      </c>
    </row>
    <row r="317" spans="1:5">
      <c r="A317">
        <v>588</v>
      </c>
      <c r="B317" t="s">
        <v>6964</v>
      </c>
      <c r="C317" t="s">
        <v>6679</v>
      </c>
      <c r="D317" t="s">
        <v>6651</v>
      </c>
      <c r="E317" t="b">
        <v>1</v>
      </c>
    </row>
    <row r="318" spans="1:5">
      <c r="A318">
        <v>593</v>
      </c>
      <c r="B318" t="s">
        <v>6970</v>
      </c>
      <c r="C318" t="s">
        <v>6679</v>
      </c>
      <c r="D318" t="s">
        <v>6651</v>
      </c>
      <c r="E318" t="b">
        <v>1</v>
      </c>
    </row>
    <row r="319" spans="1:5">
      <c r="A319">
        <v>594</v>
      </c>
      <c r="B319" t="s">
        <v>6974</v>
      </c>
      <c r="C319" t="s">
        <v>6679</v>
      </c>
      <c r="D319" t="s">
        <v>6651</v>
      </c>
      <c r="E319" t="b">
        <v>1</v>
      </c>
    </row>
    <row r="320" spans="1:5">
      <c r="A320">
        <v>595</v>
      </c>
      <c r="B320" t="s">
        <v>7477</v>
      </c>
      <c r="C320" t="s">
        <v>6679</v>
      </c>
      <c r="D320" t="s">
        <v>6651</v>
      </c>
      <c r="E320" t="b">
        <v>1</v>
      </c>
    </row>
    <row r="321" spans="1:5">
      <c r="A321">
        <v>578</v>
      </c>
      <c r="B321" t="s">
        <v>6971</v>
      </c>
      <c r="C321" t="s">
        <v>6679</v>
      </c>
      <c r="D321" t="s">
        <v>6651</v>
      </c>
      <c r="E321" t="b">
        <v>1</v>
      </c>
    </row>
    <row r="322" spans="1:5">
      <c r="A322">
        <v>596</v>
      </c>
      <c r="B322" t="s">
        <v>6972</v>
      </c>
      <c r="C322" t="s">
        <v>6679</v>
      </c>
      <c r="D322" t="s">
        <v>6651</v>
      </c>
      <c r="E322" t="b">
        <v>1</v>
      </c>
    </row>
    <row r="323" spans="1:5">
      <c r="A323">
        <v>577</v>
      </c>
      <c r="B323" t="s">
        <v>6973</v>
      </c>
      <c r="C323" t="s">
        <v>6679</v>
      </c>
      <c r="D323" t="s">
        <v>6651</v>
      </c>
      <c r="E323" t="b">
        <v>1</v>
      </c>
    </row>
    <row r="324" spans="1:5">
      <c r="A324">
        <v>580</v>
      </c>
      <c r="B324" t="s">
        <v>6961</v>
      </c>
      <c r="C324" t="s">
        <v>6679</v>
      </c>
      <c r="D324" t="s">
        <v>6651</v>
      </c>
      <c r="E324" t="b">
        <v>1</v>
      </c>
    </row>
    <row r="325" spans="1:5">
      <c r="A325">
        <v>581</v>
      </c>
      <c r="B325" t="s">
        <v>6962</v>
      </c>
      <c r="C325" t="s">
        <v>6679</v>
      </c>
      <c r="D325" t="s">
        <v>6651</v>
      </c>
      <c r="E325" t="b">
        <v>1</v>
      </c>
    </row>
    <row r="326" spans="1:5">
      <c r="A326">
        <v>582</v>
      </c>
      <c r="B326" t="s">
        <v>6963</v>
      </c>
      <c r="C326" t="s">
        <v>6679</v>
      </c>
      <c r="D326" t="s">
        <v>6651</v>
      </c>
      <c r="E326" t="b">
        <v>1</v>
      </c>
    </row>
    <row r="327" spans="1:5">
      <c r="A327">
        <v>597</v>
      </c>
      <c r="B327" t="s">
        <v>6967</v>
      </c>
      <c r="C327" t="s">
        <v>6679</v>
      </c>
      <c r="D327" t="s">
        <v>6651</v>
      </c>
      <c r="E327" t="b">
        <v>1</v>
      </c>
    </row>
    <row r="328" spans="1:5">
      <c r="A328">
        <v>579</v>
      </c>
      <c r="B328" t="s">
        <v>6969</v>
      </c>
      <c r="C328" t="s">
        <v>6679</v>
      </c>
      <c r="D328" t="s">
        <v>6651</v>
      </c>
      <c r="E328" t="b">
        <v>1</v>
      </c>
    </row>
    <row r="329" spans="1:5">
      <c r="A329">
        <v>972</v>
      </c>
      <c r="B329" t="s">
        <v>7566</v>
      </c>
      <c r="C329" t="s">
        <v>6679</v>
      </c>
      <c r="D329" t="s">
        <v>6651</v>
      </c>
      <c r="E329" t="b">
        <v>1</v>
      </c>
    </row>
    <row r="330" spans="1:5">
      <c r="A330">
        <v>973</v>
      </c>
      <c r="B330" t="s">
        <v>7568</v>
      </c>
      <c r="C330" t="s">
        <v>6679</v>
      </c>
      <c r="D330" t="s">
        <v>6651</v>
      </c>
      <c r="E330" t="b">
        <v>1</v>
      </c>
    </row>
    <row r="331" spans="1:5">
      <c r="A331">
        <v>971</v>
      </c>
      <c r="B331" t="s">
        <v>7564</v>
      </c>
      <c r="C331" t="s">
        <v>6679</v>
      </c>
      <c r="D331" t="s">
        <v>6651</v>
      </c>
      <c r="E331" t="b">
        <v>1</v>
      </c>
    </row>
    <row r="332" spans="1:5">
      <c r="A332">
        <v>953</v>
      </c>
      <c r="B332" t="s">
        <v>7531</v>
      </c>
      <c r="C332" t="s">
        <v>6705</v>
      </c>
      <c r="D332" t="s">
        <v>6651</v>
      </c>
      <c r="E332" t="b">
        <v>1</v>
      </c>
    </row>
    <row r="333" spans="1:5">
      <c r="A333">
        <v>954</v>
      </c>
      <c r="B333" t="s">
        <v>7533</v>
      </c>
      <c r="C333" t="s">
        <v>6705</v>
      </c>
      <c r="D333" t="s">
        <v>6651</v>
      </c>
      <c r="E333" t="b">
        <v>1</v>
      </c>
    </row>
    <row r="334" spans="1:5">
      <c r="A334">
        <v>977</v>
      </c>
      <c r="B334" t="s">
        <v>7573</v>
      </c>
      <c r="C334" t="s">
        <v>6705</v>
      </c>
      <c r="D334" t="s">
        <v>6651</v>
      </c>
      <c r="E334" t="b">
        <v>1</v>
      </c>
    </row>
    <row r="335" spans="1:5">
      <c r="A335">
        <v>984</v>
      </c>
      <c r="B335" t="s">
        <v>7585</v>
      </c>
      <c r="C335" t="s">
        <v>6705</v>
      </c>
      <c r="D335" t="s">
        <v>6651</v>
      </c>
      <c r="E335" t="b">
        <v>1</v>
      </c>
    </row>
    <row r="336" spans="1:5">
      <c r="A336">
        <v>985</v>
      </c>
      <c r="B336" t="s">
        <v>7587</v>
      </c>
      <c r="C336" t="s">
        <v>6705</v>
      </c>
      <c r="D336" t="s">
        <v>6651</v>
      </c>
      <c r="E336" t="b">
        <v>1</v>
      </c>
    </row>
    <row r="337" spans="1:5">
      <c r="A337">
        <v>996</v>
      </c>
      <c r="B337" t="s">
        <v>7607</v>
      </c>
      <c r="C337" t="s">
        <v>6705</v>
      </c>
      <c r="D337" t="s">
        <v>6651</v>
      </c>
      <c r="E337" t="b">
        <v>1</v>
      </c>
    </row>
    <row r="338" spans="1:5">
      <c r="A338">
        <v>637</v>
      </c>
      <c r="B338" t="s">
        <v>7291</v>
      </c>
      <c r="C338" t="s">
        <v>6682</v>
      </c>
      <c r="D338" t="s">
        <v>6651</v>
      </c>
      <c r="E338" t="b">
        <v>1</v>
      </c>
    </row>
    <row r="339" spans="1:5">
      <c r="A339">
        <v>647</v>
      </c>
      <c r="B339" t="s">
        <v>7293</v>
      </c>
      <c r="C339" t="s">
        <v>6682</v>
      </c>
      <c r="D339" t="s">
        <v>6651</v>
      </c>
      <c r="E339" t="b">
        <v>1</v>
      </c>
    </row>
    <row r="340" spans="1:5">
      <c r="A340">
        <v>648</v>
      </c>
      <c r="B340" t="s">
        <v>7292</v>
      </c>
      <c r="C340" t="s">
        <v>6682</v>
      </c>
      <c r="D340" t="s">
        <v>6651</v>
      </c>
      <c r="E340" t="b">
        <v>1</v>
      </c>
    </row>
    <row r="341" spans="1:5">
      <c r="A341">
        <v>649</v>
      </c>
      <c r="B341" t="s">
        <v>7288</v>
      </c>
      <c r="C341" t="s">
        <v>6682</v>
      </c>
      <c r="D341" t="s">
        <v>6651</v>
      </c>
      <c r="E341" t="b">
        <v>1</v>
      </c>
    </row>
    <row r="342" spans="1:5">
      <c r="A342">
        <v>650</v>
      </c>
      <c r="B342" t="s">
        <v>7289</v>
      </c>
      <c r="C342" t="s">
        <v>6682</v>
      </c>
      <c r="D342" t="s">
        <v>6651</v>
      </c>
      <c r="E342" t="b">
        <v>1</v>
      </c>
    </row>
    <row r="343" spans="1:5">
      <c r="A343">
        <v>651</v>
      </c>
      <c r="B343" t="s">
        <v>7294</v>
      </c>
      <c r="C343" t="s">
        <v>6682</v>
      </c>
      <c r="D343" t="s">
        <v>6651</v>
      </c>
      <c r="E343" t="b">
        <v>1</v>
      </c>
    </row>
    <row r="344" spans="1:5">
      <c r="A344">
        <v>652</v>
      </c>
      <c r="B344" t="s">
        <v>7290</v>
      </c>
      <c r="C344" t="s">
        <v>6682</v>
      </c>
      <c r="D344" t="s">
        <v>6651</v>
      </c>
      <c r="E344" t="b">
        <v>1</v>
      </c>
    </row>
    <row r="345" spans="1:5">
      <c r="A345">
        <v>656</v>
      </c>
      <c r="B345" t="s">
        <v>7287</v>
      </c>
      <c r="C345" t="s">
        <v>6682</v>
      </c>
      <c r="D345" t="s">
        <v>6651</v>
      </c>
      <c r="E345" t="b">
        <v>1</v>
      </c>
    </row>
    <row r="346" spans="1:5">
      <c r="A346">
        <v>638</v>
      </c>
      <c r="B346" t="s">
        <v>6815</v>
      </c>
      <c r="C346" t="s">
        <v>6682</v>
      </c>
      <c r="D346" t="s">
        <v>6651</v>
      </c>
      <c r="E346" t="b">
        <v>1</v>
      </c>
    </row>
    <row r="347" spans="1:5">
      <c r="A347">
        <v>639</v>
      </c>
      <c r="B347" t="s">
        <v>7119</v>
      </c>
      <c r="C347" t="s">
        <v>6682</v>
      </c>
      <c r="D347" t="s">
        <v>6651</v>
      </c>
      <c r="E347" t="b">
        <v>1</v>
      </c>
    </row>
    <row r="348" spans="1:5">
      <c r="A348">
        <v>640</v>
      </c>
      <c r="B348" t="s">
        <v>7118</v>
      </c>
      <c r="C348" t="s">
        <v>6682</v>
      </c>
      <c r="D348" t="s">
        <v>6651</v>
      </c>
      <c r="E348" t="b">
        <v>1</v>
      </c>
    </row>
    <row r="349" spans="1:5">
      <c r="A349">
        <v>641</v>
      </c>
      <c r="B349" t="s">
        <v>7120</v>
      </c>
      <c r="C349" t="s">
        <v>6682</v>
      </c>
      <c r="D349" t="s">
        <v>6651</v>
      </c>
      <c r="E349" t="b">
        <v>1</v>
      </c>
    </row>
    <row r="350" spans="1:5">
      <c r="A350">
        <v>643</v>
      </c>
      <c r="B350" t="s">
        <v>7121</v>
      </c>
      <c r="C350" t="s">
        <v>6682</v>
      </c>
      <c r="D350" t="s">
        <v>6651</v>
      </c>
      <c r="E350" t="b">
        <v>1</v>
      </c>
    </row>
    <row r="351" spans="1:5">
      <c r="A351">
        <v>645</v>
      </c>
      <c r="B351" t="s">
        <v>7123</v>
      </c>
      <c r="C351" t="s">
        <v>6682</v>
      </c>
      <c r="D351" t="s">
        <v>6651</v>
      </c>
      <c r="E351" t="b">
        <v>1</v>
      </c>
    </row>
    <row r="352" spans="1:5">
      <c r="A352">
        <v>642</v>
      </c>
      <c r="B352" t="s">
        <v>7125</v>
      </c>
      <c r="C352" t="s">
        <v>6682</v>
      </c>
      <c r="D352" t="s">
        <v>6651</v>
      </c>
      <c r="E352" t="b">
        <v>1</v>
      </c>
    </row>
    <row r="353" spans="1:5">
      <c r="A353">
        <v>644</v>
      </c>
      <c r="B353" t="s">
        <v>7122</v>
      </c>
      <c r="C353" t="s">
        <v>6682</v>
      </c>
      <c r="D353" t="s">
        <v>6651</v>
      </c>
      <c r="E353" t="b">
        <v>1</v>
      </c>
    </row>
    <row r="354" spans="1:5">
      <c r="A354">
        <v>646</v>
      </c>
      <c r="B354" t="s">
        <v>7124</v>
      </c>
      <c r="C354" t="s">
        <v>6682</v>
      </c>
      <c r="D354" t="s">
        <v>6651</v>
      </c>
      <c r="E354" t="b">
        <v>1</v>
      </c>
    </row>
    <row r="355" spans="1:5">
      <c r="A355">
        <v>653</v>
      </c>
      <c r="B355" t="s">
        <v>7273</v>
      </c>
      <c r="C355" t="s">
        <v>6682</v>
      </c>
      <c r="D355" t="s">
        <v>6651</v>
      </c>
      <c r="E355" t="b">
        <v>1</v>
      </c>
    </row>
    <row r="356" spans="1:5">
      <c r="A356">
        <v>657</v>
      </c>
      <c r="B356" t="s">
        <v>7004</v>
      </c>
      <c r="C356" t="s">
        <v>6682</v>
      </c>
      <c r="D356" t="s">
        <v>6651</v>
      </c>
      <c r="E356" t="b">
        <v>1</v>
      </c>
    </row>
    <row r="357" spans="1:5">
      <c r="A357">
        <v>658</v>
      </c>
      <c r="B357" t="s">
        <v>7005</v>
      </c>
      <c r="C357" t="s">
        <v>6682</v>
      </c>
      <c r="D357" t="s">
        <v>6651</v>
      </c>
      <c r="E357" t="b">
        <v>1</v>
      </c>
    </row>
    <row r="358" spans="1:5">
      <c r="A358">
        <v>659</v>
      </c>
      <c r="B358" t="s">
        <v>7006</v>
      </c>
      <c r="C358" t="s">
        <v>6682</v>
      </c>
      <c r="D358" t="s">
        <v>6651</v>
      </c>
      <c r="E358" t="b">
        <v>1</v>
      </c>
    </row>
    <row r="359" spans="1:5">
      <c r="A359">
        <v>654</v>
      </c>
      <c r="B359" t="s">
        <v>7274</v>
      </c>
      <c r="C359" t="s">
        <v>6682</v>
      </c>
      <c r="D359" t="s">
        <v>6651</v>
      </c>
      <c r="E359" t="b">
        <v>1</v>
      </c>
    </row>
    <row r="360" spans="1:5">
      <c r="A360">
        <v>655</v>
      </c>
      <c r="B360" t="s">
        <v>6846</v>
      </c>
      <c r="C360" t="s">
        <v>6682</v>
      </c>
      <c r="D360" t="s">
        <v>6651</v>
      </c>
      <c r="E360" t="b">
        <v>1</v>
      </c>
    </row>
    <row r="361" spans="1:5">
      <c r="A361">
        <v>598</v>
      </c>
      <c r="B361" t="s">
        <v>7084</v>
      </c>
      <c r="C361" t="s">
        <v>6680</v>
      </c>
      <c r="D361" t="s">
        <v>6651</v>
      </c>
      <c r="E361" t="b">
        <v>1</v>
      </c>
    </row>
    <row r="362" spans="1:5">
      <c r="A362">
        <v>599</v>
      </c>
      <c r="B362" t="s">
        <v>7085</v>
      </c>
      <c r="C362" t="s">
        <v>6680</v>
      </c>
      <c r="D362" t="s">
        <v>6651</v>
      </c>
      <c r="E362" t="b">
        <v>1</v>
      </c>
    </row>
    <row r="363" spans="1:5">
      <c r="A363">
        <v>617</v>
      </c>
      <c r="B363" t="s">
        <v>7088</v>
      </c>
      <c r="C363" t="s">
        <v>6680</v>
      </c>
      <c r="D363" t="s">
        <v>6651</v>
      </c>
      <c r="E363" t="b">
        <v>1</v>
      </c>
    </row>
    <row r="364" spans="1:5">
      <c r="A364">
        <v>618</v>
      </c>
      <c r="B364" t="s">
        <v>7089</v>
      </c>
      <c r="C364" t="s">
        <v>6680</v>
      </c>
      <c r="D364" t="s">
        <v>6651</v>
      </c>
      <c r="E364" t="b">
        <v>1</v>
      </c>
    </row>
    <row r="365" spans="1:5">
      <c r="A365">
        <v>619</v>
      </c>
      <c r="B365" t="s">
        <v>7090</v>
      </c>
      <c r="C365" t="s">
        <v>6680</v>
      </c>
      <c r="D365" t="s">
        <v>6651</v>
      </c>
      <c r="E365" t="b">
        <v>1</v>
      </c>
    </row>
    <row r="366" spans="1:5">
      <c r="A366">
        <v>665</v>
      </c>
      <c r="B366" t="s">
        <v>7078</v>
      </c>
      <c r="C366" t="s">
        <v>6680</v>
      </c>
      <c r="D366" t="s">
        <v>6651</v>
      </c>
      <c r="E366" t="b">
        <v>1</v>
      </c>
    </row>
    <row r="367" spans="1:5">
      <c r="A367">
        <v>660</v>
      </c>
      <c r="B367" t="s">
        <v>7076</v>
      </c>
      <c r="C367" t="s">
        <v>6680</v>
      </c>
      <c r="D367" t="s">
        <v>6651</v>
      </c>
      <c r="E367" t="b">
        <v>1</v>
      </c>
    </row>
    <row r="368" spans="1:5">
      <c r="A368">
        <v>603</v>
      </c>
      <c r="B368" t="s">
        <v>7083</v>
      </c>
      <c r="C368" t="s">
        <v>6680</v>
      </c>
      <c r="D368" t="s">
        <v>6651</v>
      </c>
      <c r="E368" t="b">
        <v>1</v>
      </c>
    </row>
    <row r="369" spans="1:5">
      <c r="A369">
        <v>604</v>
      </c>
      <c r="B369" t="s">
        <v>6992</v>
      </c>
      <c r="C369" t="s">
        <v>6680</v>
      </c>
      <c r="D369" t="s">
        <v>6651</v>
      </c>
      <c r="E369" t="b">
        <v>1</v>
      </c>
    </row>
    <row r="370" spans="1:5">
      <c r="A370">
        <v>605</v>
      </c>
      <c r="B370" t="s">
        <v>6991</v>
      </c>
      <c r="C370" t="s">
        <v>6680</v>
      </c>
      <c r="D370" t="s">
        <v>6651</v>
      </c>
      <c r="E370" t="b">
        <v>1</v>
      </c>
    </row>
    <row r="371" spans="1:5">
      <c r="A371">
        <v>606</v>
      </c>
      <c r="B371" t="s">
        <v>7316</v>
      </c>
      <c r="C371" t="s">
        <v>6680</v>
      </c>
      <c r="D371" t="s">
        <v>6651</v>
      </c>
      <c r="E371" t="b">
        <v>1</v>
      </c>
    </row>
    <row r="372" spans="1:5">
      <c r="A372">
        <v>607</v>
      </c>
      <c r="B372" t="s">
        <v>7318</v>
      </c>
      <c r="C372" t="s">
        <v>6680</v>
      </c>
      <c r="D372" t="s">
        <v>6651</v>
      </c>
      <c r="E372" t="b">
        <v>1</v>
      </c>
    </row>
    <row r="373" spans="1:5">
      <c r="A373">
        <v>608</v>
      </c>
      <c r="B373" t="s">
        <v>7317</v>
      </c>
      <c r="C373" t="s">
        <v>6680</v>
      </c>
      <c r="D373" t="s">
        <v>6651</v>
      </c>
      <c r="E373" t="b">
        <v>1</v>
      </c>
    </row>
    <row r="374" spans="1:5">
      <c r="A374">
        <v>609</v>
      </c>
      <c r="B374" t="s">
        <v>7319</v>
      </c>
      <c r="C374" t="s">
        <v>6680</v>
      </c>
      <c r="D374" t="s">
        <v>6651</v>
      </c>
      <c r="E374" t="b">
        <v>1</v>
      </c>
    </row>
    <row r="375" spans="1:5">
      <c r="A375">
        <v>610</v>
      </c>
      <c r="B375" t="s">
        <v>7320</v>
      </c>
      <c r="C375" t="s">
        <v>6680</v>
      </c>
      <c r="D375" t="s">
        <v>6651</v>
      </c>
      <c r="E375" t="b">
        <v>1</v>
      </c>
    </row>
    <row r="376" spans="1:5">
      <c r="A376">
        <v>625</v>
      </c>
      <c r="B376" t="s">
        <v>7079</v>
      </c>
      <c r="C376" t="s">
        <v>6680</v>
      </c>
      <c r="D376" t="s">
        <v>6651</v>
      </c>
      <c r="E376" t="b">
        <v>1</v>
      </c>
    </row>
    <row r="377" spans="1:5">
      <c r="A377">
        <v>626</v>
      </c>
      <c r="B377" t="s">
        <v>7080</v>
      </c>
      <c r="C377" t="s">
        <v>6680</v>
      </c>
      <c r="D377" t="s">
        <v>6651</v>
      </c>
      <c r="E377" t="b">
        <v>1</v>
      </c>
    </row>
    <row r="378" spans="1:5">
      <c r="A378">
        <v>627</v>
      </c>
      <c r="B378" t="s">
        <v>6828</v>
      </c>
      <c r="C378" t="s">
        <v>6680</v>
      </c>
      <c r="D378" t="s">
        <v>6651</v>
      </c>
      <c r="E378" t="b">
        <v>1</v>
      </c>
    </row>
    <row r="379" spans="1:5">
      <c r="A379">
        <v>628</v>
      </c>
      <c r="B379" t="s">
        <v>6829</v>
      </c>
      <c r="C379" t="s">
        <v>6680</v>
      </c>
      <c r="D379" t="s">
        <v>6651</v>
      </c>
      <c r="E379" t="b">
        <v>1</v>
      </c>
    </row>
    <row r="380" spans="1:5">
      <c r="A380">
        <v>600</v>
      </c>
      <c r="B380" t="s">
        <v>7007</v>
      </c>
      <c r="C380" t="s">
        <v>6680</v>
      </c>
      <c r="D380" t="s">
        <v>6651</v>
      </c>
      <c r="E380" t="b">
        <v>1</v>
      </c>
    </row>
    <row r="381" spans="1:5">
      <c r="A381">
        <v>611</v>
      </c>
      <c r="B381" t="s">
        <v>6826</v>
      </c>
      <c r="C381" t="s">
        <v>6680</v>
      </c>
      <c r="D381" t="s">
        <v>6651</v>
      </c>
      <c r="E381" t="b">
        <v>1</v>
      </c>
    </row>
    <row r="382" spans="1:5">
      <c r="A382">
        <v>612</v>
      </c>
      <c r="B382" t="s">
        <v>7427</v>
      </c>
      <c r="C382" t="s">
        <v>6680</v>
      </c>
      <c r="D382" t="s">
        <v>6651</v>
      </c>
      <c r="E382" t="b">
        <v>1</v>
      </c>
    </row>
    <row r="383" spans="1:5">
      <c r="A383">
        <v>614</v>
      </c>
      <c r="B383" t="s">
        <v>7429</v>
      </c>
      <c r="C383" t="s">
        <v>6680</v>
      </c>
      <c r="D383" t="s">
        <v>6651</v>
      </c>
      <c r="E383" t="b">
        <v>1</v>
      </c>
    </row>
    <row r="384" spans="1:5">
      <c r="A384">
        <v>616</v>
      </c>
      <c r="B384" t="s">
        <v>6827</v>
      </c>
      <c r="C384" t="s">
        <v>6680</v>
      </c>
      <c r="D384" t="s">
        <v>6651</v>
      </c>
      <c r="E384" t="b">
        <v>1</v>
      </c>
    </row>
    <row r="385" spans="1:5">
      <c r="A385">
        <v>613</v>
      </c>
      <c r="B385" t="s">
        <v>7428</v>
      </c>
      <c r="C385" t="s">
        <v>6680</v>
      </c>
      <c r="D385" t="s">
        <v>6651</v>
      </c>
      <c r="E385" t="b">
        <v>1</v>
      </c>
    </row>
    <row r="386" spans="1:5">
      <c r="A386">
        <v>615</v>
      </c>
      <c r="B386" t="s">
        <v>7430</v>
      </c>
      <c r="C386" t="s">
        <v>6680</v>
      </c>
      <c r="D386" t="s">
        <v>6651</v>
      </c>
      <c r="E386" t="b">
        <v>1</v>
      </c>
    </row>
    <row r="387" spans="1:5">
      <c r="A387">
        <v>629</v>
      </c>
      <c r="B387" t="s">
        <v>7421</v>
      </c>
      <c r="C387" t="s">
        <v>6680</v>
      </c>
      <c r="D387" t="s">
        <v>6651</v>
      </c>
      <c r="E387" t="b">
        <v>1</v>
      </c>
    </row>
    <row r="388" spans="1:5">
      <c r="A388">
        <v>630</v>
      </c>
      <c r="B388" t="s">
        <v>7424</v>
      </c>
      <c r="C388" t="s">
        <v>6680</v>
      </c>
      <c r="D388" t="s">
        <v>6651</v>
      </c>
      <c r="E388" t="b">
        <v>1</v>
      </c>
    </row>
    <row r="389" spans="1:5">
      <c r="A389">
        <v>631</v>
      </c>
      <c r="B389" t="s">
        <v>7422</v>
      </c>
      <c r="C389" t="s">
        <v>6680</v>
      </c>
      <c r="D389" t="s">
        <v>6651</v>
      </c>
      <c r="E389" t="b">
        <v>1</v>
      </c>
    </row>
    <row r="390" spans="1:5">
      <c r="A390">
        <v>632</v>
      </c>
      <c r="B390" t="s">
        <v>7423</v>
      </c>
      <c r="C390" t="s">
        <v>6680</v>
      </c>
      <c r="D390" t="s">
        <v>6651</v>
      </c>
      <c r="E390" t="b">
        <v>1</v>
      </c>
    </row>
    <row r="391" spans="1:5">
      <c r="A391">
        <v>633</v>
      </c>
      <c r="B391" t="s">
        <v>7425</v>
      </c>
      <c r="C391" t="s">
        <v>6680</v>
      </c>
      <c r="D391" t="s">
        <v>6651</v>
      </c>
      <c r="E391" t="b">
        <v>1</v>
      </c>
    </row>
    <row r="392" spans="1:5">
      <c r="A392">
        <v>634</v>
      </c>
      <c r="B392" t="s">
        <v>7426</v>
      </c>
      <c r="C392" t="s">
        <v>6680</v>
      </c>
      <c r="D392" t="s">
        <v>6651</v>
      </c>
      <c r="E392" t="b">
        <v>1</v>
      </c>
    </row>
    <row r="393" spans="1:5">
      <c r="A393">
        <v>635</v>
      </c>
      <c r="B393" t="s">
        <v>7081</v>
      </c>
      <c r="C393" t="s">
        <v>6680</v>
      </c>
      <c r="D393" t="s">
        <v>6651</v>
      </c>
      <c r="E393" t="b">
        <v>1</v>
      </c>
    </row>
    <row r="394" spans="1:5">
      <c r="A394">
        <v>636</v>
      </c>
      <c r="B394" t="s">
        <v>7082</v>
      </c>
      <c r="C394" t="s">
        <v>6680</v>
      </c>
      <c r="D394" t="s">
        <v>6651</v>
      </c>
      <c r="E394" t="b">
        <v>1</v>
      </c>
    </row>
    <row r="395" spans="1:5">
      <c r="A395">
        <v>601</v>
      </c>
      <c r="B395" t="s">
        <v>7087</v>
      </c>
      <c r="C395" t="s">
        <v>6680</v>
      </c>
      <c r="D395" t="s">
        <v>6651</v>
      </c>
      <c r="E395" t="b">
        <v>1</v>
      </c>
    </row>
    <row r="396" spans="1:5">
      <c r="A396">
        <v>602</v>
      </c>
      <c r="B396" t="s">
        <v>7086</v>
      </c>
      <c r="C396" t="s">
        <v>6680</v>
      </c>
      <c r="D396" t="s">
        <v>6651</v>
      </c>
      <c r="E396" t="b">
        <v>1</v>
      </c>
    </row>
    <row r="397" spans="1:5">
      <c r="A397">
        <v>551</v>
      </c>
      <c r="B397" t="s">
        <v>7233</v>
      </c>
      <c r="C397" t="s">
        <v>6681</v>
      </c>
      <c r="D397" t="s">
        <v>6651</v>
      </c>
      <c r="E397" t="b">
        <v>1</v>
      </c>
    </row>
    <row r="398" spans="1:5">
      <c r="A398">
        <v>553</v>
      </c>
      <c r="B398" t="s">
        <v>7226</v>
      </c>
      <c r="C398" t="s">
        <v>6681</v>
      </c>
      <c r="D398" t="s">
        <v>6651</v>
      </c>
      <c r="E398" t="b">
        <v>1</v>
      </c>
    </row>
    <row r="399" spans="1:5">
      <c r="A399">
        <v>960</v>
      </c>
      <c r="B399" t="s">
        <v>7545</v>
      </c>
      <c r="C399" t="s">
        <v>6681</v>
      </c>
      <c r="D399" t="s">
        <v>6651</v>
      </c>
      <c r="E399" t="b">
        <v>1</v>
      </c>
    </row>
    <row r="400" spans="1:5">
      <c r="A400">
        <v>560</v>
      </c>
      <c r="B400" t="s">
        <v>7355</v>
      </c>
      <c r="C400" t="s">
        <v>6681</v>
      </c>
      <c r="D400" t="s">
        <v>6651</v>
      </c>
      <c r="E400" t="b">
        <v>1</v>
      </c>
    </row>
    <row r="401" spans="1:5">
      <c r="A401">
        <v>571</v>
      </c>
      <c r="B401" t="s">
        <v>6999</v>
      </c>
      <c r="C401" t="s">
        <v>6681</v>
      </c>
      <c r="D401" t="s">
        <v>6651</v>
      </c>
      <c r="E401" t="b">
        <v>1</v>
      </c>
    </row>
    <row r="402" spans="1:5">
      <c r="A402">
        <v>428</v>
      </c>
      <c r="B402" t="s">
        <v>7000</v>
      </c>
      <c r="C402" t="s">
        <v>6681</v>
      </c>
      <c r="D402" t="s">
        <v>6651</v>
      </c>
      <c r="E402" t="b">
        <v>1</v>
      </c>
    </row>
    <row r="403" spans="1:5">
      <c r="A403">
        <v>956</v>
      </c>
      <c r="B403" t="s">
        <v>7537</v>
      </c>
      <c r="C403" t="s">
        <v>6681</v>
      </c>
      <c r="D403" t="s">
        <v>6651</v>
      </c>
      <c r="E403" t="b">
        <v>1</v>
      </c>
    </row>
    <row r="404" spans="1:5">
      <c r="A404">
        <v>570</v>
      </c>
      <c r="B404" t="s">
        <v>7231</v>
      </c>
      <c r="C404" t="s">
        <v>6681</v>
      </c>
      <c r="D404" t="s">
        <v>6651</v>
      </c>
      <c r="E404" t="b">
        <v>1</v>
      </c>
    </row>
    <row r="405" spans="1:5">
      <c r="A405">
        <v>572</v>
      </c>
      <c r="B405" t="s">
        <v>7232</v>
      </c>
      <c r="C405" t="s">
        <v>6681</v>
      </c>
      <c r="D405" t="s">
        <v>6651</v>
      </c>
      <c r="E405" t="b">
        <v>1</v>
      </c>
    </row>
    <row r="406" spans="1:5">
      <c r="A406">
        <v>567</v>
      </c>
      <c r="B406" t="s">
        <v>7224</v>
      </c>
      <c r="C406" t="s">
        <v>6681</v>
      </c>
      <c r="D406" t="s">
        <v>6651</v>
      </c>
      <c r="E406" t="b">
        <v>1</v>
      </c>
    </row>
    <row r="407" spans="1:5">
      <c r="A407">
        <v>569</v>
      </c>
      <c r="B407" t="s">
        <v>7354</v>
      </c>
      <c r="C407" t="s">
        <v>6681</v>
      </c>
      <c r="D407" t="s">
        <v>6651</v>
      </c>
      <c r="E407" t="b">
        <v>1</v>
      </c>
    </row>
    <row r="408" spans="1:5">
      <c r="A408">
        <v>573</v>
      </c>
      <c r="B408" t="s">
        <v>7225</v>
      </c>
      <c r="C408" t="s">
        <v>6681</v>
      </c>
      <c r="D408" t="s">
        <v>6651</v>
      </c>
      <c r="E408" t="b">
        <v>1</v>
      </c>
    </row>
    <row r="409" spans="1:5">
      <c r="A409">
        <v>552</v>
      </c>
      <c r="B409" t="s">
        <v>7272</v>
      </c>
      <c r="C409" t="s">
        <v>6681</v>
      </c>
      <c r="D409" t="s">
        <v>6651</v>
      </c>
      <c r="E409" t="b">
        <v>1</v>
      </c>
    </row>
    <row r="410" spans="1:5">
      <c r="A410">
        <v>574</v>
      </c>
      <c r="B410" t="s">
        <v>7431</v>
      </c>
      <c r="C410" t="s">
        <v>6681</v>
      </c>
      <c r="D410" t="s">
        <v>6651</v>
      </c>
      <c r="E410" t="b">
        <v>1</v>
      </c>
    </row>
    <row r="411" spans="1:5">
      <c r="A411">
        <v>575</v>
      </c>
      <c r="B411" t="s">
        <v>7357</v>
      </c>
      <c r="C411" t="s">
        <v>6681</v>
      </c>
      <c r="D411" t="s">
        <v>6651</v>
      </c>
      <c r="E411" t="b">
        <v>1</v>
      </c>
    </row>
    <row r="412" spans="1:5">
      <c r="A412">
        <v>957</v>
      </c>
      <c r="B412" t="s">
        <v>7539</v>
      </c>
      <c r="C412" t="s">
        <v>6681</v>
      </c>
      <c r="D412" t="s">
        <v>6651</v>
      </c>
      <c r="E412" t="b">
        <v>1</v>
      </c>
    </row>
    <row r="413" spans="1:5">
      <c r="A413">
        <v>958</v>
      </c>
      <c r="B413" t="s">
        <v>7541</v>
      </c>
      <c r="C413" t="s">
        <v>6681</v>
      </c>
      <c r="D413" t="s">
        <v>6651</v>
      </c>
      <c r="E413" t="b">
        <v>1</v>
      </c>
    </row>
    <row r="414" spans="1:5">
      <c r="A414">
        <v>959</v>
      </c>
      <c r="B414" t="s">
        <v>7543</v>
      </c>
      <c r="C414" t="s">
        <v>6681</v>
      </c>
      <c r="D414" t="s">
        <v>6651</v>
      </c>
      <c r="E414" t="b">
        <v>1</v>
      </c>
    </row>
    <row r="415" spans="1:5">
      <c r="A415">
        <v>978</v>
      </c>
      <c r="B415" t="s">
        <v>7574</v>
      </c>
      <c r="C415" t="s">
        <v>6681</v>
      </c>
      <c r="D415" t="s">
        <v>6651</v>
      </c>
      <c r="E415" t="b">
        <v>1</v>
      </c>
    </row>
    <row r="416" spans="1:5">
      <c r="A416">
        <v>979</v>
      </c>
      <c r="B416" t="s">
        <v>7576</v>
      </c>
      <c r="C416" t="s">
        <v>6681</v>
      </c>
      <c r="D416" t="s">
        <v>6651</v>
      </c>
      <c r="E416" t="b">
        <v>1</v>
      </c>
    </row>
    <row r="417" spans="1:5">
      <c r="A417">
        <v>980</v>
      </c>
      <c r="B417" t="s">
        <v>7577</v>
      </c>
      <c r="C417" t="s">
        <v>6681</v>
      </c>
      <c r="D417" t="s">
        <v>6651</v>
      </c>
      <c r="E417" t="b">
        <v>1</v>
      </c>
    </row>
    <row r="418" spans="1:5">
      <c r="A418">
        <v>524</v>
      </c>
      <c r="B418" t="s">
        <v>7332</v>
      </c>
      <c r="C418" t="s">
        <v>6683</v>
      </c>
      <c r="D418" t="s">
        <v>6651</v>
      </c>
      <c r="E418" t="b">
        <v>1</v>
      </c>
    </row>
    <row r="419" spans="1:5">
      <c r="A419">
        <v>525</v>
      </c>
      <c r="B419" t="s">
        <v>7335</v>
      </c>
      <c r="C419" t="s">
        <v>6683</v>
      </c>
      <c r="D419" t="s">
        <v>6651</v>
      </c>
      <c r="E419" t="b">
        <v>1</v>
      </c>
    </row>
    <row r="420" spans="1:5">
      <c r="A420">
        <v>526</v>
      </c>
      <c r="B420" t="s">
        <v>7336</v>
      </c>
      <c r="C420" t="s">
        <v>6683</v>
      </c>
      <c r="D420" t="s">
        <v>6651</v>
      </c>
      <c r="E420" t="b">
        <v>1</v>
      </c>
    </row>
    <row r="421" spans="1:5">
      <c r="A421">
        <v>527</v>
      </c>
      <c r="B421" t="s">
        <v>7337</v>
      </c>
      <c r="C421" t="s">
        <v>6683</v>
      </c>
      <c r="D421" t="s">
        <v>6651</v>
      </c>
      <c r="E421" t="b">
        <v>1</v>
      </c>
    </row>
    <row r="422" spans="1:5">
      <c r="A422">
        <v>528</v>
      </c>
      <c r="B422" t="s">
        <v>7338</v>
      </c>
      <c r="C422" t="s">
        <v>6683</v>
      </c>
      <c r="D422" t="s">
        <v>6651</v>
      </c>
      <c r="E422" t="b">
        <v>1</v>
      </c>
    </row>
    <row r="423" spans="1:5">
      <c r="A423">
        <v>529</v>
      </c>
      <c r="B423" t="s">
        <v>7339</v>
      </c>
      <c r="C423" t="s">
        <v>6683</v>
      </c>
      <c r="D423" t="s">
        <v>6651</v>
      </c>
      <c r="E423" t="b">
        <v>1</v>
      </c>
    </row>
    <row r="424" spans="1:5">
      <c r="A424">
        <v>530</v>
      </c>
      <c r="B424" t="s">
        <v>7340</v>
      </c>
      <c r="C424" t="s">
        <v>6683</v>
      </c>
      <c r="D424" t="s">
        <v>6651</v>
      </c>
      <c r="E424" t="b">
        <v>1</v>
      </c>
    </row>
    <row r="425" spans="1:5">
      <c r="A425">
        <v>531</v>
      </c>
      <c r="B425" t="s">
        <v>7341</v>
      </c>
      <c r="C425" t="s">
        <v>6683</v>
      </c>
      <c r="D425" t="s">
        <v>6651</v>
      </c>
      <c r="E425" t="b">
        <v>1</v>
      </c>
    </row>
    <row r="426" spans="1:5">
      <c r="A426">
        <v>532</v>
      </c>
      <c r="B426" t="s">
        <v>7342</v>
      </c>
      <c r="C426" t="s">
        <v>6683</v>
      </c>
      <c r="D426" t="s">
        <v>6651</v>
      </c>
      <c r="E426" t="b">
        <v>1</v>
      </c>
    </row>
    <row r="427" spans="1:5">
      <c r="A427">
        <v>533</v>
      </c>
      <c r="B427" t="s">
        <v>7333</v>
      </c>
      <c r="C427" t="s">
        <v>6683</v>
      </c>
      <c r="D427" t="s">
        <v>6651</v>
      </c>
      <c r="E427" t="b">
        <v>1</v>
      </c>
    </row>
    <row r="428" spans="1:5">
      <c r="A428">
        <v>537</v>
      </c>
      <c r="B428" t="s">
        <v>7331</v>
      </c>
      <c r="C428" t="s">
        <v>6683</v>
      </c>
      <c r="D428" t="s">
        <v>6651</v>
      </c>
      <c r="E428" t="b">
        <v>1</v>
      </c>
    </row>
    <row r="429" spans="1:5">
      <c r="A429">
        <v>534</v>
      </c>
      <c r="B429" t="s">
        <v>7334</v>
      </c>
      <c r="C429" t="s">
        <v>6683</v>
      </c>
      <c r="D429" t="s">
        <v>6651</v>
      </c>
      <c r="E429" t="b">
        <v>1</v>
      </c>
    </row>
    <row r="430" spans="1:5">
      <c r="A430">
        <v>538</v>
      </c>
      <c r="B430" t="s">
        <v>6825</v>
      </c>
      <c r="C430" t="s">
        <v>6683</v>
      </c>
      <c r="D430" t="s">
        <v>6651</v>
      </c>
      <c r="E430" t="b">
        <v>1</v>
      </c>
    </row>
    <row r="431" spans="1:5">
      <c r="A431">
        <v>539</v>
      </c>
      <c r="B431" t="s">
        <v>7003</v>
      </c>
      <c r="C431" t="s">
        <v>6683</v>
      </c>
      <c r="D431" t="s">
        <v>6651</v>
      </c>
      <c r="E431" t="b">
        <v>1</v>
      </c>
    </row>
    <row r="432" spans="1:5">
      <c r="A432">
        <v>540</v>
      </c>
      <c r="B432" t="s">
        <v>7474</v>
      </c>
      <c r="C432" t="s">
        <v>6683</v>
      </c>
      <c r="D432" t="s">
        <v>6651</v>
      </c>
      <c r="E432" t="b">
        <v>1</v>
      </c>
    </row>
    <row r="433" spans="1:5">
      <c r="A433">
        <v>542</v>
      </c>
      <c r="B433" t="s">
        <v>6824</v>
      </c>
      <c r="C433" t="s">
        <v>6683</v>
      </c>
      <c r="D433" t="s">
        <v>6651</v>
      </c>
      <c r="E433" t="b">
        <v>1</v>
      </c>
    </row>
    <row r="434" spans="1:5">
      <c r="A434">
        <v>541</v>
      </c>
      <c r="B434" t="s">
        <v>7002</v>
      </c>
      <c r="C434" t="s">
        <v>6683</v>
      </c>
      <c r="D434" t="s">
        <v>6651</v>
      </c>
      <c r="E434" t="b">
        <v>1</v>
      </c>
    </row>
    <row r="435" spans="1:5">
      <c r="A435">
        <v>543</v>
      </c>
      <c r="B435" t="s">
        <v>7473</v>
      </c>
      <c r="C435" t="s">
        <v>6683</v>
      </c>
      <c r="D435" t="s">
        <v>6651</v>
      </c>
      <c r="E435" t="b">
        <v>1</v>
      </c>
    </row>
    <row r="436" spans="1:5">
      <c r="A436">
        <v>544</v>
      </c>
      <c r="B436" t="s">
        <v>7102</v>
      </c>
      <c r="C436" t="s">
        <v>6683</v>
      </c>
      <c r="D436" t="s">
        <v>6651</v>
      </c>
      <c r="E436" t="b">
        <v>1</v>
      </c>
    </row>
    <row r="437" spans="1:5">
      <c r="A437">
        <v>545</v>
      </c>
      <c r="B437" t="s">
        <v>7098</v>
      </c>
      <c r="C437" t="s">
        <v>6683</v>
      </c>
      <c r="D437" t="s">
        <v>6651</v>
      </c>
      <c r="E437" t="b">
        <v>1</v>
      </c>
    </row>
    <row r="438" spans="1:5">
      <c r="A438">
        <v>546</v>
      </c>
      <c r="B438" t="s">
        <v>7309</v>
      </c>
      <c r="C438" t="s">
        <v>6683</v>
      </c>
      <c r="D438" t="s">
        <v>6651</v>
      </c>
      <c r="E438" t="b">
        <v>1</v>
      </c>
    </row>
    <row r="439" spans="1:5">
      <c r="A439">
        <v>547</v>
      </c>
      <c r="B439" t="s">
        <v>7103</v>
      </c>
      <c r="C439" t="s">
        <v>6683</v>
      </c>
      <c r="D439" t="s">
        <v>6651</v>
      </c>
      <c r="E439" t="b">
        <v>1</v>
      </c>
    </row>
    <row r="440" spans="1:5">
      <c r="A440">
        <v>983</v>
      </c>
      <c r="B440" t="s">
        <v>7583</v>
      </c>
      <c r="C440" t="s">
        <v>6683</v>
      </c>
      <c r="D440" t="s">
        <v>6651</v>
      </c>
      <c r="E440" t="b">
        <v>1</v>
      </c>
    </row>
    <row r="441" spans="1:5">
      <c r="A441">
        <v>549</v>
      </c>
      <c r="B441" t="s">
        <v>7313</v>
      </c>
      <c r="C441" t="s">
        <v>6683</v>
      </c>
      <c r="D441" t="s">
        <v>6651</v>
      </c>
      <c r="E441" t="b">
        <v>1</v>
      </c>
    </row>
    <row r="442" spans="1:5">
      <c r="A442">
        <v>550</v>
      </c>
      <c r="B442" t="s">
        <v>7312</v>
      </c>
      <c r="C442" t="s">
        <v>6683</v>
      </c>
      <c r="D442" t="s">
        <v>6651</v>
      </c>
      <c r="E442" t="b">
        <v>1</v>
      </c>
    </row>
    <row r="443" spans="1:5">
      <c r="A443">
        <v>982</v>
      </c>
      <c r="B443" t="s">
        <v>7581</v>
      </c>
      <c r="C443" t="s">
        <v>6683</v>
      </c>
      <c r="D443" t="s">
        <v>6651</v>
      </c>
      <c r="E443" t="b">
        <v>1</v>
      </c>
    </row>
    <row r="444" spans="1:5">
      <c r="A444">
        <v>548</v>
      </c>
      <c r="B444" t="s">
        <v>7314</v>
      </c>
      <c r="C444" t="s">
        <v>6683</v>
      </c>
      <c r="D444" t="s">
        <v>6651</v>
      </c>
      <c r="E444" t="b">
        <v>1</v>
      </c>
    </row>
    <row r="445" spans="1:5">
      <c r="A445">
        <v>319</v>
      </c>
      <c r="B445" t="s">
        <v>7114</v>
      </c>
      <c r="C445" t="s">
        <v>6652</v>
      </c>
      <c r="D445" t="s">
        <v>6652</v>
      </c>
      <c r="E445" t="b">
        <v>1</v>
      </c>
    </row>
    <row r="446" spans="1:5">
      <c r="A446">
        <v>320</v>
      </c>
      <c r="B446" t="s">
        <v>7380</v>
      </c>
      <c r="C446" t="s">
        <v>6652</v>
      </c>
      <c r="D446" t="s">
        <v>6652</v>
      </c>
      <c r="E446" t="b">
        <v>1</v>
      </c>
    </row>
    <row r="447" spans="1:5">
      <c r="A447">
        <v>321</v>
      </c>
      <c r="B447" t="s">
        <v>7381</v>
      </c>
      <c r="C447" t="s">
        <v>6652</v>
      </c>
      <c r="D447" t="s">
        <v>6652</v>
      </c>
      <c r="E447" t="b">
        <v>1</v>
      </c>
    </row>
    <row r="448" spans="1:5">
      <c r="A448">
        <v>322</v>
      </c>
      <c r="B448" t="s">
        <v>7382</v>
      </c>
      <c r="C448" t="s">
        <v>6652</v>
      </c>
      <c r="D448" t="s">
        <v>6652</v>
      </c>
      <c r="E448" t="b">
        <v>1</v>
      </c>
    </row>
    <row r="449" spans="1:5">
      <c r="A449">
        <v>323</v>
      </c>
      <c r="B449" t="s">
        <v>7383</v>
      </c>
      <c r="C449" t="s">
        <v>6652</v>
      </c>
      <c r="D449" t="s">
        <v>6652</v>
      </c>
      <c r="E449" t="b">
        <v>1</v>
      </c>
    </row>
    <row r="450" spans="1:5">
      <c r="A450">
        <v>324</v>
      </c>
      <c r="B450" t="s">
        <v>7384</v>
      </c>
      <c r="C450" t="s">
        <v>6652</v>
      </c>
      <c r="D450" t="s">
        <v>6652</v>
      </c>
      <c r="E450" t="b">
        <v>1</v>
      </c>
    </row>
    <row r="451" spans="1:5">
      <c r="A451">
        <v>328</v>
      </c>
      <c r="B451" t="s">
        <v>7386</v>
      </c>
      <c r="C451" t="s">
        <v>6652</v>
      </c>
      <c r="D451" t="s">
        <v>6652</v>
      </c>
      <c r="E451" t="b">
        <v>1</v>
      </c>
    </row>
    <row r="452" spans="1:5">
      <c r="A452">
        <v>327</v>
      </c>
      <c r="B452" t="s">
        <v>7387</v>
      </c>
      <c r="C452" t="s">
        <v>6652</v>
      </c>
      <c r="D452" t="s">
        <v>6652</v>
      </c>
      <c r="E452" t="b">
        <v>1</v>
      </c>
    </row>
    <row r="453" spans="1:5">
      <c r="A453">
        <v>1007</v>
      </c>
      <c r="B453" t="s">
        <v>7623</v>
      </c>
      <c r="D453" t="s">
        <v>6652</v>
      </c>
      <c r="E453" t="b">
        <v>1</v>
      </c>
    </row>
    <row r="454" spans="1:5">
      <c r="A454">
        <v>326</v>
      </c>
      <c r="B454" t="s">
        <v>7389</v>
      </c>
      <c r="C454" t="s">
        <v>6652</v>
      </c>
      <c r="D454" t="s">
        <v>6652</v>
      </c>
      <c r="E454" t="b">
        <v>1</v>
      </c>
    </row>
    <row r="455" spans="1:5">
      <c r="A455">
        <v>325</v>
      </c>
      <c r="B455" t="s">
        <v>7390</v>
      </c>
      <c r="C455" t="s">
        <v>6652</v>
      </c>
      <c r="D455" t="s">
        <v>6652</v>
      </c>
      <c r="E455" t="b">
        <v>1</v>
      </c>
    </row>
    <row r="456" spans="1:5">
      <c r="A456">
        <v>118</v>
      </c>
      <c r="B456" t="s">
        <v>7391</v>
      </c>
      <c r="C456" t="s">
        <v>6674</v>
      </c>
      <c r="D456" t="s">
        <v>6653</v>
      </c>
      <c r="E456" t="b">
        <v>1</v>
      </c>
    </row>
    <row r="457" spans="1:5">
      <c r="A457">
        <v>108</v>
      </c>
      <c r="B457" t="s">
        <v>6788</v>
      </c>
      <c r="C457" t="s">
        <v>6684</v>
      </c>
      <c r="D457" t="s">
        <v>6653</v>
      </c>
      <c r="E457" t="b">
        <v>1</v>
      </c>
    </row>
    <row r="458" spans="1:5">
      <c r="A458">
        <v>109</v>
      </c>
      <c r="B458" t="s">
        <v>6789</v>
      </c>
      <c r="C458" t="s">
        <v>6684</v>
      </c>
      <c r="D458" t="s">
        <v>6653</v>
      </c>
      <c r="E458" t="b">
        <v>1</v>
      </c>
    </row>
    <row r="459" spans="1:5">
      <c r="A459">
        <v>348</v>
      </c>
      <c r="B459" t="s">
        <v>6809</v>
      </c>
      <c r="C459" t="s">
        <v>6684</v>
      </c>
      <c r="D459" t="s">
        <v>6653</v>
      </c>
      <c r="E459" t="b">
        <v>1</v>
      </c>
    </row>
    <row r="460" spans="1:5">
      <c r="A460">
        <v>340</v>
      </c>
      <c r="B460" t="s">
        <v>6810</v>
      </c>
      <c r="C460" t="s">
        <v>6684</v>
      </c>
      <c r="D460" t="s">
        <v>6653</v>
      </c>
      <c r="E460" t="b">
        <v>1</v>
      </c>
    </row>
    <row r="461" spans="1:5">
      <c r="A461">
        <v>344</v>
      </c>
      <c r="B461" t="s">
        <v>6802</v>
      </c>
      <c r="C461" t="s">
        <v>6684</v>
      </c>
      <c r="D461" t="s">
        <v>6653</v>
      </c>
      <c r="E461" t="b">
        <v>1</v>
      </c>
    </row>
    <row r="462" spans="1:5">
      <c r="A462">
        <v>345</v>
      </c>
      <c r="B462" t="s">
        <v>6803</v>
      </c>
      <c r="C462" t="s">
        <v>6684</v>
      </c>
      <c r="D462" t="s">
        <v>6653</v>
      </c>
      <c r="E462" t="b">
        <v>1</v>
      </c>
    </row>
    <row r="463" spans="1:5">
      <c r="A463">
        <v>331</v>
      </c>
      <c r="B463" t="s">
        <v>6797</v>
      </c>
      <c r="C463" t="s">
        <v>6684</v>
      </c>
      <c r="D463" t="s">
        <v>6653</v>
      </c>
      <c r="E463" t="b">
        <v>1</v>
      </c>
    </row>
    <row r="464" spans="1:5">
      <c r="A464">
        <v>332</v>
      </c>
      <c r="B464" t="s">
        <v>6798</v>
      </c>
      <c r="C464" t="s">
        <v>6684</v>
      </c>
      <c r="D464" t="s">
        <v>6653</v>
      </c>
      <c r="E464" t="b">
        <v>1</v>
      </c>
    </row>
    <row r="465" spans="1:5">
      <c r="A465">
        <v>135</v>
      </c>
      <c r="B465" t="s">
        <v>7116</v>
      </c>
      <c r="C465" t="s">
        <v>6684</v>
      </c>
      <c r="D465" t="s">
        <v>6653</v>
      </c>
      <c r="E465" t="b">
        <v>1</v>
      </c>
    </row>
    <row r="466" spans="1:5">
      <c r="A466">
        <v>136</v>
      </c>
      <c r="B466" t="s">
        <v>7117</v>
      </c>
      <c r="C466" t="s">
        <v>6684</v>
      </c>
      <c r="D466" t="s">
        <v>6653</v>
      </c>
      <c r="E466" t="b">
        <v>1</v>
      </c>
    </row>
    <row r="467" spans="1:5">
      <c r="A467">
        <v>121</v>
      </c>
      <c r="B467" t="s">
        <v>6730</v>
      </c>
      <c r="C467" t="s">
        <v>6686</v>
      </c>
      <c r="D467" t="s">
        <v>6653</v>
      </c>
      <c r="E467" t="b">
        <v>1</v>
      </c>
    </row>
    <row r="468" spans="1:5">
      <c r="A468">
        <v>122</v>
      </c>
      <c r="B468" t="s">
        <v>6738</v>
      </c>
      <c r="C468" t="s">
        <v>6686</v>
      </c>
      <c r="D468" t="s">
        <v>6653</v>
      </c>
      <c r="E468" t="b">
        <v>1</v>
      </c>
    </row>
    <row r="469" spans="1:5">
      <c r="A469">
        <v>126</v>
      </c>
      <c r="B469" t="s">
        <v>6734</v>
      </c>
      <c r="C469" t="s">
        <v>6686</v>
      </c>
      <c r="D469" t="s">
        <v>6653</v>
      </c>
      <c r="E469" t="b">
        <v>1</v>
      </c>
    </row>
    <row r="470" spans="1:5">
      <c r="A470">
        <v>123</v>
      </c>
      <c r="B470" t="s">
        <v>6740</v>
      </c>
      <c r="C470" t="s">
        <v>6686</v>
      </c>
      <c r="D470" t="s">
        <v>6653</v>
      </c>
      <c r="E470" t="b">
        <v>1</v>
      </c>
    </row>
    <row r="471" spans="1:5">
      <c r="A471">
        <v>119</v>
      </c>
      <c r="B471" t="s">
        <v>6731</v>
      </c>
      <c r="C471" t="s">
        <v>6686</v>
      </c>
      <c r="D471" t="s">
        <v>6653</v>
      </c>
      <c r="E471" t="b">
        <v>1</v>
      </c>
    </row>
    <row r="472" spans="1:5">
      <c r="A472">
        <v>120</v>
      </c>
      <c r="B472" t="s">
        <v>6743</v>
      </c>
      <c r="C472" t="s">
        <v>6686</v>
      </c>
      <c r="D472" t="s">
        <v>6653</v>
      </c>
      <c r="E472" t="b">
        <v>1</v>
      </c>
    </row>
    <row r="473" spans="1:5">
      <c r="A473">
        <v>125</v>
      </c>
      <c r="B473" t="s">
        <v>6732</v>
      </c>
      <c r="C473" t="s">
        <v>6686</v>
      </c>
      <c r="D473" t="s">
        <v>6653</v>
      </c>
      <c r="E473" t="b">
        <v>1</v>
      </c>
    </row>
    <row r="474" spans="1:5">
      <c r="A474">
        <v>124</v>
      </c>
      <c r="B474" t="s">
        <v>6744</v>
      </c>
      <c r="C474" t="s">
        <v>6686</v>
      </c>
      <c r="D474" t="s">
        <v>6653</v>
      </c>
      <c r="E474" t="b">
        <v>1</v>
      </c>
    </row>
    <row r="475" spans="1:5">
      <c r="A475">
        <v>140</v>
      </c>
      <c r="B475" t="s">
        <v>6838</v>
      </c>
      <c r="C475" t="s">
        <v>6673</v>
      </c>
      <c r="D475" t="s">
        <v>6653</v>
      </c>
      <c r="E475" t="b">
        <v>1</v>
      </c>
    </row>
    <row r="476" spans="1:5">
      <c r="A476">
        <v>139</v>
      </c>
      <c r="B476" t="s">
        <v>6795</v>
      </c>
      <c r="C476" t="s">
        <v>6673</v>
      </c>
      <c r="D476" t="s">
        <v>6653</v>
      </c>
      <c r="E476" t="b">
        <v>1</v>
      </c>
    </row>
    <row r="477" spans="1:5">
      <c r="A477">
        <v>138</v>
      </c>
      <c r="B477" t="s">
        <v>6841</v>
      </c>
      <c r="C477" t="s">
        <v>6673</v>
      </c>
      <c r="D477" t="s">
        <v>6653</v>
      </c>
      <c r="E477" t="b">
        <v>1</v>
      </c>
    </row>
    <row r="478" spans="1:5">
      <c r="A478">
        <v>137</v>
      </c>
      <c r="B478" t="s">
        <v>6812</v>
      </c>
      <c r="C478" t="s">
        <v>6673</v>
      </c>
      <c r="D478" t="s">
        <v>6653</v>
      </c>
      <c r="E478" t="b">
        <v>1</v>
      </c>
    </row>
    <row r="479" spans="1:5">
      <c r="A479">
        <v>350</v>
      </c>
      <c r="B479" t="s">
        <v>6840</v>
      </c>
      <c r="C479" t="s">
        <v>6673</v>
      </c>
      <c r="D479" t="s">
        <v>6653</v>
      </c>
      <c r="E479" t="b">
        <v>1</v>
      </c>
    </row>
    <row r="480" spans="1:5">
      <c r="A480">
        <v>346</v>
      </c>
      <c r="B480" t="s">
        <v>6805</v>
      </c>
      <c r="C480" t="s">
        <v>6673</v>
      </c>
      <c r="D480" t="s">
        <v>6653</v>
      </c>
      <c r="E480" t="b">
        <v>1</v>
      </c>
    </row>
    <row r="481" spans="1:5">
      <c r="A481">
        <v>349</v>
      </c>
      <c r="B481" t="s">
        <v>6839</v>
      </c>
      <c r="C481" t="s">
        <v>6673</v>
      </c>
      <c r="D481" t="s">
        <v>6653</v>
      </c>
      <c r="E481" t="b">
        <v>1</v>
      </c>
    </row>
    <row r="482" spans="1:5">
      <c r="A482">
        <v>337</v>
      </c>
      <c r="B482" t="s">
        <v>6801</v>
      </c>
      <c r="C482" t="s">
        <v>6673</v>
      </c>
      <c r="D482" t="s">
        <v>6653</v>
      </c>
      <c r="E482" t="b">
        <v>1</v>
      </c>
    </row>
    <row r="483" spans="1:5">
      <c r="A483">
        <v>151</v>
      </c>
      <c r="B483" t="s">
        <v>6834</v>
      </c>
      <c r="C483" t="s">
        <v>6688</v>
      </c>
      <c r="D483" t="s">
        <v>6653</v>
      </c>
      <c r="E483" t="b">
        <v>1</v>
      </c>
    </row>
    <row r="484" spans="1:5">
      <c r="A484">
        <v>152</v>
      </c>
      <c r="B484" t="s">
        <v>6790</v>
      </c>
      <c r="C484" t="s">
        <v>6688</v>
      </c>
      <c r="D484" t="s">
        <v>6653</v>
      </c>
      <c r="E484" t="b">
        <v>1</v>
      </c>
    </row>
    <row r="485" spans="1:5">
      <c r="A485">
        <v>149</v>
      </c>
      <c r="B485" t="s">
        <v>6837</v>
      </c>
      <c r="C485" t="s">
        <v>6688</v>
      </c>
      <c r="D485" t="s">
        <v>6653</v>
      </c>
      <c r="E485" t="b">
        <v>1</v>
      </c>
    </row>
    <row r="486" spans="1:5">
      <c r="A486">
        <v>150</v>
      </c>
      <c r="B486" t="s">
        <v>6811</v>
      </c>
      <c r="C486" t="s">
        <v>6688</v>
      </c>
      <c r="D486" t="s">
        <v>6653</v>
      </c>
      <c r="E486" t="b">
        <v>1</v>
      </c>
    </row>
    <row r="487" spans="1:5">
      <c r="A487">
        <v>336</v>
      </c>
      <c r="B487" t="s">
        <v>6836</v>
      </c>
      <c r="C487" t="s">
        <v>6688</v>
      </c>
      <c r="D487" t="s">
        <v>6653</v>
      </c>
      <c r="E487" t="b">
        <v>1</v>
      </c>
    </row>
    <row r="488" spans="1:5">
      <c r="A488">
        <v>338</v>
      </c>
      <c r="B488" t="s">
        <v>6804</v>
      </c>
      <c r="C488" t="s">
        <v>6688</v>
      </c>
      <c r="D488" t="s">
        <v>6653</v>
      </c>
      <c r="E488" t="b">
        <v>1</v>
      </c>
    </row>
    <row r="489" spans="1:5">
      <c r="A489">
        <v>343</v>
      </c>
      <c r="B489" t="s">
        <v>6835</v>
      </c>
      <c r="C489" t="s">
        <v>6688</v>
      </c>
      <c r="D489" t="s">
        <v>6653</v>
      </c>
      <c r="E489" t="b">
        <v>1</v>
      </c>
    </row>
    <row r="490" spans="1:5">
      <c r="A490">
        <v>333</v>
      </c>
      <c r="B490" t="s">
        <v>6799</v>
      </c>
      <c r="C490" t="s">
        <v>6688</v>
      </c>
      <c r="D490" t="s">
        <v>6653</v>
      </c>
      <c r="E490" t="b">
        <v>1</v>
      </c>
    </row>
    <row r="491" spans="1:5">
      <c r="A491">
        <v>329</v>
      </c>
      <c r="B491" t="s">
        <v>6792</v>
      </c>
      <c r="C491" t="s">
        <v>6674</v>
      </c>
      <c r="D491" t="s">
        <v>6653</v>
      </c>
      <c r="E491" t="b">
        <v>1</v>
      </c>
    </row>
    <row r="492" spans="1:5">
      <c r="A492">
        <v>330</v>
      </c>
      <c r="B492" t="s">
        <v>6794</v>
      </c>
      <c r="C492" t="s">
        <v>6674</v>
      </c>
      <c r="D492" t="s">
        <v>6653</v>
      </c>
      <c r="E492" t="b">
        <v>1</v>
      </c>
    </row>
    <row r="493" spans="1:5">
      <c r="A493">
        <v>341</v>
      </c>
      <c r="B493" t="s">
        <v>6813</v>
      </c>
      <c r="C493" t="s">
        <v>6674</v>
      </c>
      <c r="D493" t="s">
        <v>6653</v>
      </c>
      <c r="E493" t="b">
        <v>1</v>
      </c>
    </row>
    <row r="494" spans="1:5">
      <c r="A494">
        <v>342</v>
      </c>
      <c r="B494" t="s">
        <v>6814</v>
      </c>
      <c r="C494" t="s">
        <v>6674</v>
      </c>
      <c r="D494" t="s">
        <v>6653</v>
      </c>
      <c r="E494" t="b">
        <v>1</v>
      </c>
    </row>
    <row r="495" spans="1:5">
      <c r="A495">
        <v>339</v>
      </c>
      <c r="B495" t="s">
        <v>6806</v>
      </c>
      <c r="C495" t="s">
        <v>6674</v>
      </c>
      <c r="D495" t="s">
        <v>6653</v>
      </c>
      <c r="E495" t="b">
        <v>1</v>
      </c>
    </row>
    <row r="496" spans="1:5">
      <c r="A496">
        <v>347</v>
      </c>
      <c r="B496" t="s">
        <v>6808</v>
      </c>
      <c r="C496" t="s">
        <v>6674</v>
      </c>
      <c r="D496" t="s">
        <v>6653</v>
      </c>
      <c r="E496" t="b">
        <v>1</v>
      </c>
    </row>
    <row r="497" spans="1:5">
      <c r="A497">
        <v>334</v>
      </c>
      <c r="B497" t="s">
        <v>6800</v>
      </c>
      <c r="C497" t="s">
        <v>6674</v>
      </c>
      <c r="D497" t="s">
        <v>6653</v>
      </c>
      <c r="E497" t="b">
        <v>1</v>
      </c>
    </row>
    <row r="498" spans="1:5">
      <c r="A498">
        <v>335</v>
      </c>
      <c r="B498" t="s">
        <v>6807</v>
      </c>
      <c r="C498" t="s">
        <v>6674</v>
      </c>
      <c r="D498" t="s">
        <v>6653</v>
      </c>
      <c r="E498" t="b">
        <v>1</v>
      </c>
    </row>
    <row r="499" spans="1:5">
      <c r="A499">
        <v>116</v>
      </c>
      <c r="B499" t="s">
        <v>6747</v>
      </c>
      <c r="C499" t="s">
        <v>6685</v>
      </c>
      <c r="D499" t="s">
        <v>6653</v>
      </c>
      <c r="E499" t="b">
        <v>1</v>
      </c>
    </row>
    <row r="500" spans="1:5">
      <c r="A500">
        <v>110</v>
      </c>
      <c r="B500" t="s">
        <v>6729</v>
      </c>
      <c r="C500" t="s">
        <v>6685</v>
      </c>
      <c r="D500" t="s">
        <v>6653</v>
      </c>
      <c r="E500" t="b">
        <v>1</v>
      </c>
    </row>
    <row r="501" spans="1:5">
      <c r="A501">
        <v>111</v>
      </c>
      <c r="B501" t="s">
        <v>6748</v>
      </c>
      <c r="C501" t="s">
        <v>6685</v>
      </c>
      <c r="D501" t="s">
        <v>6653</v>
      </c>
      <c r="E501" t="b">
        <v>1</v>
      </c>
    </row>
    <row r="502" spans="1:5">
      <c r="A502">
        <v>114</v>
      </c>
      <c r="B502" t="s">
        <v>6750</v>
      </c>
      <c r="C502" t="s">
        <v>6685</v>
      </c>
      <c r="D502" t="s">
        <v>6653</v>
      </c>
      <c r="E502" t="b">
        <v>1</v>
      </c>
    </row>
    <row r="503" spans="1:5">
      <c r="A503">
        <v>113</v>
      </c>
      <c r="B503" t="s">
        <v>6746</v>
      </c>
      <c r="C503" t="s">
        <v>6685</v>
      </c>
      <c r="D503" t="s">
        <v>6653</v>
      </c>
      <c r="E503" t="b">
        <v>1</v>
      </c>
    </row>
    <row r="504" spans="1:5">
      <c r="A504">
        <v>112</v>
      </c>
      <c r="B504" t="s">
        <v>6751</v>
      </c>
      <c r="C504" t="s">
        <v>6685</v>
      </c>
      <c r="D504" t="s">
        <v>6653</v>
      </c>
      <c r="E504" t="b">
        <v>1</v>
      </c>
    </row>
    <row r="505" spans="1:5">
      <c r="A505">
        <v>117</v>
      </c>
      <c r="B505" t="s">
        <v>6749</v>
      </c>
      <c r="C505" t="s">
        <v>6685</v>
      </c>
      <c r="D505" t="s">
        <v>6653</v>
      </c>
      <c r="E505" t="b">
        <v>1</v>
      </c>
    </row>
    <row r="506" spans="1:5">
      <c r="A506">
        <v>115</v>
      </c>
      <c r="B506" t="s">
        <v>6752</v>
      </c>
      <c r="C506" t="s">
        <v>6685</v>
      </c>
      <c r="D506" t="s">
        <v>6653</v>
      </c>
      <c r="E506" t="b">
        <v>1</v>
      </c>
    </row>
    <row r="507" spans="1:5">
      <c r="A507">
        <v>127</v>
      </c>
      <c r="B507" t="s">
        <v>6733</v>
      </c>
      <c r="C507" t="s">
        <v>6687</v>
      </c>
      <c r="D507" t="s">
        <v>6653</v>
      </c>
      <c r="E507" t="b">
        <v>1</v>
      </c>
    </row>
    <row r="508" spans="1:5">
      <c r="A508">
        <v>129</v>
      </c>
      <c r="B508" t="s">
        <v>6739</v>
      </c>
      <c r="C508" t="s">
        <v>6687</v>
      </c>
      <c r="D508" t="s">
        <v>6653</v>
      </c>
      <c r="E508" t="b">
        <v>1</v>
      </c>
    </row>
    <row r="509" spans="1:5">
      <c r="A509">
        <v>133</v>
      </c>
      <c r="B509" t="s">
        <v>6735</v>
      </c>
      <c r="C509" t="s">
        <v>6687</v>
      </c>
      <c r="D509" t="s">
        <v>6653</v>
      </c>
      <c r="E509" t="b">
        <v>1</v>
      </c>
    </row>
    <row r="510" spans="1:5">
      <c r="A510">
        <v>134</v>
      </c>
      <c r="B510" t="s">
        <v>6741</v>
      </c>
      <c r="C510" t="s">
        <v>6687</v>
      </c>
      <c r="D510" t="s">
        <v>6653</v>
      </c>
      <c r="E510" t="b">
        <v>1</v>
      </c>
    </row>
    <row r="511" spans="1:5">
      <c r="A511">
        <v>131</v>
      </c>
      <c r="B511" t="s">
        <v>6736</v>
      </c>
      <c r="C511" t="s">
        <v>6687</v>
      </c>
      <c r="D511" t="s">
        <v>6653</v>
      </c>
      <c r="E511" t="b">
        <v>1</v>
      </c>
    </row>
    <row r="512" spans="1:5">
      <c r="A512">
        <v>132</v>
      </c>
      <c r="B512" t="s">
        <v>6742</v>
      </c>
      <c r="C512" t="s">
        <v>6687</v>
      </c>
      <c r="D512" t="s">
        <v>6653</v>
      </c>
      <c r="E512" t="b">
        <v>1</v>
      </c>
    </row>
    <row r="513" spans="1:5">
      <c r="A513">
        <v>128</v>
      </c>
      <c r="B513" t="s">
        <v>6737</v>
      </c>
      <c r="C513" t="s">
        <v>6687</v>
      </c>
      <c r="D513" t="s">
        <v>6653</v>
      </c>
      <c r="E513" t="b">
        <v>1</v>
      </c>
    </row>
    <row r="514" spans="1:5">
      <c r="A514">
        <v>130</v>
      </c>
      <c r="B514" t="s">
        <v>6745</v>
      </c>
      <c r="C514" t="s">
        <v>6687</v>
      </c>
      <c r="D514" t="s">
        <v>6653</v>
      </c>
      <c r="E514" t="b">
        <v>1</v>
      </c>
    </row>
    <row r="515" spans="1:5">
      <c r="A515">
        <v>141</v>
      </c>
      <c r="B515" t="s">
        <v>7392</v>
      </c>
      <c r="C515" t="s">
        <v>6687</v>
      </c>
      <c r="D515" t="s">
        <v>6653</v>
      </c>
      <c r="E515" t="b">
        <v>1</v>
      </c>
    </row>
    <row r="516" spans="1:5">
      <c r="A516">
        <v>143</v>
      </c>
      <c r="B516" t="s">
        <v>7395</v>
      </c>
      <c r="C516" t="s">
        <v>6687</v>
      </c>
      <c r="D516" t="s">
        <v>6653</v>
      </c>
      <c r="E516" t="b">
        <v>1</v>
      </c>
    </row>
    <row r="517" spans="1:5">
      <c r="A517">
        <v>146</v>
      </c>
      <c r="B517" t="s">
        <v>7399</v>
      </c>
      <c r="C517" t="s">
        <v>6687</v>
      </c>
      <c r="D517" t="s">
        <v>6653</v>
      </c>
      <c r="E517" t="b">
        <v>1</v>
      </c>
    </row>
    <row r="518" spans="1:5">
      <c r="A518">
        <v>147</v>
      </c>
      <c r="B518" t="s">
        <v>7396</v>
      </c>
      <c r="C518" t="s">
        <v>6687</v>
      </c>
      <c r="D518" t="s">
        <v>6653</v>
      </c>
      <c r="E518" t="b">
        <v>1</v>
      </c>
    </row>
    <row r="519" spans="1:5">
      <c r="A519">
        <v>145</v>
      </c>
      <c r="B519" t="s">
        <v>7393</v>
      </c>
      <c r="C519" t="s">
        <v>6687</v>
      </c>
      <c r="D519" t="s">
        <v>6653</v>
      </c>
      <c r="E519" t="b">
        <v>1</v>
      </c>
    </row>
    <row r="520" spans="1:5">
      <c r="A520">
        <v>148</v>
      </c>
      <c r="B520" t="s">
        <v>7397</v>
      </c>
      <c r="C520" t="s">
        <v>6687</v>
      </c>
      <c r="D520" t="s">
        <v>6653</v>
      </c>
      <c r="E520" t="b">
        <v>1</v>
      </c>
    </row>
    <row r="521" spans="1:5">
      <c r="A521">
        <v>142</v>
      </c>
      <c r="B521" t="s">
        <v>7394</v>
      </c>
      <c r="C521" t="s">
        <v>6687</v>
      </c>
      <c r="D521" t="s">
        <v>6653</v>
      </c>
      <c r="E521" t="b">
        <v>1</v>
      </c>
    </row>
    <row r="522" spans="1:5">
      <c r="A522">
        <v>144</v>
      </c>
      <c r="B522" t="s">
        <v>7398</v>
      </c>
      <c r="C522" t="s">
        <v>6687</v>
      </c>
      <c r="D522" t="s">
        <v>6653</v>
      </c>
      <c r="E522" t="b">
        <v>1</v>
      </c>
    </row>
    <row r="523" spans="1:5">
      <c r="A523">
        <v>160</v>
      </c>
      <c r="B523" t="s">
        <v>7413</v>
      </c>
      <c r="C523" t="s">
        <v>6689</v>
      </c>
      <c r="D523" t="s">
        <v>6653</v>
      </c>
      <c r="E523" t="b">
        <v>1</v>
      </c>
    </row>
    <row r="524" spans="1:5">
      <c r="A524">
        <v>158</v>
      </c>
      <c r="B524" t="s">
        <v>7415</v>
      </c>
      <c r="C524" t="s">
        <v>6689</v>
      </c>
      <c r="D524" t="s">
        <v>6653</v>
      </c>
      <c r="E524" t="b">
        <v>1</v>
      </c>
    </row>
    <row r="525" spans="1:5">
      <c r="A525">
        <v>157</v>
      </c>
      <c r="B525" t="s">
        <v>7414</v>
      </c>
      <c r="C525" t="s">
        <v>6689</v>
      </c>
      <c r="D525" t="s">
        <v>6653</v>
      </c>
      <c r="E525" t="b">
        <v>1</v>
      </c>
    </row>
    <row r="526" spans="1:5">
      <c r="A526">
        <v>159</v>
      </c>
      <c r="B526" t="s">
        <v>7410</v>
      </c>
      <c r="C526" t="s">
        <v>6689</v>
      </c>
      <c r="D526" t="s">
        <v>6653</v>
      </c>
      <c r="E526" t="b">
        <v>1</v>
      </c>
    </row>
    <row r="527" spans="1:5">
      <c r="A527">
        <v>153</v>
      </c>
      <c r="B527" t="s">
        <v>7408</v>
      </c>
      <c r="C527" t="s">
        <v>6689</v>
      </c>
      <c r="D527" t="s">
        <v>6653</v>
      </c>
      <c r="E527" t="b">
        <v>1</v>
      </c>
    </row>
    <row r="528" spans="1:5">
      <c r="A528">
        <v>154</v>
      </c>
      <c r="B528" t="s">
        <v>7411</v>
      </c>
      <c r="C528" t="s">
        <v>6689</v>
      </c>
      <c r="D528" t="s">
        <v>6653</v>
      </c>
      <c r="E528" t="b">
        <v>1</v>
      </c>
    </row>
    <row r="529" spans="1:5">
      <c r="A529">
        <v>155</v>
      </c>
      <c r="B529" t="s">
        <v>7409</v>
      </c>
      <c r="C529" t="s">
        <v>6689</v>
      </c>
      <c r="D529" t="s">
        <v>6653</v>
      </c>
      <c r="E529" t="b">
        <v>1</v>
      </c>
    </row>
    <row r="530" spans="1:5">
      <c r="A530">
        <v>156</v>
      </c>
      <c r="B530" t="s">
        <v>7412</v>
      </c>
      <c r="C530" t="s">
        <v>6689</v>
      </c>
      <c r="D530" t="s">
        <v>6653</v>
      </c>
      <c r="E530" t="b">
        <v>1</v>
      </c>
    </row>
    <row r="531" spans="1:5">
      <c r="A531">
        <v>165</v>
      </c>
      <c r="B531" t="s">
        <v>7400</v>
      </c>
      <c r="C531" t="s">
        <v>6674</v>
      </c>
      <c r="D531" t="s">
        <v>6653</v>
      </c>
      <c r="E531" t="b">
        <v>1</v>
      </c>
    </row>
    <row r="532" spans="1:5">
      <c r="A532">
        <v>166</v>
      </c>
      <c r="B532" t="s">
        <v>7404</v>
      </c>
      <c r="C532" t="s">
        <v>6674</v>
      </c>
      <c r="D532" t="s">
        <v>6653</v>
      </c>
      <c r="E532" t="b">
        <v>1</v>
      </c>
    </row>
    <row r="533" spans="1:5">
      <c r="A533">
        <v>161</v>
      </c>
      <c r="B533" t="s">
        <v>7401</v>
      </c>
      <c r="C533" t="s">
        <v>6689</v>
      </c>
      <c r="D533" t="s">
        <v>6653</v>
      </c>
      <c r="E533" t="b">
        <v>1</v>
      </c>
    </row>
    <row r="534" spans="1:5">
      <c r="A534">
        <v>162</v>
      </c>
      <c r="B534" t="s">
        <v>7405</v>
      </c>
      <c r="C534" t="s">
        <v>6674</v>
      </c>
      <c r="D534" t="s">
        <v>6653</v>
      </c>
      <c r="E534" t="b">
        <v>1</v>
      </c>
    </row>
    <row r="535" spans="1:5">
      <c r="A535">
        <v>163</v>
      </c>
      <c r="B535" t="s">
        <v>7402</v>
      </c>
      <c r="C535" t="s">
        <v>6674</v>
      </c>
      <c r="D535" t="s">
        <v>6653</v>
      </c>
      <c r="E535" t="b">
        <v>1</v>
      </c>
    </row>
    <row r="536" spans="1:5">
      <c r="A536">
        <v>167</v>
      </c>
      <c r="B536" t="s">
        <v>7406</v>
      </c>
      <c r="C536" t="s">
        <v>6674</v>
      </c>
      <c r="D536" t="s">
        <v>6653</v>
      </c>
      <c r="E536" t="b">
        <v>1</v>
      </c>
    </row>
    <row r="537" spans="1:5">
      <c r="A537">
        <v>164</v>
      </c>
      <c r="B537" t="s">
        <v>7403</v>
      </c>
      <c r="C537" t="s">
        <v>6674</v>
      </c>
      <c r="D537" t="s">
        <v>6653</v>
      </c>
      <c r="E537" t="b">
        <v>1</v>
      </c>
    </row>
    <row r="538" spans="1:5">
      <c r="A538">
        <v>168</v>
      </c>
      <c r="B538" t="s">
        <v>7407</v>
      </c>
      <c r="C538" t="s">
        <v>6674</v>
      </c>
      <c r="D538" t="s">
        <v>6653</v>
      </c>
      <c r="E538" t="b">
        <v>1</v>
      </c>
    </row>
    <row r="539" spans="1:5">
      <c r="A539">
        <v>849</v>
      </c>
      <c r="B539" t="s">
        <v>6715</v>
      </c>
      <c r="C539" t="s">
        <v>6697</v>
      </c>
      <c r="D539" t="s">
        <v>6654</v>
      </c>
      <c r="E539" t="b">
        <v>1</v>
      </c>
    </row>
    <row r="540" spans="1:5">
      <c r="A540">
        <v>974</v>
      </c>
      <c r="B540" t="s">
        <v>7569</v>
      </c>
      <c r="C540" t="s">
        <v>6690</v>
      </c>
      <c r="D540" t="s">
        <v>6654</v>
      </c>
      <c r="E540" t="b">
        <v>1</v>
      </c>
    </row>
    <row r="541" spans="1:5">
      <c r="A541">
        <v>751</v>
      </c>
      <c r="B541" t="s">
        <v>7016</v>
      </c>
      <c r="C541" t="s">
        <v>6693</v>
      </c>
      <c r="D541" t="s">
        <v>6654</v>
      </c>
      <c r="E541" t="b">
        <v>1</v>
      </c>
    </row>
    <row r="542" spans="1:5">
      <c r="A542">
        <v>752</v>
      </c>
      <c r="B542" t="s">
        <v>7019</v>
      </c>
      <c r="C542" t="s">
        <v>6693</v>
      </c>
      <c r="D542" t="s">
        <v>6654</v>
      </c>
      <c r="E542" t="b">
        <v>1</v>
      </c>
    </row>
    <row r="543" spans="1:5">
      <c r="A543">
        <v>981</v>
      </c>
      <c r="B543" t="s">
        <v>7579</v>
      </c>
      <c r="C543" t="s">
        <v>6658</v>
      </c>
      <c r="D543" t="s">
        <v>6654</v>
      </c>
      <c r="E543" t="b">
        <v>1</v>
      </c>
    </row>
    <row r="544" spans="1:5">
      <c r="A544">
        <v>1001</v>
      </c>
      <c r="B544" t="s">
        <v>7615</v>
      </c>
      <c r="C544" t="s">
        <v>6696</v>
      </c>
      <c r="D544" t="s">
        <v>6654</v>
      </c>
      <c r="E544" t="b">
        <v>1</v>
      </c>
    </row>
    <row r="545" spans="1:5">
      <c r="A545">
        <v>1002</v>
      </c>
      <c r="B545" t="s">
        <v>7617</v>
      </c>
      <c r="C545" t="s">
        <v>6696</v>
      </c>
      <c r="D545" t="s">
        <v>6654</v>
      </c>
      <c r="E545" t="b">
        <v>1</v>
      </c>
    </row>
    <row r="546" spans="1:5">
      <c r="A546">
        <v>850</v>
      </c>
      <c r="B546" t="s">
        <v>7311</v>
      </c>
      <c r="C546" t="s">
        <v>6697</v>
      </c>
      <c r="D546" t="s">
        <v>6654</v>
      </c>
      <c r="E546" t="b">
        <v>1</v>
      </c>
    </row>
    <row r="547" spans="1:5">
      <c r="A547">
        <v>1008</v>
      </c>
      <c r="B547" t="s">
        <v>7624</v>
      </c>
      <c r="C547" t="s">
        <v>6694</v>
      </c>
      <c r="D547" t="s">
        <v>6654</v>
      </c>
      <c r="E547" t="b">
        <v>1</v>
      </c>
    </row>
    <row r="548" spans="1:5">
      <c r="A548">
        <v>671</v>
      </c>
      <c r="B548" t="s">
        <v>6763</v>
      </c>
      <c r="C548" t="s">
        <v>6690</v>
      </c>
      <c r="D548" t="s">
        <v>6654</v>
      </c>
      <c r="E548" t="b">
        <v>1</v>
      </c>
    </row>
    <row r="549" spans="1:5">
      <c r="A549">
        <v>673</v>
      </c>
      <c r="B549" t="s">
        <v>6753</v>
      </c>
      <c r="C549" t="s">
        <v>6690</v>
      </c>
      <c r="D549" t="s">
        <v>6654</v>
      </c>
      <c r="E549" t="b">
        <v>1</v>
      </c>
    </row>
    <row r="550" spans="1:5">
      <c r="A550">
        <v>674</v>
      </c>
      <c r="B550" t="s">
        <v>6754</v>
      </c>
      <c r="C550" t="s">
        <v>6690</v>
      </c>
      <c r="D550" t="s">
        <v>6654</v>
      </c>
      <c r="E550" t="b">
        <v>1</v>
      </c>
    </row>
    <row r="551" spans="1:5">
      <c r="A551">
        <v>675</v>
      </c>
      <c r="B551" t="s">
        <v>6755</v>
      </c>
      <c r="C551" t="s">
        <v>6690</v>
      </c>
      <c r="D551" t="s">
        <v>6654</v>
      </c>
      <c r="E551" t="b">
        <v>1</v>
      </c>
    </row>
    <row r="552" spans="1:5">
      <c r="A552">
        <v>676</v>
      </c>
      <c r="B552" t="s">
        <v>6756</v>
      </c>
      <c r="C552" t="s">
        <v>6690</v>
      </c>
      <c r="D552" t="s">
        <v>6654</v>
      </c>
      <c r="E552" t="b">
        <v>1</v>
      </c>
    </row>
    <row r="553" spans="1:5">
      <c r="A553">
        <v>677</v>
      </c>
      <c r="B553" t="s">
        <v>6757</v>
      </c>
      <c r="C553" t="s">
        <v>6690</v>
      </c>
      <c r="D553" t="s">
        <v>6654</v>
      </c>
      <c r="E553" t="b">
        <v>1</v>
      </c>
    </row>
    <row r="554" spans="1:5">
      <c r="A554">
        <v>678</v>
      </c>
      <c r="B554" t="s">
        <v>6758</v>
      </c>
      <c r="C554" t="s">
        <v>6690</v>
      </c>
      <c r="D554" t="s">
        <v>6654</v>
      </c>
      <c r="E554" t="b">
        <v>1</v>
      </c>
    </row>
    <row r="555" spans="1:5">
      <c r="A555">
        <v>679</v>
      </c>
      <c r="B555" t="s">
        <v>6759</v>
      </c>
      <c r="C555" t="s">
        <v>6690</v>
      </c>
      <c r="D555" t="s">
        <v>6654</v>
      </c>
      <c r="E555" t="b">
        <v>1</v>
      </c>
    </row>
    <row r="556" spans="1:5">
      <c r="A556">
        <v>680</v>
      </c>
      <c r="B556" t="s">
        <v>6760</v>
      </c>
      <c r="C556" t="s">
        <v>6690</v>
      </c>
      <c r="D556" t="s">
        <v>6654</v>
      </c>
      <c r="E556" t="b">
        <v>1</v>
      </c>
    </row>
    <row r="557" spans="1:5">
      <c r="A557">
        <v>681</v>
      </c>
      <c r="B557" t="s">
        <v>6761</v>
      </c>
      <c r="C557" t="s">
        <v>6690</v>
      </c>
      <c r="D557" t="s">
        <v>6654</v>
      </c>
      <c r="E557" t="b">
        <v>1</v>
      </c>
    </row>
    <row r="558" spans="1:5">
      <c r="A558">
        <v>682</v>
      </c>
      <c r="B558" t="s">
        <v>6762</v>
      </c>
      <c r="C558" t="s">
        <v>6690</v>
      </c>
      <c r="D558" t="s">
        <v>6654</v>
      </c>
      <c r="E558" t="b">
        <v>1</v>
      </c>
    </row>
    <row r="559" spans="1:5">
      <c r="A559">
        <v>683</v>
      </c>
      <c r="B559" t="s">
        <v>6764</v>
      </c>
      <c r="C559" t="s">
        <v>6690</v>
      </c>
      <c r="D559" t="s">
        <v>6654</v>
      </c>
      <c r="E559" t="b">
        <v>1</v>
      </c>
    </row>
    <row r="560" spans="1:5">
      <c r="A560">
        <v>684</v>
      </c>
      <c r="B560" t="s">
        <v>6908</v>
      </c>
      <c r="C560" t="s">
        <v>6690</v>
      </c>
      <c r="D560" t="s">
        <v>6654</v>
      </c>
      <c r="E560" t="b">
        <v>1</v>
      </c>
    </row>
    <row r="561" spans="1:5">
      <c r="A561">
        <v>685</v>
      </c>
      <c r="B561" t="s">
        <v>7303</v>
      </c>
      <c r="C561" t="s">
        <v>6690</v>
      </c>
      <c r="D561" t="s">
        <v>6654</v>
      </c>
      <c r="E561" t="b">
        <v>1</v>
      </c>
    </row>
    <row r="562" spans="1:5">
      <c r="A562">
        <v>686</v>
      </c>
      <c r="B562" t="s">
        <v>7416</v>
      </c>
      <c r="C562" t="s">
        <v>6690</v>
      </c>
      <c r="D562" t="s">
        <v>6654</v>
      </c>
      <c r="E562" t="b">
        <v>1</v>
      </c>
    </row>
    <row r="563" spans="1:5">
      <c r="A563">
        <v>882</v>
      </c>
      <c r="B563" t="s">
        <v>7464</v>
      </c>
      <c r="C563" t="s">
        <v>6656</v>
      </c>
      <c r="D563" t="s">
        <v>6654</v>
      </c>
      <c r="E563" t="b">
        <v>1</v>
      </c>
    </row>
    <row r="564" spans="1:5">
      <c r="A564">
        <v>883</v>
      </c>
      <c r="B564" t="s">
        <v>7466</v>
      </c>
      <c r="C564" t="s">
        <v>6656</v>
      </c>
      <c r="D564" t="s">
        <v>6654</v>
      </c>
      <c r="E564" t="b">
        <v>1</v>
      </c>
    </row>
    <row r="565" spans="1:5">
      <c r="A565">
        <v>869</v>
      </c>
      <c r="B565" t="s">
        <v>6782</v>
      </c>
      <c r="C565" t="s">
        <v>6692</v>
      </c>
      <c r="D565" t="s">
        <v>6654</v>
      </c>
      <c r="E565" t="b">
        <v>1</v>
      </c>
    </row>
    <row r="566" spans="1:5">
      <c r="A566">
        <v>871</v>
      </c>
      <c r="B566" t="s">
        <v>6784</v>
      </c>
      <c r="C566" t="s">
        <v>6692</v>
      </c>
      <c r="D566" t="s">
        <v>6654</v>
      </c>
      <c r="E566" t="b">
        <v>1</v>
      </c>
    </row>
    <row r="567" spans="1:5">
      <c r="A567">
        <v>872</v>
      </c>
      <c r="B567" t="s">
        <v>7345</v>
      </c>
      <c r="C567" t="s">
        <v>6692</v>
      </c>
      <c r="D567" t="s">
        <v>6654</v>
      </c>
      <c r="E567" t="b">
        <v>1</v>
      </c>
    </row>
    <row r="568" spans="1:5">
      <c r="A568">
        <v>873</v>
      </c>
      <c r="B568" t="s">
        <v>6786</v>
      </c>
      <c r="C568" t="s">
        <v>6692</v>
      </c>
      <c r="D568" t="s">
        <v>6654</v>
      </c>
      <c r="E568" t="b">
        <v>1</v>
      </c>
    </row>
    <row r="569" spans="1:5">
      <c r="A569">
        <v>874</v>
      </c>
      <c r="B569" t="s">
        <v>7476</v>
      </c>
      <c r="C569" t="s">
        <v>6692</v>
      </c>
      <c r="D569" t="s">
        <v>6654</v>
      </c>
      <c r="E569" t="b">
        <v>1</v>
      </c>
    </row>
    <row r="570" spans="1:5">
      <c r="A570">
        <v>878</v>
      </c>
      <c r="B570" t="s">
        <v>6819</v>
      </c>
      <c r="C570" t="s">
        <v>6692</v>
      </c>
      <c r="D570" t="s">
        <v>6654</v>
      </c>
      <c r="E570" t="b">
        <v>1</v>
      </c>
    </row>
    <row r="571" spans="1:5">
      <c r="A571">
        <v>875</v>
      </c>
      <c r="B571" t="s">
        <v>6823</v>
      </c>
      <c r="C571" t="s">
        <v>6692</v>
      </c>
      <c r="D571" t="s">
        <v>6654</v>
      </c>
      <c r="E571" t="b">
        <v>1</v>
      </c>
    </row>
    <row r="572" spans="1:5">
      <c r="A572">
        <v>877</v>
      </c>
      <c r="B572" t="s">
        <v>6821</v>
      </c>
      <c r="C572" t="s">
        <v>6692</v>
      </c>
      <c r="D572" t="s">
        <v>6654</v>
      </c>
      <c r="E572" t="b">
        <v>1</v>
      </c>
    </row>
    <row r="573" spans="1:5">
      <c r="A573">
        <v>876</v>
      </c>
      <c r="B573" t="s">
        <v>6817</v>
      </c>
      <c r="C573" t="s">
        <v>6692</v>
      </c>
      <c r="D573" t="s">
        <v>6654</v>
      </c>
      <c r="E573" t="b">
        <v>1</v>
      </c>
    </row>
    <row r="574" spans="1:5">
      <c r="A574">
        <v>870</v>
      </c>
      <c r="B574" t="s">
        <v>7322</v>
      </c>
      <c r="C574" t="s">
        <v>6692</v>
      </c>
      <c r="D574" t="s">
        <v>6654</v>
      </c>
      <c r="E574" t="b">
        <v>1</v>
      </c>
    </row>
    <row r="575" spans="1:5">
      <c r="A575">
        <v>1005</v>
      </c>
      <c r="B575" t="s">
        <v>7621</v>
      </c>
      <c r="C575" t="s">
        <v>6692</v>
      </c>
      <c r="D575" t="s">
        <v>6654</v>
      </c>
      <c r="E575" t="b">
        <v>1</v>
      </c>
    </row>
    <row r="576" spans="1:5">
      <c r="A576">
        <v>951</v>
      </c>
      <c r="B576" t="s">
        <v>7527</v>
      </c>
      <c r="C576" t="s">
        <v>6705</v>
      </c>
      <c r="D576" t="s">
        <v>6654</v>
      </c>
      <c r="E576" t="b">
        <v>1</v>
      </c>
    </row>
    <row r="577" spans="1:5">
      <c r="A577">
        <v>950</v>
      </c>
      <c r="B577" t="s">
        <v>7525</v>
      </c>
      <c r="C577" t="s">
        <v>6705</v>
      </c>
      <c r="D577" t="s">
        <v>6654</v>
      </c>
      <c r="E577" t="b">
        <v>1</v>
      </c>
    </row>
    <row r="578" spans="1:5">
      <c r="A578">
        <v>952</v>
      </c>
      <c r="B578" t="s">
        <v>7529</v>
      </c>
      <c r="C578" t="s">
        <v>6705</v>
      </c>
      <c r="D578" t="s">
        <v>6654</v>
      </c>
      <c r="E578" t="b">
        <v>1</v>
      </c>
    </row>
    <row r="579" spans="1:5">
      <c r="A579">
        <v>938</v>
      </c>
      <c r="B579" t="s">
        <v>7506</v>
      </c>
      <c r="C579" t="s">
        <v>6705</v>
      </c>
      <c r="D579" t="s">
        <v>6654</v>
      </c>
      <c r="E579" t="b">
        <v>1</v>
      </c>
    </row>
    <row r="580" spans="1:5">
      <c r="A580">
        <v>910</v>
      </c>
      <c r="B580" t="s">
        <v>7478</v>
      </c>
      <c r="C580" t="s">
        <v>6705</v>
      </c>
      <c r="D580" t="s">
        <v>6654</v>
      </c>
      <c r="E580" t="b">
        <v>1</v>
      </c>
    </row>
    <row r="581" spans="1:5">
      <c r="A581">
        <v>911</v>
      </c>
      <c r="B581" t="s">
        <v>7479</v>
      </c>
      <c r="C581" t="s">
        <v>6705</v>
      </c>
      <c r="D581" t="s">
        <v>6654</v>
      </c>
      <c r="E581" t="b">
        <v>1</v>
      </c>
    </row>
    <row r="582" spans="1:5">
      <c r="A582">
        <v>912</v>
      </c>
      <c r="B582" t="s">
        <v>7480</v>
      </c>
      <c r="C582" t="s">
        <v>6705</v>
      </c>
      <c r="D582" t="s">
        <v>6654</v>
      </c>
      <c r="E582" t="b">
        <v>1</v>
      </c>
    </row>
    <row r="583" spans="1:5">
      <c r="A583">
        <v>913</v>
      </c>
      <c r="B583" t="s">
        <v>7481</v>
      </c>
      <c r="C583" t="s">
        <v>6705</v>
      </c>
      <c r="D583" t="s">
        <v>6654</v>
      </c>
      <c r="E583" t="b">
        <v>1</v>
      </c>
    </row>
    <row r="584" spans="1:5">
      <c r="A584">
        <v>917</v>
      </c>
      <c r="B584" t="s">
        <v>7485</v>
      </c>
      <c r="C584" t="s">
        <v>6705</v>
      </c>
      <c r="D584" t="s">
        <v>6654</v>
      </c>
      <c r="E584" t="b">
        <v>1</v>
      </c>
    </row>
    <row r="585" spans="1:5">
      <c r="A585">
        <v>918</v>
      </c>
      <c r="B585" t="s">
        <v>7486</v>
      </c>
      <c r="C585" t="s">
        <v>6705</v>
      </c>
      <c r="D585" t="s">
        <v>6654</v>
      </c>
      <c r="E585" t="b">
        <v>1</v>
      </c>
    </row>
    <row r="586" spans="1:5">
      <c r="A586">
        <v>919</v>
      </c>
      <c r="B586" t="s">
        <v>7487</v>
      </c>
      <c r="C586" t="s">
        <v>6705</v>
      </c>
      <c r="D586" t="s">
        <v>6654</v>
      </c>
      <c r="E586" t="b">
        <v>1</v>
      </c>
    </row>
    <row r="587" spans="1:5">
      <c r="A587">
        <v>920</v>
      </c>
      <c r="B587" t="s">
        <v>7488</v>
      </c>
      <c r="C587" t="s">
        <v>6705</v>
      </c>
      <c r="D587" t="s">
        <v>6654</v>
      </c>
      <c r="E587" t="b">
        <v>1</v>
      </c>
    </row>
    <row r="588" spans="1:5">
      <c r="A588">
        <v>921</v>
      </c>
      <c r="B588" t="s">
        <v>7489</v>
      </c>
      <c r="C588" t="s">
        <v>6705</v>
      </c>
      <c r="D588" t="s">
        <v>6654</v>
      </c>
      <c r="E588" t="b">
        <v>1</v>
      </c>
    </row>
    <row r="589" spans="1:5">
      <c r="A589">
        <v>922</v>
      </c>
      <c r="B589" t="s">
        <v>7490</v>
      </c>
      <c r="C589" t="s">
        <v>6705</v>
      </c>
      <c r="D589" t="s">
        <v>6654</v>
      </c>
      <c r="E589" t="b">
        <v>1</v>
      </c>
    </row>
    <row r="590" spans="1:5">
      <c r="A590">
        <v>923</v>
      </c>
      <c r="B590" t="s">
        <v>7491</v>
      </c>
      <c r="C590" t="s">
        <v>6705</v>
      </c>
      <c r="D590" t="s">
        <v>6654</v>
      </c>
      <c r="E590" t="b">
        <v>1</v>
      </c>
    </row>
    <row r="591" spans="1:5">
      <c r="A591">
        <v>924</v>
      </c>
      <c r="B591" t="s">
        <v>7492</v>
      </c>
      <c r="C591" t="s">
        <v>6705</v>
      </c>
      <c r="D591" t="s">
        <v>6654</v>
      </c>
      <c r="E591" t="b">
        <v>1</v>
      </c>
    </row>
    <row r="592" spans="1:5">
      <c r="A592">
        <v>925</v>
      </c>
      <c r="B592" t="s">
        <v>7493</v>
      </c>
      <c r="C592" t="s">
        <v>6705</v>
      </c>
      <c r="D592" t="s">
        <v>6654</v>
      </c>
      <c r="E592" t="b">
        <v>1</v>
      </c>
    </row>
    <row r="593" spans="1:5">
      <c r="A593">
        <v>926</v>
      </c>
      <c r="B593" t="s">
        <v>7494</v>
      </c>
      <c r="C593" t="s">
        <v>6705</v>
      </c>
      <c r="D593" t="s">
        <v>6654</v>
      </c>
      <c r="E593" t="b">
        <v>1</v>
      </c>
    </row>
    <row r="594" spans="1:5">
      <c r="A594">
        <v>927</v>
      </c>
      <c r="B594" t="s">
        <v>7495</v>
      </c>
      <c r="C594" t="s">
        <v>6705</v>
      </c>
      <c r="D594" t="s">
        <v>6654</v>
      </c>
      <c r="E594" t="b">
        <v>1</v>
      </c>
    </row>
    <row r="595" spans="1:5">
      <c r="A595">
        <v>928</v>
      </c>
      <c r="B595" t="s">
        <v>7496</v>
      </c>
      <c r="C595" t="s">
        <v>6705</v>
      </c>
      <c r="D595" t="s">
        <v>6654</v>
      </c>
      <c r="E595" t="b">
        <v>1</v>
      </c>
    </row>
    <row r="596" spans="1:5">
      <c r="A596">
        <v>929</v>
      </c>
      <c r="B596" t="s">
        <v>7497</v>
      </c>
      <c r="C596" t="s">
        <v>6705</v>
      </c>
      <c r="D596" t="s">
        <v>6654</v>
      </c>
      <c r="E596" t="b">
        <v>1</v>
      </c>
    </row>
    <row r="597" spans="1:5">
      <c r="A597">
        <v>930</v>
      </c>
      <c r="B597" t="s">
        <v>7498</v>
      </c>
      <c r="C597" t="s">
        <v>6705</v>
      </c>
      <c r="D597" t="s">
        <v>6654</v>
      </c>
      <c r="E597" t="b">
        <v>1</v>
      </c>
    </row>
    <row r="598" spans="1:5">
      <c r="A598">
        <v>931</v>
      </c>
      <c r="B598" t="s">
        <v>7499</v>
      </c>
      <c r="C598" t="s">
        <v>6705</v>
      </c>
      <c r="D598" t="s">
        <v>6654</v>
      </c>
      <c r="E598" t="b">
        <v>1</v>
      </c>
    </row>
    <row r="599" spans="1:5">
      <c r="A599">
        <v>932</v>
      </c>
      <c r="B599" t="s">
        <v>7500</v>
      </c>
      <c r="C599" t="s">
        <v>6705</v>
      </c>
      <c r="D599" t="s">
        <v>6654</v>
      </c>
      <c r="E599" t="b">
        <v>1</v>
      </c>
    </row>
    <row r="600" spans="1:5">
      <c r="A600">
        <v>933</v>
      </c>
      <c r="B600" t="s">
        <v>7501</v>
      </c>
      <c r="C600" t="s">
        <v>6705</v>
      </c>
      <c r="D600" t="s">
        <v>6654</v>
      </c>
      <c r="E600" t="b">
        <v>1</v>
      </c>
    </row>
    <row r="601" spans="1:5">
      <c r="A601">
        <v>934</v>
      </c>
      <c r="B601" t="s">
        <v>7502</v>
      </c>
      <c r="C601" t="s">
        <v>6705</v>
      </c>
      <c r="D601" t="s">
        <v>6654</v>
      </c>
      <c r="E601" t="b">
        <v>1</v>
      </c>
    </row>
    <row r="602" spans="1:5">
      <c r="A602">
        <v>935</v>
      </c>
      <c r="B602" t="s">
        <v>7503</v>
      </c>
      <c r="C602" t="s">
        <v>6705</v>
      </c>
      <c r="D602" t="s">
        <v>6654</v>
      </c>
      <c r="E602" t="b">
        <v>1</v>
      </c>
    </row>
    <row r="603" spans="1:5">
      <c r="A603">
        <v>936</v>
      </c>
      <c r="B603" t="s">
        <v>7504</v>
      </c>
      <c r="C603" t="s">
        <v>6705</v>
      </c>
      <c r="D603" t="s">
        <v>6654</v>
      </c>
      <c r="E603" t="b">
        <v>1</v>
      </c>
    </row>
    <row r="604" spans="1:5">
      <c r="A604">
        <v>937</v>
      </c>
      <c r="B604" t="s">
        <v>7505</v>
      </c>
      <c r="C604" t="s">
        <v>6705</v>
      </c>
      <c r="D604" t="s">
        <v>6654</v>
      </c>
      <c r="E604" t="b">
        <v>1</v>
      </c>
    </row>
    <row r="605" spans="1:5">
      <c r="A605">
        <v>1009</v>
      </c>
      <c r="B605" t="s">
        <v>7625</v>
      </c>
      <c r="C605" t="s">
        <v>6705</v>
      </c>
      <c r="D605" t="s">
        <v>6654</v>
      </c>
      <c r="E605" t="b">
        <v>1</v>
      </c>
    </row>
    <row r="606" spans="1:5">
      <c r="A606">
        <v>693</v>
      </c>
      <c r="B606" t="s">
        <v>7045</v>
      </c>
      <c r="C606" t="s">
        <v>6658</v>
      </c>
      <c r="D606" t="s">
        <v>6654</v>
      </c>
      <c r="E606" t="b">
        <v>1</v>
      </c>
    </row>
    <row r="607" spans="1:5">
      <c r="A607">
        <v>694</v>
      </c>
      <c r="B607" t="s">
        <v>7037</v>
      </c>
      <c r="C607" t="s">
        <v>6658</v>
      </c>
      <c r="D607" t="s">
        <v>6654</v>
      </c>
      <c r="E607" t="b">
        <v>1</v>
      </c>
    </row>
    <row r="608" spans="1:5">
      <c r="A608">
        <v>695</v>
      </c>
      <c r="B608" t="s">
        <v>7039</v>
      </c>
      <c r="C608" t="s">
        <v>6658</v>
      </c>
      <c r="D608" t="s">
        <v>6654</v>
      </c>
      <c r="E608" t="b">
        <v>1</v>
      </c>
    </row>
    <row r="609" spans="1:5">
      <c r="A609">
        <v>696</v>
      </c>
      <c r="B609" t="s">
        <v>7041</v>
      </c>
      <c r="C609" t="s">
        <v>6658</v>
      </c>
      <c r="D609" t="s">
        <v>6654</v>
      </c>
      <c r="E609" t="b">
        <v>1</v>
      </c>
    </row>
    <row r="610" spans="1:5">
      <c r="A610">
        <v>697</v>
      </c>
      <c r="B610" t="s">
        <v>7051</v>
      </c>
      <c r="C610" t="s">
        <v>6658</v>
      </c>
      <c r="D610" t="s">
        <v>6654</v>
      </c>
      <c r="E610" t="b">
        <v>1</v>
      </c>
    </row>
    <row r="611" spans="1:5">
      <c r="A611">
        <v>698</v>
      </c>
      <c r="B611" t="s">
        <v>7052</v>
      </c>
      <c r="C611" t="s">
        <v>6658</v>
      </c>
      <c r="D611" t="s">
        <v>6654</v>
      </c>
      <c r="E611" t="b">
        <v>1</v>
      </c>
    </row>
    <row r="612" spans="1:5">
      <c r="A612">
        <v>699</v>
      </c>
      <c r="B612" t="s">
        <v>7053</v>
      </c>
      <c r="C612" t="s">
        <v>6658</v>
      </c>
      <c r="D612" t="s">
        <v>6654</v>
      </c>
      <c r="E612" t="b">
        <v>1</v>
      </c>
    </row>
    <row r="613" spans="1:5">
      <c r="A613">
        <v>703</v>
      </c>
      <c r="B613" t="s">
        <v>7048</v>
      </c>
      <c r="C613" t="s">
        <v>6658</v>
      </c>
      <c r="D613" t="s">
        <v>6654</v>
      </c>
      <c r="E613" t="b">
        <v>1</v>
      </c>
    </row>
    <row r="614" spans="1:5">
      <c r="A614">
        <v>704</v>
      </c>
      <c r="B614" t="s">
        <v>7049</v>
      </c>
      <c r="C614" t="s">
        <v>6658</v>
      </c>
      <c r="D614" t="s">
        <v>6654</v>
      </c>
      <c r="E614" t="b">
        <v>1</v>
      </c>
    </row>
    <row r="615" spans="1:5">
      <c r="A615">
        <v>701</v>
      </c>
      <c r="B615" t="s">
        <v>7046</v>
      </c>
      <c r="C615" t="s">
        <v>6658</v>
      </c>
      <c r="D615" t="s">
        <v>6654</v>
      </c>
      <c r="E615" t="b">
        <v>1</v>
      </c>
    </row>
    <row r="616" spans="1:5">
      <c r="A616">
        <v>702</v>
      </c>
      <c r="B616" t="s">
        <v>7047</v>
      </c>
      <c r="C616" t="s">
        <v>6658</v>
      </c>
      <c r="D616" t="s">
        <v>6654</v>
      </c>
      <c r="E616" t="b">
        <v>1</v>
      </c>
    </row>
    <row r="617" spans="1:5">
      <c r="A617">
        <v>705</v>
      </c>
      <c r="B617" t="s">
        <v>7054</v>
      </c>
      <c r="C617" t="s">
        <v>6658</v>
      </c>
      <c r="D617" t="s">
        <v>6654</v>
      </c>
      <c r="E617" t="b">
        <v>1</v>
      </c>
    </row>
    <row r="618" spans="1:5">
      <c r="A618">
        <v>706</v>
      </c>
      <c r="B618" t="s">
        <v>7055</v>
      </c>
      <c r="C618" t="s">
        <v>6658</v>
      </c>
      <c r="D618" t="s">
        <v>6654</v>
      </c>
      <c r="E618" t="b">
        <v>1</v>
      </c>
    </row>
    <row r="619" spans="1:5">
      <c r="A619">
        <v>707</v>
      </c>
      <c r="B619" t="s">
        <v>7056</v>
      </c>
      <c r="C619" t="s">
        <v>6658</v>
      </c>
      <c r="D619" t="s">
        <v>6654</v>
      </c>
      <c r="E619" t="b">
        <v>1</v>
      </c>
    </row>
    <row r="620" spans="1:5">
      <c r="A620">
        <v>710</v>
      </c>
      <c r="B620" t="s">
        <v>7044</v>
      </c>
      <c r="C620" t="s">
        <v>6658</v>
      </c>
      <c r="D620" t="s">
        <v>6654</v>
      </c>
      <c r="E620" t="b">
        <v>1</v>
      </c>
    </row>
    <row r="621" spans="1:5">
      <c r="A621">
        <v>708</v>
      </c>
      <c r="B621" t="s">
        <v>7042</v>
      </c>
      <c r="C621" t="s">
        <v>6658</v>
      </c>
      <c r="D621" t="s">
        <v>6654</v>
      </c>
      <c r="E621" t="b">
        <v>1</v>
      </c>
    </row>
    <row r="622" spans="1:5">
      <c r="A622">
        <v>709</v>
      </c>
      <c r="B622" t="s">
        <v>7043</v>
      </c>
      <c r="C622" t="s">
        <v>6658</v>
      </c>
      <c r="D622" t="s">
        <v>6654</v>
      </c>
      <c r="E622" t="b">
        <v>1</v>
      </c>
    </row>
    <row r="623" spans="1:5">
      <c r="A623">
        <v>879</v>
      </c>
      <c r="B623" t="s">
        <v>7448</v>
      </c>
      <c r="C623" t="s">
        <v>6698</v>
      </c>
      <c r="D623" t="s">
        <v>6654</v>
      </c>
      <c r="E623" t="b">
        <v>1</v>
      </c>
    </row>
    <row r="624" spans="1:5">
      <c r="A624">
        <v>880</v>
      </c>
      <c r="B624" t="s">
        <v>7442</v>
      </c>
      <c r="C624" t="s">
        <v>6698</v>
      </c>
      <c r="D624" t="s">
        <v>6654</v>
      </c>
      <c r="E624" t="b">
        <v>1</v>
      </c>
    </row>
    <row r="625" spans="1:5">
      <c r="A625">
        <v>881</v>
      </c>
      <c r="B625" t="s">
        <v>7444</v>
      </c>
      <c r="C625" t="s">
        <v>6698</v>
      </c>
      <c r="D625" t="s">
        <v>6654</v>
      </c>
      <c r="E625" t="b">
        <v>1</v>
      </c>
    </row>
    <row r="626" spans="1:5">
      <c r="A626">
        <v>867</v>
      </c>
      <c r="B626" t="s">
        <v>7440</v>
      </c>
      <c r="C626" t="s">
        <v>6698</v>
      </c>
      <c r="D626" t="s">
        <v>6654</v>
      </c>
      <c r="E626" t="b">
        <v>1</v>
      </c>
    </row>
    <row r="627" spans="1:5">
      <c r="A627">
        <v>868</v>
      </c>
      <c r="B627" t="s">
        <v>7446</v>
      </c>
      <c r="C627" t="s">
        <v>6698</v>
      </c>
      <c r="D627" t="s">
        <v>6654</v>
      </c>
      <c r="E627" t="b">
        <v>1</v>
      </c>
    </row>
    <row r="628" spans="1:5">
      <c r="A628">
        <v>773</v>
      </c>
      <c r="B628" t="s">
        <v>7072</v>
      </c>
      <c r="C628" t="s">
        <v>6694</v>
      </c>
      <c r="D628" t="s">
        <v>6654</v>
      </c>
      <c r="E628" t="b">
        <v>1</v>
      </c>
    </row>
    <row r="629" spans="1:5">
      <c r="A629">
        <v>778</v>
      </c>
      <c r="B629" t="s">
        <v>7075</v>
      </c>
      <c r="C629" t="s">
        <v>6694</v>
      </c>
      <c r="D629" t="s">
        <v>6654</v>
      </c>
      <c r="E629" t="b">
        <v>1</v>
      </c>
    </row>
    <row r="630" spans="1:5">
      <c r="A630">
        <v>712</v>
      </c>
      <c r="B630" t="s">
        <v>7073</v>
      </c>
      <c r="C630" t="s">
        <v>6694</v>
      </c>
      <c r="D630" t="s">
        <v>6654</v>
      </c>
      <c r="E630" t="b">
        <v>1</v>
      </c>
    </row>
    <row r="631" spans="1:5">
      <c r="A631">
        <v>711</v>
      </c>
      <c r="B631" t="s">
        <v>7074</v>
      </c>
      <c r="C631" t="s">
        <v>6694</v>
      </c>
      <c r="D631" t="s">
        <v>6654</v>
      </c>
      <c r="E631" t="b">
        <v>1</v>
      </c>
    </row>
    <row r="632" spans="1:5">
      <c r="A632">
        <v>775</v>
      </c>
      <c r="B632" t="s">
        <v>7071</v>
      </c>
      <c r="C632" t="s">
        <v>6694</v>
      </c>
      <c r="D632" t="s">
        <v>6654</v>
      </c>
      <c r="E632" t="b">
        <v>1</v>
      </c>
    </row>
    <row r="633" spans="1:5">
      <c r="A633">
        <v>776</v>
      </c>
      <c r="B633" t="s">
        <v>6976</v>
      </c>
      <c r="C633" t="s">
        <v>6694</v>
      </c>
      <c r="D633" t="s">
        <v>6654</v>
      </c>
      <c r="E633" t="b">
        <v>1</v>
      </c>
    </row>
    <row r="634" spans="1:5">
      <c r="A634">
        <v>755</v>
      </c>
      <c r="B634" t="s">
        <v>7023</v>
      </c>
      <c r="C634" t="s">
        <v>6693</v>
      </c>
      <c r="D634" t="s">
        <v>6654</v>
      </c>
      <c r="E634" t="b">
        <v>1</v>
      </c>
    </row>
    <row r="635" spans="1:5">
      <c r="A635">
        <v>715</v>
      </c>
      <c r="B635" t="s">
        <v>7014</v>
      </c>
      <c r="C635" t="s">
        <v>6693</v>
      </c>
      <c r="D635" t="s">
        <v>6654</v>
      </c>
      <c r="E635" t="b">
        <v>1</v>
      </c>
    </row>
    <row r="636" spans="1:5">
      <c r="A636">
        <v>716</v>
      </c>
      <c r="B636" t="s">
        <v>7015</v>
      </c>
      <c r="C636" t="s">
        <v>6693</v>
      </c>
      <c r="D636" t="s">
        <v>6654</v>
      </c>
      <c r="E636" t="b">
        <v>1</v>
      </c>
    </row>
    <row r="637" spans="1:5">
      <c r="A637">
        <v>714</v>
      </c>
      <c r="B637" t="s">
        <v>7034</v>
      </c>
      <c r="C637" t="s">
        <v>6693</v>
      </c>
      <c r="D637" t="s">
        <v>6654</v>
      </c>
      <c r="E637" t="b">
        <v>1</v>
      </c>
    </row>
    <row r="638" spans="1:5">
      <c r="A638">
        <v>713</v>
      </c>
      <c r="B638" t="s">
        <v>7033</v>
      </c>
      <c r="C638" t="s">
        <v>6693</v>
      </c>
      <c r="D638" t="s">
        <v>6654</v>
      </c>
      <c r="E638" t="b">
        <v>1</v>
      </c>
    </row>
    <row r="639" spans="1:5">
      <c r="A639">
        <v>717</v>
      </c>
      <c r="B639" t="s">
        <v>7017</v>
      </c>
      <c r="C639" t="s">
        <v>6693</v>
      </c>
      <c r="D639" t="s">
        <v>6654</v>
      </c>
      <c r="E639" t="b">
        <v>1</v>
      </c>
    </row>
    <row r="640" spans="1:5">
      <c r="A640">
        <v>718</v>
      </c>
      <c r="B640" t="s">
        <v>7018</v>
      </c>
      <c r="C640" t="s">
        <v>6693</v>
      </c>
      <c r="D640" t="s">
        <v>6654</v>
      </c>
      <c r="E640" t="b">
        <v>1</v>
      </c>
    </row>
    <row r="641" spans="1:5">
      <c r="A641">
        <v>719</v>
      </c>
      <c r="B641" t="s">
        <v>7021</v>
      </c>
      <c r="C641" t="s">
        <v>6693</v>
      </c>
      <c r="D641" t="s">
        <v>6654</v>
      </c>
      <c r="E641" t="b">
        <v>1</v>
      </c>
    </row>
    <row r="642" spans="1:5">
      <c r="A642">
        <v>720</v>
      </c>
      <c r="B642" t="s">
        <v>7022</v>
      </c>
      <c r="C642" t="s">
        <v>6693</v>
      </c>
      <c r="D642" t="s">
        <v>6654</v>
      </c>
      <c r="E642" t="b">
        <v>1</v>
      </c>
    </row>
    <row r="643" spans="1:5">
      <c r="A643">
        <v>721</v>
      </c>
      <c r="B643" t="s">
        <v>7029</v>
      </c>
      <c r="C643" t="s">
        <v>6693</v>
      </c>
      <c r="D643" t="s">
        <v>6654</v>
      </c>
      <c r="E643" t="b">
        <v>1</v>
      </c>
    </row>
    <row r="644" spans="1:5">
      <c r="A644">
        <v>722</v>
      </c>
      <c r="B644" t="s">
        <v>7030</v>
      </c>
      <c r="C644" t="s">
        <v>6693</v>
      </c>
      <c r="D644" t="s">
        <v>6654</v>
      </c>
      <c r="E644" t="b">
        <v>1</v>
      </c>
    </row>
    <row r="645" spans="1:5">
      <c r="A645">
        <v>723</v>
      </c>
      <c r="B645" t="s">
        <v>7027</v>
      </c>
      <c r="C645" t="s">
        <v>6693</v>
      </c>
      <c r="D645" t="s">
        <v>6654</v>
      </c>
      <c r="E645" t="b">
        <v>1</v>
      </c>
    </row>
    <row r="646" spans="1:5">
      <c r="A646">
        <v>724</v>
      </c>
      <c r="B646" t="s">
        <v>7028</v>
      </c>
      <c r="C646" t="s">
        <v>6693</v>
      </c>
      <c r="D646" t="s">
        <v>6654</v>
      </c>
      <c r="E646" t="b">
        <v>1</v>
      </c>
    </row>
    <row r="647" spans="1:5">
      <c r="A647">
        <v>725</v>
      </c>
      <c r="B647" t="s">
        <v>7024</v>
      </c>
      <c r="C647" t="s">
        <v>6693</v>
      </c>
      <c r="D647" t="s">
        <v>6654</v>
      </c>
      <c r="E647" t="b">
        <v>1</v>
      </c>
    </row>
    <row r="648" spans="1:5">
      <c r="A648">
        <v>726</v>
      </c>
      <c r="B648" t="s">
        <v>7026</v>
      </c>
      <c r="C648" t="s">
        <v>6693</v>
      </c>
      <c r="D648" t="s">
        <v>6654</v>
      </c>
      <c r="E648" t="b">
        <v>1</v>
      </c>
    </row>
    <row r="649" spans="1:5">
      <c r="A649">
        <v>727</v>
      </c>
      <c r="B649" t="s">
        <v>7031</v>
      </c>
      <c r="C649" t="s">
        <v>6693</v>
      </c>
      <c r="D649" t="s">
        <v>6654</v>
      </c>
      <c r="E649" t="b">
        <v>1</v>
      </c>
    </row>
    <row r="650" spans="1:5">
      <c r="A650">
        <v>728</v>
      </c>
      <c r="B650" t="s">
        <v>7032</v>
      </c>
      <c r="C650" t="s">
        <v>6693</v>
      </c>
      <c r="D650" t="s">
        <v>6654</v>
      </c>
      <c r="E650" t="b">
        <v>1</v>
      </c>
    </row>
    <row r="651" spans="1:5">
      <c r="A651">
        <v>753</v>
      </c>
      <c r="B651" t="s">
        <v>7035</v>
      </c>
      <c r="C651" t="s">
        <v>6693</v>
      </c>
      <c r="D651" t="s">
        <v>6654</v>
      </c>
      <c r="E651" t="b">
        <v>1</v>
      </c>
    </row>
    <row r="652" spans="1:5">
      <c r="A652">
        <v>754</v>
      </c>
      <c r="B652" t="s">
        <v>7036</v>
      </c>
      <c r="C652" t="s">
        <v>6693</v>
      </c>
      <c r="D652" t="s">
        <v>6654</v>
      </c>
      <c r="E652" t="b">
        <v>1</v>
      </c>
    </row>
    <row r="653" spans="1:5">
      <c r="A653">
        <v>780</v>
      </c>
      <c r="B653" t="s">
        <v>7461</v>
      </c>
      <c r="C653" t="s">
        <v>6699</v>
      </c>
      <c r="D653" t="s">
        <v>6654</v>
      </c>
      <c r="E653" t="b">
        <v>1</v>
      </c>
    </row>
    <row r="654" spans="1:5">
      <c r="A654">
        <v>781</v>
      </c>
      <c r="B654" t="s">
        <v>7449</v>
      </c>
      <c r="C654" t="s">
        <v>6699</v>
      </c>
      <c r="D654" t="s">
        <v>6654</v>
      </c>
      <c r="E654" t="b">
        <v>1</v>
      </c>
    </row>
    <row r="655" spans="1:5">
      <c r="A655">
        <v>796</v>
      </c>
      <c r="B655" t="s">
        <v>7451</v>
      </c>
      <c r="C655" t="s">
        <v>6699</v>
      </c>
      <c r="D655" t="s">
        <v>6654</v>
      </c>
      <c r="E655" t="b">
        <v>1</v>
      </c>
    </row>
    <row r="656" spans="1:5">
      <c r="A656">
        <v>797</v>
      </c>
      <c r="B656" t="s">
        <v>7453</v>
      </c>
      <c r="C656" t="s">
        <v>6699</v>
      </c>
      <c r="D656" t="s">
        <v>6654</v>
      </c>
      <c r="E656" t="b">
        <v>1</v>
      </c>
    </row>
    <row r="657" spans="1:5">
      <c r="A657">
        <v>798</v>
      </c>
      <c r="B657" t="s">
        <v>7455</v>
      </c>
      <c r="C657" t="s">
        <v>6699</v>
      </c>
      <c r="D657" t="s">
        <v>6654</v>
      </c>
      <c r="E657" t="b">
        <v>1</v>
      </c>
    </row>
    <row r="658" spans="1:5">
      <c r="A658">
        <v>771</v>
      </c>
      <c r="B658" t="s">
        <v>7458</v>
      </c>
      <c r="C658" t="s">
        <v>6699</v>
      </c>
      <c r="D658" t="s">
        <v>6654</v>
      </c>
      <c r="E658" t="b">
        <v>1</v>
      </c>
    </row>
    <row r="659" spans="1:5">
      <c r="A659">
        <v>772</v>
      </c>
      <c r="B659" t="s">
        <v>7459</v>
      </c>
      <c r="C659" t="s">
        <v>6699</v>
      </c>
      <c r="D659" t="s">
        <v>6654</v>
      </c>
      <c r="E659" t="b">
        <v>1</v>
      </c>
    </row>
    <row r="660" spans="1:5">
      <c r="A660">
        <v>799</v>
      </c>
      <c r="B660" t="s">
        <v>7457</v>
      </c>
      <c r="C660" t="s">
        <v>6699</v>
      </c>
      <c r="D660" t="s">
        <v>6654</v>
      </c>
      <c r="E660" t="b">
        <v>1</v>
      </c>
    </row>
    <row r="661" spans="1:5">
      <c r="A661">
        <v>774</v>
      </c>
      <c r="B661" t="s">
        <v>7460</v>
      </c>
      <c r="C661" t="s">
        <v>6699</v>
      </c>
      <c r="D661" t="s">
        <v>6654</v>
      </c>
      <c r="E661" t="b">
        <v>1</v>
      </c>
    </row>
    <row r="662" spans="1:5">
      <c r="A662">
        <v>939</v>
      </c>
      <c r="B662" t="s">
        <v>7507</v>
      </c>
      <c r="C662" t="s">
        <v>6699</v>
      </c>
      <c r="D662" t="s">
        <v>6654</v>
      </c>
      <c r="E662" t="b">
        <v>1</v>
      </c>
    </row>
    <row r="663" spans="1:5">
      <c r="A663">
        <v>1000</v>
      </c>
      <c r="B663" t="s">
        <v>7614</v>
      </c>
      <c r="C663" t="s">
        <v>6699</v>
      </c>
      <c r="D663" t="s">
        <v>6654</v>
      </c>
      <c r="E663" t="b">
        <v>1</v>
      </c>
    </row>
    <row r="664" spans="1:5">
      <c r="A664">
        <v>782</v>
      </c>
      <c r="B664" t="s">
        <v>7286</v>
      </c>
      <c r="C664" t="s">
        <v>6696</v>
      </c>
      <c r="D664" t="s">
        <v>6654</v>
      </c>
      <c r="E664" t="b">
        <v>1</v>
      </c>
    </row>
    <row r="665" spans="1:5">
      <c r="A665">
        <v>783</v>
      </c>
      <c r="B665" t="s">
        <v>7283</v>
      </c>
      <c r="C665" t="s">
        <v>6696</v>
      </c>
      <c r="D665" t="s">
        <v>6654</v>
      </c>
      <c r="E665" t="b">
        <v>1</v>
      </c>
    </row>
    <row r="666" spans="1:5">
      <c r="A666">
        <v>784</v>
      </c>
      <c r="B666" t="s">
        <v>7285</v>
      </c>
      <c r="C666" t="s">
        <v>6696</v>
      </c>
      <c r="D666" t="s">
        <v>6654</v>
      </c>
      <c r="E666" t="b">
        <v>1</v>
      </c>
    </row>
    <row r="667" spans="1:5">
      <c r="A667">
        <v>785</v>
      </c>
      <c r="B667" t="s">
        <v>7282</v>
      </c>
      <c r="C667" t="s">
        <v>6696</v>
      </c>
      <c r="D667" t="s">
        <v>6654</v>
      </c>
      <c r="E667" t="b">
        <v>1</v>
      </c>
    </row>
    <row r="668" spans="1:5">
      <c r="A668">
        <v>943</v>
      </c>
      <c r="B668" t="s">
        <v>7511</v>
      </c>
      <c r="C668" t="s">
        <v>6696</v>
      </c>
      <c r="D668" t="s">
        <v>6654</v>
      </c>
      <c r="E668" t="b">
        <v>1</v>
      </c>
    </row>
    <row r="669" spans="1:5">
      <c r="A669">
        <v>944</v>
      </c>
      <c r="B669" t="s">
        <v>7513</v>
      </c>
      <c r="C669" t="s">
        <v>6696</v>
      </c>
      <c r="D669" t="s">
        <v>6654</v>
      </c>
      <c r="E669" t="b">
        <v>1</v>
      </c>
    </row>
    <row r="670" spans="1:5">
      <c r="A670">
        <v>945</v>
      </c>
      <c r="B670" t="s">
        <v>7515</v>
      </c>
      <c r="C670" t="s">
        <v>6696</v>
      </c>
      <c r="D670" t="s">
        <v>6654</v>
      </c>
      <c r="E670" t="b">
        <v>1</v>
      </c>
    </row>
    <row r="671" spans="1:5">
      <c r="A671">
        <v>791</v>
      </c>
      <c r="B671" t="s">
        <v>7280</v>
      </c>
      <c r="C671" t="s">
        <v>6696</v>
      </c>
      <c r="D671" t="s">
        <v>6654</v>
      </c>
      <c r="E671" t="b">
        <v>1</v>
      </c>
    </row>
    <row r="672" spans="1:5">
      <c r="A672">
        <v>777</v>
      </c>
      <c r="B672" t="s">
        <v>7462</v>
      </c>
      <c r="C672" t="s">
        <v>6696</v>
      </c>
      <c r="D672" t="s">
        <v>6654</v>
      </c>
      <c r="E672" t="b">
        <v>1</v>
      </c>
    </row>
    <row r="673" spans="1:5">
      <c r="A673">
        <v>834</v>
      </c>
      <c r="B673" t="s">
        <v>7179</v>
      </c>
      <c r="C673" t="s">
        <v>6697</v>
      </c>
      <c r="D673" t="s">
        <v>6654</v>
      </c>
      <c r="E673" t="b">
        <v>1</v>
      </c>
    </row>
    <row r="674" spans="1:5">
      <c r="A674">
        <v>998</v>
      </c>
      <c r="B674" t="s">
        <v>7611</v>
      </c>
      <c r="C674" t="s">
        <v>6697</v>
      </c>
      <c r="D674" t="s">
        <v>6654</v>
      </c>
      <c r="E674" t="b">
        <v>1</v>
      </c>
    </row>
    <row r="675" spans="1:5">
      <c r="A675">
        <v>429</v>
      </c>
      <c r="B675" t="s">
        <v>7091</v>
      </c>
      <c r="C675" t="s">
        <v>6697</v>
      </c>
      <c r="D675" t="s">
        <v>6654</v>
      </c>
      <c r="E675" t="b">
        <v>1</v>
      </c>
    </row>
    <row r="676" spans="1:5">
      <c r="A676">
        <v>838</v>
      </c>
      <c r="B676" t="s">
        <v>7171</v>
      </c>
      <c r="C676" t="s">
        <v>6697</v>
      </c>
      <c r="D676" t="s">
        <v>6654</v>
      </c>
      <c r="E676" t="b">
        <v>1</v>
      </c>
    </row>
    <row r="677" spans="1:5">
      <c r="A677">
        <v>839</v>
      </c>
      <c r="B677" t="s">
        <v>6707</v>
      </c>
      <c r="C677" t="s">
        <v>6697</v>
      </c>
      <c r="D677" t="s">
        <v>6654</v>
      </c>
      <c r="E677" t="b">
        <v>1</v>
      </c>
    </row>
    <row r="678" spans="1:5">
      <c r="A678">
        <v>940</v>
      </c>
      <c r="B678" t="s">
        <v>7508</v>
      </c>
      <c r="C678" t="s">
        <v>6697</v>
      </c>
      <c r="D678" t="s">
        <v>6654</v>
      </c>
      <c r="E678" t="b">
        <v>1</v>
      </c>
    </row>
    <row r="679" spans="1:5">
      <c r="A679">
        <v>999</v>
      </c>
      <c r="B679" t="s">
        <v>7613</v>
      </c>
      <c r="C679" t="s">
        <v>6697</v>
      </c>
      <c r="D679" t="s">
        <v>6654</v>
      </c>
      <c r="E679" t="b">
        <v>1</v>
      </c>
    </row>
    <row r="680" spans="1:5">
      <c r="A680">
        <v>836</v>
      </c>
      <c r="B680" t="s">
        <v>7177</v>
      </c>
      <c r="C680" t="s">
        <v>6697</v>
      </c>
      <c r="D680" t="s">
        <v>6654</v>
      </c>
      <c r="E680" t="b">
        <v>1</v>
      </c>
    </row>
    <row r="681" spans="1:5">
      <c r="A681">
        <v>837</v>
      </c>
      <c r="B681" t="s">
        <v>7169</v>
      </c>
      <c r="C681" t="s">
        <v>6697</v>
      </c>
      <c r="D681" t="s">
        <v>6654</v>
      </c>
      <c r="E681" t="b">
        <v>1</v>
      </c>
    </row>
    <row r="682" spans="1:5">
      <c r="A682">
        <v>843</v>
      </c>
      <c r="B682" t="s">
        <v>7181</v>
      </c>
      <c r="C682" t="s">
        <v>6697</v>
      </c>
      <c r="D682" t="s">
        <v>6654</v>
      </c>
      <c r="E682" t="b">
        <v>1</v>
      </c>
    </row>
    <row r="683" spans="1:5">
      <c r="A683">
        <v>941</v>
      </c>
      <c r="B683" t="s">
        <v>7509</v>
      </c>
      <c r="C683" t="s">
        <v>6697</v>
      </c>
      <c r="D683" t="s">
        <v>6654</v>
      </c>
      <c r="E683" t="b">
        <v>1</v>
      </c>
    </row>
    <row r="684" spans="1:5">
      <c r="A684">
        <v>942</v>
      </c>
      <c r="B684" t="s">
        <v>7510</v>
      </c>
      <c r="C684" t="s">
        <v>6697</v>
      </c>
      <c r="D684" t="s">
        <v>6654</v>
      </c>
      <c r="E684" t="b">
        <v>1</v>
      </c>
    </row>
    <row r="685" spans="1:5">
      <c r="A685">
        <v>846</v>
      </c>
      <c r="B685" t="s">
        <v>7173</v>
      </c>
      <c r="C685" t="s">
        <v>6697</v>
      </c>
      <c r="D685" t="s">
        <v>6654</v>
      </c>
      <c r="E685" t="b">
        <v>1</v>
      </c>
    </row>
    <row r="686" spans="1:5">
      <c r="A686">
        <v>847</v>
      </c>
      <c r="B686" t="s">
        <v>6912</v>
      </c>
      <c r="C686" t="s">
        <v>6697</v>
      </c>
      <c r="D686" t="s">
        <v>6654</v>
      </c>
      <c r="E686" t="b">
        <v>1</v>
      </c>
    </row>
    <row r="687" spans="1:5">
      <c r="A687">
        <v>835</v>
      </c>
      <c r="B687" t="s">
        <v>6713</v>
      </c>
      <c r="C687" t="s">
        <v>6697</v>
      </c>
      <c r="D687" t="s">
        <v>6654</v>
      </c>
      <c r="E687" t="b">
        <v>1</v>
      </c>
    </row>
    <row r="688" spans="1:5">
      <c r="A688">
        <v>848</v>
      </c>
      <c r="B688" t="s">
        <v>7175</v>
      </c>
      <c r="C688" t="s">
        <v>6697</v>
      </c>
      <c r="D688" t="s">
        <v>6654</v>
      </c>
      <c r="E688" t="b">
        <v>1</v>
      </c>
    </row>
    <row r="689" spans="1:5">
      <c r="A689">
        <v>763</v>
      </c>
      <c r="B689" t="s">
        <v>7278</v>
      </c>
      <c r="C689" t="s">
        <v>6700</v>
      </c>
      <c r="D689" t="s">
        <v>6654</v>
      </c>
      <c r="E689" t="b">
        <v>1</v>
      </c>
    </row>
    <row r="690" spans="1:5">
      <c r="A690">
        <v>764</v>
      </c>
      <c r="B690" t="s">
        <v>7277</v>
      </c>
      <c r="C690" t="s">
        <v>6700</v>
      </c>
      <c r="D690" t="s">
        <v>6654</v>
      </c>
      <c r="E690" t="b">
        <v>1</v>
      </c>
    </row>
    <row r="691" spans="1:5">
      <c r="A691">
        <v>758</v>
      </c>
      <c r="B691" t="s">
        <v>7299</v>
      </c>
      <c r="C691" t="s">
        <v>6700</v>
      </c>
      <c r="D691" t="s">
        <v>6654</v>
      </c>
      <c r="E691" t="b">
        <v>1</v>
      </c>
    </row>
    <row r="692" spans="1:5">
      <c r="A692">
        <v>756</v>
      </c>
      <c r="B692" t="s">
        <v>7300</v>
      </c>
      <c r="C692" t="s">
        <v>6700</v>
      </c>
      <c r="D692" t="s">
        <v>6654</v>
      </c>
      <c r="E692" t="b">
        <v>1</v>
      </c>
    </row>
    <row r="693" spans="1:5">
      <c r="A693">
        <v>757</v>
      </c>
      <c r="B693" t="s">
        <v>7301</v>
      </c>
      <c r="C693" t="s">
        <v>6700</v>
      </c>
      <c r="D693" t="s">
        <v>6654</v>
      </c>
      <c r="E693" t="b">
        <v>1</v>
      </c>
    </row>
    <row r="694" spans="1:5">
      <c r="A694">
        <v>765</v>
      </c>
      <c r="B694" t="s">
        <v>7297</v>
      </c>
      <c r="C694" t="s">
        <v>6700</v>
      </c>
      <c r="D694" t="s">
        <v>6654</v>
      </c>
      <c r="E694" t="b">
        <v>1</v>
      </c>
    </row>
    <row r="695" spans="1:5">
      <c r="A695">
        <v>946</v>
      </c>
      <c r="B695" t="s">
        <v>7517</v>
      </c>
      <c r="C695" t="s">
        <v>6700</v>
      </c>
      <c r="D695" t="s">
        <v>6654</v>
      </c>
      <c r="E695" t="b">
        <v>1</v>
      </c>
    </row>
    <row r="696" spans="1:5">
      <c r="A696">
        <v>767</v>
      </c>
      <c r="B696" t="s">
        <v>7295</v>
      </c>
      <c r="C696" t="s">
        <v>6700</v>
      </c>
      <c r="D696" t="s">
        <v>6654</v>
      </c>
      <c r="E696" t="b">
        <v>1</v>
      </c>
    </row>
    <row r="697" spans="1:5">
      <c r="A697">
        <v>768</v>
      </c>
      <c r="B697" t="s">
        <v>7296</v>
      </c>
      <c r="C697" t="s">
        <v>6700</v>
      </c>
      <c r="D697" t="s">
        <v>6654</v>
      </c>
      <c r="E697" t="b">
        <v>1</v>
      </c>
    </row>
    <row r="698" spans="1:5">
      <c r="A698">
        <v>769</v>
      </c>
      <c r="B698" t="s">
        <v>7298</v>
      </c>
      <c r="C698" t="s">
        <v>6700</v>
      </c>
      <c r="D698" t="s">
        <v>6654</v>
      </c>
      <c r="E698" t="b">
        <v>1</v>
      </c>
    </row>
    <row r="699" spans="1:5">
      <c r="A699">
        <v>770</v>
      </c>
      <c r="B699" t="s">
        <v>7302</v>
      </c>
      <c r="C699" t="s">
        <v>6700</v>
      </c>
      <c r="D699" t="s">
        <v>6654</v>
      </c>
      <c r="E699" t="b">
        <v>1</v>
      </c>
    </row>
    <row r="700" spans="1:5">
      <c r="A700">
        <v>1004</v>
      </c>
      <c r="B700" t="s">
        <v>7620</v>
      </c>
      <c r="C700" t="s">
        <v>6661</v>
      </c>
      <c r="D700" t="s">
        <v>6654</v>
      </c>
      <c r="E700" t="b">
        <v>1</v>
      </c>
    </row>
    <row r="701" spans="1:5">
      <c r="A701">
        <v>824</v>
      </c>
      <c r="B701" t="s">
        <v>7268</v>
      </c>
      <c r="C701" t="s">
        <v>6661</v>
      </c>
      <c r="D701" t="s">
        <v>6654</v>
      </c>
      <c r="E701" t="b">
        <v>1</v>
      </c>
    </row>
    <row r="702" spans="1:5">
      <c r="A702">
        <v>823</v>
      </c>
      <c r="B702" t="s">
        <v>7266</v>
      </c>
      <c r="C702" t="s">
        <v>6661</v>
      </c>
      <c r="D702" t="s">
        <v>6654</v>
      </c>
      <c r="E702" t="b">
        <v>1</v>
      </c>
    </row>
    <row r="703" spans="1:5">
      <c r="A703">
        <v>833</v>
      </c>
      <c r="B703" t="s">
        <v>7254</v>
      </c>
      <c r="C703" t="s">
        <v>6661</v>
      </c>
      <c r="D703" t="s">
        <v>6654</v>
      </c>
      <c r="E703" t="b">
        <v>1</v>
      </c>
    </row>
    <row r="704" spans="1:5">
      <c r="A704">
        <v>832</v>
      </c>
      <c r="B704" t="s">
        <v>7252</v>
      </c>
      <c r="C704" t="s">
        <v>6661</v>
      </c>
      <c r="D704" t="s">
        <v>6654</v>
      </c>
      <c r="E704" t="b">
        <v>1</v>
      </c>
    </row>
    <row r="705" spans="1:5">
      <c r="A705">
        <v>825</v>
      </c>
      <c r="B705" t="s">
        <v>7250</v>
      </c>
      <c r="C705" t="s">
        <v>6661</v>
      </c>
      <c r="D705" t="s">
        <v>6654</v>
      </c>
      <c r="E705" t="b">
        <v>1</v>
      </c>
    </row>
    <row r="706" spans="1:5">
      <c r="A706">
        <v>829</v>
      </c>
      <c r="B706" t="s">
        <v>7246</v>
      </c>
      <c r="C706" t="s">
        <v>6661</v>
      </c>
      <c r="D706" t="s">
        <v>6654</v>
      </c>
      <c r="E706" t="b">
        <v>1</v>
      </c>
    </row>
    <row r="707" spans="1:5">
      <c r="A707">
        <v>827</v>
      </c>
      <c r="B707" t="s">
        <v>7248</v>
      </c>
      <c r="C707" t="s">
        <v>6661</v>
      </c>
      <c r="D707" t="s">
        <v>6654</v>
      </c>
      <c r="E707" t="b">
        <v>1</v>
      </c>
    </row>
    <row r="708" spans="1:5">
      <c r="A708">
        <v>828</v>
      </c>
      <c r="B708" t="s">
        <v>7244</v>
      </c>
      <c r="C708" t="s">
        <v>6661</v>
      </c>
      <c r="D708" t="s">
        <v>6654</v>
      </c>
      <c r="E708" t="b">
        <v>1</v>
      </c>
    </row>
    <row r="709" spans="1:5">
      <c r="A709">
        <v>809</v>
      </c>
      <c r="B709" t="s">
        <v>7264</v>
      </c>
      <c r="C709" t="s">
        <v>6661</v>
      </c>
      <c r="D709" t="s">
        <v>6654</v>
      </c>
      <c r="E709" t="b">
        <v>1</v>
      </c>
    </row>
    <row r="710" spans="1:5">
      <c r="A710">
        <v>814</v>
      </c>
      <c r="B710" t="s">
        <v>7228</v>
      </c>
      <c r="C710" t="s">
        <v>6661</v>
      </c>
      <c r="D710" t="s">
        <v>6654</v>
      </c>
      <c r="E710" t="b">
        <v>1</v>
      </c>
    </row>
    <row r="711" spans="1:5">
      <c r="A711">
        <v>815</v>
      </c>
      <c r="B711" t="s">
        <v>7230</v>
      </c>
      <c r="C711" t="s">
        <v>6661</v>
      </c>
      <c r="D711" t="s">
        <v>6654</v>
      </c>
      <c r="E711" t="b">
        <v>1</v>
      </c>
    </row>
    <row r="712" spans="1:5">
      <c r="A712">
        <v>816</v>
      </c>
      <c r="B712" t="s">
        <v>6905</v>
      </c>
      <c r="C712" t="s">
        <v>6661</v>
      </c>
      <c r="D712" t="s">
        <v>6654</v>
      </c>
      <c r="E712" t="b">
        <v>1</v>
      </c>
    </row>
    <row r="713" spans="1:5">
      <c r="A713">
        <v>817</v>
      </c>
      <c r="B713" t="s">
        <v>6907</v>
      </c>
      <c r="C713" t="s">
        <v>6661</v>
      </c>
      <c r="D713" t="s">
        <v>6654</v>
      </c>
      <c r="E713" t="b">
        <v>1</v>
      </c>
    </row>
    <row r="714" spans="1:5">
      <c r="A714">
        <v>914</v>
      </c>
      <c r="B714" t="s">
        <v>7482</v>
      </c>
      <c r="C714" t="s">
        <v>6661</v>
      </c>
      <c r="D714" t="s">
        <v>6654</v>
      </c>
      <c r="E714" t="b">
        <v>1</v>
      </c>
    </row>
    <row r="715" spans="1:5">
      <c r="A715">
        <v>915</v>
      </c>
      <c r="B715" t="s">
        <v>7483</v>
      </c>
      <c r="C715" t="s">
        <v>6661</v>
      </c>
      <c r="D715" t="s">
        <v>6654</v>
      </c>
      <c r="E715" t="b">
        <v>1</v>
      </c>
    </row>
    <row r="716" spans="1:5">
      <c r="A716">
        <v>916</v>
      </c>
      <c r="B716" t="s">
        <v>7484</v>
      </c>
      <c r="C716" t="s">
        <v>6661</v>
      </c>
      <c r="D716" t="s">
        <v>6654</v>
      </c>
      <c r="E716" t="b">
        <v>1</v>
      </c>
    </row>
    <row r="717" spans="1:5">
      <c r="A717">
        <v>826</v>
      </c>
      <c r="B717" t="s">
        <v>7256</v>
      </c>
      <c r="C717" t="s">
        <v>6661</v>
      </c>
      <c r="D717" t="s">
        <v>6654</v>
      </c>
      <c r="E717" t="b">
        <v>1</v>
      </c>
    </row>
    <row r="718" spans="1:5">
      <c r="A718">
        <v>830</v>
      </c>
      <c r="B718" t="s">
        <v>6903</v>
      </c>
      <c r="C718" t="s">
        <v>6661</v>
      </c>
      <c r="D718" t="s">
        <v>6654</v>
      </c>
      <c r="E718" t="b">
        <v>1</v>
      </c>
    </row>
    <row r="719" spans="1:5">
      <c r="A719">
        <v>831</v>
      </c>
      <c r="B719" t="s">
        <v>7437</v>
      </c>
      <c r="C719" t="s">
        <v>6661</v>
      </c>
      <c r="D719" t="s">
        <v>6654</v>
      </c>
      <c r="E719" t="b">
        <v>1</v>
      </c>
    </row>
    <row r="720" spans="1:5">
      <c r="A720">
        <v>802</v>
      </c>
      <c r="B720" t="s">
        <v>7257</v>
      </c>
      <c r="C720" t="s">
        <v>6661</v>
      </c>
      <c r="D720" t="s">
        <v>6654</v>
      </c>
      <c r="E720" t="b">
        <v>1</v>
      </c>
    </row>
    <row r="721" spans="1:5">
      <c r="A721">
        <v>804</v>
      </c>
      <c r="B721" t="s">
        <v>7259</v>
      </c>
      <c r="C721" t="s">
        <v>6661</v>
      </c>
      <c r="D721" t="s">
        <v>6654</v>
      </c>
      <c r="E721" t="b">
        <v>1</v>
      </c>
    </row>
    <row r="722" spans="1:5">
      <c r="A722">
        <v>806</v>
      </c>
      <c r="B722" t="s">
        <v>7261</v>
      </c>
      <c r="C722" t="s">
        <v>6661</v>
      </c>
      <c r="D722" t="s">
        <v>6654</v>
      </c>
      <c r="E722" t="b">
        <v>1</v>
      </c>
    </row>
    <row r="723" spans="1:5">
      <c r="A723">
        <v>810</v>
      </c>
      <c r="B723" t="s">
        <v>7235</v>
      </c>
      <c r="C723" t="s">
        <v>6661</v>
      </c>
      <c r="D723" t="s">
        <v>6654</v>
      </c>
      <c r="E723" t="b">
        <v>1</v>
      </c>
    </row>
    <row r="724" spans="1:5">
      <c r="A724">
        <v>812</v>
      </c>
      <c r="B724" t="s">
        <v>7239</v>
      </c>
      <c r="C724" t="s">
        <v>6661</v>
      </c>
      <c r="D724" t="s">
        <v>6654</v>
      </c>
      <c r="E724" t="b">
        <v>1</v>
      </c>
    </row>
    <row r="725" spans="1:5">
      <c r="A725">
        <v>803</v>
      </c>
      <c r="B725" t="s">
        <v>7258</v>
      </c>
      <c r="C725" t="s">
        <v>6661</v>
      </c>
      <c r="D725" t="s">
        <v>6654</v>
      </c>
      <c r="E725" t="b">
        <v>1</v>
      </c>
    </row>
    <row r="726" spans="1:5">
      <c r="A726">
        <v>805</v>
      </c>
      <c r="B726" t="s">
        <v>7260</v>
      </c>
      <c r="C726" t="s">
        <v>6661</v>
      </c>
      <c r="D726" t="s">
        <v>6654</v>
      </c>
      <c r="E726" t="b">
        <v>1</v>
      </c>
    </row>
    <row r="727" spans="1:5">
      <c r="A727">
        <v>807</v>
      </c>
      <c r="B727" t="s">
        <v>7262</v>
      </c>
      <c r="C727" t="s">
        <v>6661</v>
      </c>
      <c r="D727" t="s">
        <v>6654</v>
      </c>
      <c r="E727" t="b">
        <v>1</v>
      </c>
    </row>
    <row r="728" spans="1:5">
      <c r="A728">
        <v>811</v>
      </c>
      <c r="B728" t="s">
        <v>7237</v>
      </c>
      <c r="C728" t="s">
        <v>6661</v>
      </c>
      <c r="D728" t="s">
        <v>6654</v>
      </c>
      <c r="E728" t="b">
        <v>1</v>
      </c>
    </row>
    <row r="729" spans="1:5">
      <c r="A729">
        <v>813</v>
      </c>
      <c r="B729" t="s">
        <v>7241</v>
      </c>
      <c r="C729" t="s">
        <v>6661</v>
      </c>
      <c r="D729" t="s">
        <v>6654</v>
      </c>
      <c r="E729" t="b">
        <v>1</v>
      </c>
    </row>
    <row r="730" spans="1:5">
      <c r="A730">
        <v>818</v>
      </c>
      <c r="B730" t="s">
        <v>7418</v>
      </c>
      <c r="C730" t="s">
        <v>6661</v>
      </c>
      <c r="D730" t="s">
        <v>6654</v>
      </c>
      <c r="E730" t="b">
        <v>1</v>
      </c>
    </row>
    <row r="731" spans="1:5">
      <c r="A731">
        <v>819</v>
      </c>
      <c r="B731" t="s">
        <v>7420</v>
      </c>
      <c r="C731" t="s">
        <v>6661</v>
      </c>
      <c r="D731" t="s">
        <v>6654</v>
      </c>
      <c r="E731" t="b">
        <v>1</v>
      </c>
    </row>
    <row r="732" spans="1:5">
      <c r="A732">
        <v>908</v>
      </c>
      <c r="B732" t="s">
        <v>6952</v>
      </c>
      <c r="C732" t="s">
        <v>6691</v>
      </c>
      <c r="D732" t="s">
        <v>6654</v>
      </c>
      <c r="E732" t="b">
        <v>1</v>
      </c>
    </row>
    <row r="733" spans="1:5">
      <c r="A733">
        <v>909</v>
      </c>
      <c r="B733" t="s">
        <v>6953</v>
      </c>
      <c r="C733" t="s">
        <v>6691</v>
      </c>
      <c r="D733" t="s">
        <v>6654</v>
      </c>
      <c r="E733" t="b">
        <v>1</v>
      </c>
    </row>
    <row r="734" spans="1:5">
      <c r="A734">
        <v>897</v>
      </c>
      <c r="B734" t="s">
        <v>6930</v>
      </c>
      <c r="C734" t="s">
        <v>6691</v>
      </c>
      <c r="D734" t="s">
        <v>6654</v>
      </c>
      <c r="E734" t="b">
        <v>1</v>
      </c>
    </row>
    <row r="735" spans="1:5">
      <c r="A735">
        <v>898</v>
      </c>
      <c r="B735" t="s">
        <v>6932</v>
      </c>
      <c r="C735" t="s">
        <v>6691</v>
      </c>
      <c r="D735" t="s">
        <v>6654</v>
      </c>
      <c r="E735" t="b">
        <v>1</v>
      </c>
    </row>
    <row r="736" spans="1:5">
      <c r="A736">
        <v>899</v>
      </c>
      <c r="B736" t="s">
        <v>6934</v>
      </c>
      <c r="C736" t="s">
        <v>6691</v>
      </c>
      <c r="D736" t="s">
        <v>6654</v>
      </c>
      <c r="E736" t="b">
        <v>1</v>
      </c>
    </row>
    <row r="737" spans="1:5">
      <c r="A737">
        <v>900</v>
      </c>
      <c r="B737" t="s">
        <v>6936</v>
      </c>
      <c r="C737" t="s">
        <v>6691</v>
      </c>
      <c r="D737" t="s">
        <v>6654</v>
      </c>
      <c r="E737" t="b">
        <v>1</v>
      </c>
    </row>
    <row r="738" spans="1:5">
      <c r="A738">
        <v>907</v>
      </c>
      <c r="B738" t="s">
        <v>6951</v>
      </c>
      <c r="C738" t="s">
        <v>6691</v>
      </c>
      <c r="D738" t="s">
        <v>6654</v>
      </c>
      <c r="E738" t="b">
        <v>1</v>
      </c>
    </row>
    <row r="739" spans="1:5">
      <c r="A739">
        <v>892</v>
      </c>
      <c r="B739" t="s">
        <v>6946</v>
      </c>
      <c r="C739" t="s">
        <v>6691</v>
      </c>
      <c r="D739" t="s">
        <v>6654</v>
      </c>
      <c r="E739" t="b">
        <v>1</v>
      </c>
    </row>
    <row r="740" spans="1:5">
      <c r="A740">
        <v>895</v>
      </c>
      <c r="B740" t="s">
        <v>6845</v>
      </c>
      <c r="C740" t="s">
        <v>6691</v>
      </c>
      <c r="D740" t="s">
        <v>6654</v>
      </c>
      <c r="E740" t="b">
        <v>1</v>
      </c>
    </row>
    <row r="741" spans="1:5">
      <c r="A741">
        <v>890</v>
      </c>
      <c r="B741" t="s">
        <v>6942</v>
      </c>
      <c r="C741" t="s">
        <v>6691</v>
      </c>
      <c r="D741" t="s">
        <v>6654</v>
      </c>
      <c r="E741" t="b">
        <v>1</v>
      </c>
    </row>
    <row r="742" spans="1:5">
      <c r="A742">
        <v>891</v>
      </c>
      <c r="B742" t="s">
        <v>6944</v>
      </c>
      <c r="C742" t="s">
        <v>6691</v>
      </c>
      <c r="D742" t="s">
        <v>6654</v>
      </c>
      <c r="E742" t="b">
        <v>1</v>
      </c>
    </row>
    <row r="743" spans="1:5">
      <c r="A743">
        <v>888</v>
      </c>
      <c r="B743" t="s">
        <v>6938</v>
      </c>
      <c r="C743" t="s">
        <v>6691</v>
      </c>
      <c r="D743" t="s">
        <v>6654</v>
      </c>
      <c r="E743" t="b">
        <v>1</v>
      </c>
    </row>
    <row r="744" spans="1:5">
      <c r="A744">
        <v>889</v>
      </c>
      <c r="B744" t="s">
        <v>6940</v>
      </c>
      <c r="C744" t="s">
        <v>6691</v>
      </c>
      <c r="D744" t="s">
        <v>6654</v>
      </c>
      <c r="E744" t="b">
        <v>1</v>
      </c>
    </row>
    <row r="745" spans="1:5">
      <c r="A745">
        <v>893</v>
      </c>
      <c r="B745" t="s">
        <v>6948</v>
      </c>
      <c r="C745" t="s">
        <v>6691</v>
      </c>
      <c r="D745" t="s">
        <v>6654</v>
      </c>
      <c r="E745" t="b">
        <v>1</v>
      </c>
    </row>
    <row r="746" spans="1:5">
      <c r="A746">
        <v>894</v>
      </c>
      <c r="B746" t="s">
        <v>6950</v>
      </c>
      <c r="C746" t="s">
        <v>6691</v>
      </c>
      <c r="D746" t="s">
        <v>6654</v>
      </c>
      <c r="E746" t="b">
        <v>1</v>
      </c>
    </row>
    <row r="747" spans="1:5">
      <c r="A747">
        <v>896</v>
      </c>
      <c r="B747" t="s">
        <v>6843</v>
      </c>
      <c r="C747" t="s">
        <v>6691</v>
      </c>
      <c r="D747" t="s">
        <v>6654</v>
      </c>
      <c r="E747" t="b">
        <v>1</v>
      </c>
    </row>
    <row r="748" spans="1:5">
      <c r="A748">
        <v>792</v>
      </c>
      <c r="B748" t="s">
        <v>7093</v>
      </c>
      <c r="C748" t="s">
        <v>6695</v>
      </c>
      <c r="D748" t="s">
        <v>6654</v>
      </c>
      <c r="E748" t="b">
        <v>1</v>
      </c>
    </row>
    <row r="749" spans="1:5">
      <c r="A749">
        <v>947</v>
      </c>
      <c r="B749" t="s">
        <v>7519</v>
      </c>
      <c r="C749" t="s">
        <v>6695</v>
      </c>
      <c r="D749" t="s">
        <v>6654</v>
      </c>
      <c r="E749" t="b">
        <v>1</v>
      </c>
    </row>
    <row r="750" spans="1:5">
      <c r="A750">
        <v>948</v>
      </c>
      <c r="B750" t="s">
        <v>7521</v>
      </c>
      <c r="C750" t="s">
        <v>6695</v>
      </c>
      <c r="D750" t="s">
        <v>6654</v>
      </c>
      <c r="E750" t="b">
        <v>1</v>
      </c>
    </row>
    <row r="751" spans="1:5">
      <c r="A751">
        <v>949</v>
      </c>
      <c r="B751" t="s">
        <v>7523</v>
      </c>
      <c r="C751" t="s">
        <v>6695</v>
      </c>
      <c r="D751" t="s">
        <v>6654</v>
      </c>
      <c r="E751" t="b">
        <v>1</v>
      </c>
    </row>
    <row r="752" spans="1:5">
      <c r="A752">
        <v>866</v>
      </c>
      <c r="B752" t="s">
        <v>7095</v>
      </c>
      <c r="C752" t="s">
        <v>6695</v>
      </c>
      <c r="D752" t="s">
        <v>6654</v>
      </c>
      <c r="E752" t="b">
        <v>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8.5703125" style="3" bestFit="1" customWidth="1"/>
    <col min="4" max="4" width="18.5703125" style="3" hidden="1" customWidth="1" outlineLevel="1"/>
    <col min="5" max="5" width="14.28515625" style="3" bestFit="1" customWidth="1" collapsed="1"/>
    <col min="6" max="6" width="10.85546875" style="3" bestFit="1" customWidth="1"/>
    <col min="7" max="7" width="10.85546875" style="3" hidden="1" customWidth="1" outlineLevel="1"/>
    <col min="8" max="8" width="13.140625" style="3" bestFit="1" customWidth="1" collapsed="1"/>
    <col min="9" max="9" width="13.140625" style="3" bestFit="1" customWidth="1"/>
    <col min="10" max="10" width="12" style="3" bestFit="1" customWidth="1"/>
    <col min="11" max="11" width="7.140625" style="3" bestFit="1" customWidth="1"/>
    <col min="12" max="12" width="7.140625" style="3" hidden="1" customWidth="1" outlineLevel="1"/>
    <col min="13" max="13" width="9.85546875" style="3" bestFit="1" customWidth="1" collapsed="1"/>
    <col min="14" max="14" width="10.7109375" style="3" bestFit="1" customWidth="1"/>
    <col min="15" max="15" width="11.28515625" style="3" bestFit="1" customWidth="1"/>
    <col min="16" max="16" width="11.140625" style="3" bestFit="1" customWidth="1"/>
    <col min="17" max="17" width="16.28515625" style="3" bestFit="1" customWidth="1"/>
    <col min="18" max="18" width="16.85546875" style="3" bestFit="1" customWidth="1"/>
    <col min="19" max="19" width="16.85546875" style="3" hidden="1" customWidth="1" outlineLevel="1"/>
    <col min="20" max="20" width="20.140625" style="3" bestFit="1" customWidth="1" collapsed="1"/>
    <col min="21" max="21" width="20.140625" style="3" hidden="1" customWidth="1" outlineLevel="1"/>
    <col min="22" max="22" width="20.140625" style="3" bestFit="1" customWidth="1" collapsed="1"/>
    <col min="23" max="23" width="20.140625" style="3" hidden="1" customWidth="1" outlineLevel="1"/>
    <col min="24" max="24" width="21.42578125" style="3" bestFit="1" customWidth="1" collapsed="1"/>
    <col min="25" max="25" width="21.42578125" style="3" hidden="1" customWidth="1" outlineLevel="1"/>
    <col min="26" max="26" width="28.140625" style="3" bestFit="1" customWidth="1" collapsed="1"/>
    <col min="27" max="27" width="12.28515625" style="3" bestFit="1" customWidth="1"/>
    <col min="28" max="28" width="19.85546875" style="3" bestFit="1" customWidth="1"/>
    <col min="29" max="29" width="20.28515625" style="3" bestFit="1" customWidth="1"/>
    <col min="30" max="30" width="26.28515625" style="3" bestFit="1" customWidth="1"/>
    <col min="31" max="31" width="26.28515625" style="3" hidden="1" customWidth="1" outlineLevel="1"/>
    <col min="32" max="32" width="16.42578125" style="3" bestFit="1" customWidth="1" collapsed="1"/>
    <col min="33" max="33" width="26.42578125" style="3" bestFit="1" customWidth="1"/>
    <col min="34" max="34" width="25.28515625" style="3" bestFit="1" customWidth="1"/>
    <col min="35" max="35" width="25.28515625" style="3" hidden="1" customWidth="1" outlineLevel="1"/>
    <col min="36" max="36" width="10.85546875" style="3" bestFit="1" customWidth="1" collapsed="1"/>
    <col min="37" max="37" width="18.140625" style="3" bestFit="1" customWidth="1"/>
    <col min="38" max="38" width="12.7109375" style="3" bestFit="1" customWidth="1"/>
    <col min="39" max="39" width="18.140625" style="3" bestFit="1" customWidth="1"/>
    <col min="40" max="40" width="18.140625" style="3" hidden="1" customWidth="1" outlineLevel="1"/>
    <col min="41" max="41" width="14" style="3" bestFit="1" customWidth="1" collapsed="1"/>
    <col min="42" max="42" width="14" style="3" hidden="1" customWidth="1" outlineLevel="1"/>
    <col min="43" max="43" width="7.140625" style="3" bestFit="1" customWidth="1" collapsed="1"/>
    <col min="44" max="44" width="7.140625" style="3" hidden="1" customWidth="1" outlineLevel="1"/>
    <col min="45" max="45" width="15.7109375" style="3" bestFit="1" customWidth="1" collapsed="1"/>
    <col min="46" max="46" width="15.7109375" style="3" hidden="1" customWidth="1" outlineLevel="1"/>
    <col min="47" max="47" width="13.85546875" style="3" bestFit="1" customWidth="1" collapsed="1"/>
    <col min="48" max="48" width="13.85546875" style="3" hidden="1" customWidth="1" outlineLevel="1"/>
    <col min="49" max="49" width="19.5703125" style="3" bestFit="1" customWidth="1" collapsed="1"/>
    <col min="50" max="50" width="19.5703125" style="3" hidden="1" customWidth="1" outlineLevel="1"/>
    <col min="51" max="51" width="11.42578125" style="3" bestFit="1" customWidth="1" collapsed="1"/>
    <col min="52" max="52" width="10.5703125" style="3" bestFit="1" customWidth="1"/>
    <col min="53" max="53" width="16.5703125" style="3" bestFit="1" customWidth="1"/>
    <col min="54" max="54" width="15.28515625" style="3" bestFit="1" customWidth="1"/>
    <col min="55" max="55" width="15.28515625" style="3" hidden="1" customWidth="1" outlineLevel="1"/>
    <col min="56" max="56" width="13.42578125" style="3" bestFit="1" customWidth="1" collapsed="1"/>
    <col min="57" max="57" width="18.85546875" style="3" bestFit="1" customWidth="1"/>
    <col min="58" max="58" width="18.85546875" style="3" hidden="1" customWidth="1" outlineLevel="1"/>
    <col min="59" max="59" width="22.42578125" style="3" bestFit="1" customWidth="1" collapsed="1"/>
    <col min="60" max="60" width="22.42578125" style="3" hidden="1" customWidth="1" outlineLevel="1"/>
    <col min="61" max="61" width="22.42578125" style="3" bestFit="1" customWidth="1" collapsed="1"/>
    <col min="62" max="62" width="22.42578125" style="3" hidden="1" customWidth="1" outlineLevel="1"/>
    <col min="63" max="63" width="19.7109375" style="3" bestFit="1" customWidth="1" collapsed="1"/>
    <col min="64" max="64" width="19.7109375" style="3" hidden="1" customWidth="1" outlineLevel="1"/>
    <col min="65" max="65" width="15" style="3" bestFit="1" customWidth="1" collapsed="1"/>
    <col min="66" max="66" width="15" style="3" hidden="1" customWidth="1" outlineLevel="1"/>
    <col min="67" max="67" width="12.28515625" style="3" bestFit="1" customWidth="1" collapsed="1"/>
    <col min="68" max="68" width="13.7109375" style="3" bestFit="1" customWidth="1"/>
    <col min="69" max="69" width="9.7109375" style="3" bestFit="1" customWidth="1"/>
    <col min="70" max="70" width="9.7109375" style="3" hidden="1" customWidth="1" outlineLevel="1"/>
    <col min="71" max="71" width="14.5703125" style="3" bestFit="1" customWidth="1" collapsed="1"/>
    <col min="72" max="72" width="11.85546875" style="3" bestFit="1" customWidth="1"/>
    <col min="73" max="73" width="18.7109375" style="3" bestFit="1" customWidth="1"/>
    <col min="74" max="74" width="32" style="3" bestFit="1" customWidth="1"/>
    <col min="75" max="132" width="9.140625" style="22"/>
    <col min="133" max="16384" width="9.140625" style="3"/>
  </cols>
  <sheetData>
    <row r="1" spans="1:132" s="13" customFormat="1">
      <c r="A1" s="10"/>
      <c r="B1" s="11" t="s">
        <v>0</v>
      </c>
      <c r="C1" s="12" t="s">
        <v>1</v>
      </c>
      <c r="D1" s="12"/>
      <c r="E1" s="12" t="s">
        <v>2</v>
      </c>
      <c r="F1" s="12" t="s">
        <v>3</v>
      </c>
      <c r="G1" s="12"/>
      <c r="H1" s="12" t="s">
        <v>4</v>
      </c>
      <c r="I1" s="12" t="s">
        <v>5</v>
      </c>
      <c r="J1" s="12" t="s">
        <v>6</v>
      </c>
      <c r="K1" s="12" t="s">
        <v>7</v>
      </c>
      <c r="L1" s="12"/>
      <c r="M1" s="12" t="s">
        <v>8</v>
      </c>
      <c r="N1" s="12" t="s">
        <v>134</v>
      </c>
      <c r="O1" s="12" t="s">
        <v>135</v>
      </c>
      <c r="P1" s="12" t="s">
        <v>136</v>
      </c>
      <c r="Q1" s="12" t="s">
        <v>137</v>
      </c>
      <c r="R1" s="12" t="s">
        <v>138</v>
      </c>
      <c r="S1" s="12"/>
      <c r="T1" s="12" t="s">
        <v>139</v>
      </c>
      <c r="U1" s="12"/>
      <c r="V1" s="12" t="s">
        <v>140</v>
      </c>
      <c r="W1" s="12"/>
      <c r="X1" s="12" t="s">
        <v>141</v>
      </c>
      <c r="Y1" s="12"/>
      <c r="Z1" s="12" t="s">
        <v>142</v>
      </c>
      <c r="AA1" s="12" t="s">
        <v>143</v>
      </c>
      <c r="AB1" s="12" t="s">
        <v>144</v>
      </c>
      <c r="AC1" s="12" t="s">
        <v>145</v>
      </c>
      <c r="AD1" s="12" t="s">
        <v>146</v>
      </c>
      <c r="AE1" s="12"/>
      <c r="AF1" s="12" t="s">
        <v>147</v>
      </c>
      <c r="AG1" s="12" t="s">
        <v>148</v>
      </c>
      <c r="AH1" s="12" t="s">
        <v>149</v>
      </c>
      <c r="AI1" s="12"/>
      <c r="AJ1" s="12" t="s">
        <v>150</v>
      </c>
      <c r="AK1" s="12" t="s">
        <v>151</v>
      </c>
      <c r="AL1" s="12" t="s">
        <v>152</v>
      </c>
      <c r="AM1" s="12" t="s">
        <v>153</v>
      </c>
      <c r="AN1" s="12"/>
      <c r="AO1" s="12" t="s">
        <v>154</v>
      </c>
      <c r="AP1" s="12"/>
      <c r="AQ1" s="12" t="s">
        <v>155</v>
      </c>
      <c r="AR1" s="12"/>
      <c r="AS1" s="12" t="s">
        <v>156</v>
      </c>
      <c r="AT1" s="12"/>
      <c r="AU1" s="12" t="s">
        <v>157</v>
      </c>
      <c r="AV1" s="12"/>
      <c r="AW1" s="12" t="s">
        <v>158</v>
      </c>
      <c r="AX1" s="12"/>
      <c r="AY1" s="12" t="s">
        <v>26</v>
      </c>
      <c r="AZ1" s="12" t="s">
        <v>27</v>
      </c>
      <c r="BA1" s="12" t="s">
        <v>28</v>
      </c>
      <c r="BB1" s="12" t="s">
        <v>29</v>
      </c>
      <c r="BC1" s="12"/>
      <c r="BD1" s="12" t="s">
        <v>30</v>
      </c>
      <c r="BE1" s="12" t="s">
        <v>31</v>
      </c>
      <c r="BF1" s="12"/>
      <c r="BG1" s="12" t="s">
        <v>32</v>
      </c>
      <c r="BH1" s="12"/>
      <c r="BI1" s="12" t="s">
        <v>33</v>
      </c>
      <c r="BJ1" s="12"/>
      <c r="BK1" s="12" t="s">
        <v>34</v>
      </c>
      <c r="BL1" s="12"/>
      <c r="BM1" s="12" t="s">
        <v>35</v>
      </c>
      <c r="BN1" s="12"/>
      <c r="BO1" s="12" t="s">
        <v>36</v>
      </c>
      <c r="BP1" s="12" t="s">
        <v>37</v>
      </c>
      <c r="BQ1" s="12" t="s">
        <v>38</v>
      </c>
      <c r="BR1" s="12"/>
      <c r="BS1" s="12" t="s">
        <v>39</v>
      </c>
      <c r="BT1" s="12" t="s">
        <v>40</v>
      </c>
      <c r="BU1" s="12" t="s">
        <v>41</v>
      </c>
      <c r="BV1" s="12" t="s">
        <v>42</v>
      </c>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row>
    <row r="2" spans="1:132" s="13" customFormat="1" outlineLevel="1">
      <c r="A2" s="14" t="s">
        <v>43</v>
      </c>
      <c r="B2" s="15" t="s">
        <v>44</v>
      </c>
      <c r="C2" s="15" t="str">
        <f>_xlfn.IFNA(IF(MATCH("ERROR",D10:D110,0),"ERROR"),"")</f>
        <v/>
      </c>
      <c r="D2" s="15" t="s">
        <v>45</v>
      </c>
      <c r="E2" s="15" t="s">
        <v>46</v>
      </c>
      <c r="F2" s="15" t="str">
        <f>_xlfn.IFNA(IF(MATCH("ERROR",G10:G110,0),"ERROR"),"")</f>
        <v/>
      </c>
      <c r="G2" s="15" t="s">
        <v>47</v>
      </c>
      <c r="H2" s="15" t="s">
        <v>48</v>
      </c>
      <c r="I2" s="15" t="s">
        <v>49</v>
      </c>
      <c r="J2" s="15" t="s">
        <v>50</v>
      </c>
      <c r="K2" s="15" t="str">
        <f>_xlfn.IFNA(IF(MATCH("ERROR",L10:L110,0),"ERROR"),"")</f>
        <v/>
      </c>
      <c r="L2" s="15" t="s">
        <v>51</v>
      </c>
      <c r="M2" s="15" t="s">
        <v>52</v>
      </c>
      <c r="N2" s="15" t="s">
        <v>159</v>
      </c>
      <c r="O2" s="15" t="s">
        <v>160</v>
      </c>
      <c r="P2" s="15" t="s">
        <v>161</v>
      </c>
      <c r="Q2" s="15" t="s">
        <v>162</v>
      </c>
      <c r="R2" s="15" t="str">
        <f>_xlfn.IFNA(IF(MATCH("ERROR",S10:S110,0),"ERROR"),"")</f>
        <v/>
      </c>
      <c r="S2" s="15" t="s">
        <v>163</v>
      </c>
      <c r="T2" s="15" t="str">
        <f>_xlfn.IFNA(IF(MATCH("ERROR",U10:U110,0),"ERROR"),"")</f>
        <v/>
      </c>
      <c r="U2" s="15" t="s">
        <v>164</v>
      </c>
      <c r="V2" s="15" t="str">
        <f>_xlfn.IFNA(IF(MATCH("ERROR",W10:W110,0),"ERROR"),"")</f>
        <v/>
      </c>
      <c r="W2" s="15" t="s">
        <v>165</v>
      </c>
      <c r="X2" s="15" t="str">
        <f>_xlfn.IFNA(IF(MATCH("ERROR",Y10:Y110,0),"ERROR"),"")</f>
        <v/>
      </c>
      <c r="Y2" s="15" t="s">
        <v>166</v>
      </c>
      <c r="Z2" s="15" t="s">
        <v>167</v>
      </c>
      <c r="AA2" s="15" t="s">
        <v>168</v>
      </c>
      <c r="AB2" s="15" t="s">
        <v>169</v>
      </c>
      <c r="AC2" s="15" t="s">
        <v>170</v>
      </c>
      <c r="AD2" s="15" t="str">
        <f>_xlfn.IFNA(IF(MATCH("ERROR",AE10:AE110,0),"ERROR"),"")</f>
        <v/>
      </c>
      <c r="AE2" s="15" t="s">
        <v>171</v>
      </c>
      <c r="AF2" s="15" t="s">
        <v>172</v>
      </c>
      <c r="AG2" s="15" t="s">
        <v>173</v>
      </c>
      <c r="AH2" s="15" t="str">
        <f>_xlfn.IFNA(IF(MATCH("ERROR",AI10:AI110,0),"ERROR"),"")</f>
        <v/>
      </c>
      <c r="AI2" s="15" t="s">
        <v>174</v>
      </c>
      <c r="AJ2" s="15" t="s">
        <v>175</v>
      </c>
      <c r="AK2" s="15" t="s">
        <v>176</v>
      </c>
      <c r="AL2" s="15" t="s">
        <v>177</v>
      </c>
      <c r="AM2" s="15" t="str">
        <f>_xlfn.IFNA(IF(MATCH("ERROR",AN10:AN110,0),"ERROR"),"")</f>
        <v/>
      </c>
      <c r="AN2" s="15" t="s">
        <v>178</v>
      </c>
      <c r="AO2" s="15" t="str">
        <f>_xlfn.IFNA(IF(MATCH("ERROR",AP10:AP110,0),"ERROR"),"")</f>
        <v/>
      </c>
      <c r="AP2" s="15" t="s">
        <v>179</v>
      </c>
      <c r="AQ2" s="15" t="str">
        <f>_xlfn.IFNA(IF(MATCH("ERROR",AR10:AR110,0),"ERROR"),"")</f>
        <v/>
      </c>
      <c r="AR2" s="15" t="s">
        <v>180</v>
      </c>
      <c r="AS2" s="15" t="str">
        <f>_xlfn.IFNA(IF(MATCH("ERROR",AT10:AT110,0),"ERROR"),"")</f>
        <v/>
      </c>
      <c r="AT2" s="15" t="s">
        <v>181</v>
      </c>
      <c r="AU2" s="15" t="str">
        <f>_xlfn.IFNA(IF(MATCH("ERROR",AV10:AV110,0),"ERROR"),"")</f>
        <v/>
      </c>
      <c r="AV2" s="15" t="s">
        <v>182</v>
      </c>
      <c r="AW2" s="15" t="str">
        <f>_xlfn.IFNA(IF(MATCH("ERROR",AX10:AX110,0),"ERROR"),"")</f>
        <v/>
      </c>
      <c r="AX2" s="15" t="s">
        <v>183</v>
      </c>
      <c r="AY2" s="15" t="s">
        <v>70</v>
      </c>
      <c r="AZ2" s="15" t="s">
        <v>71</v>
      </c>
      <c r="BA2" s="15" t="s">
        <v>72</v>
      </c>
      <c r="BB2" s="15" t="str">
        <f>_xlfn.IFNA(IF(MATCH("ERROR",BC10:BC110,0),"ERROR"),"")</f>
        <v/>
      </c>
      <c r="BC2" s="15" t="s">
        <v>73</v>
      </c>
      <c r="BD2" s="15" t="s">
        <v>74</v>
      </c>
      <c r="BE2" s="15" t="str">
        <f>_xlfn.IFNA(IF(MATCH("ERROR",BF10:BF110,0),"ERROR"),"")</f>
        <v/>
      </c>
      <c r="BF2" s="15" t="s">
        <v>75</v>
      </c>
      <c r="BG2" s="15" t="str">
        <f>_xlfn.IFNA(IF(MATCH("ERROR",BH10:BH110,0),"ERROR"),"")</f>
        <v/>
      </c>
      <c r="BH2" s="15" t="s">
        <v>76</v>
      </c>
      <c r="BI2" s="15" t="str">
        <f>_xlfn.IFNA(IF(MATCH("ERROR",BJ10:BJ110,0),"ERROR"),"")</f>
        <v/>
      </c>
      <c r="BJ2" s="15" t="s">
        <v>77</v>
      </c>
      <c r="BK2" s="15" t="str">
        <f>_xlfn.IFNA(IF(MATCH("ERROR",BL10:BL110,0),"ERROR"),"")</f>
        <v/>
      </c>
      <c r="BL2" s="15" t="s">
        <v>78</v>
      </c>
      <c r="BM2" s="15" t="str">
        <f>_xlfn.IFNA(IF(MATCH("ERROR",BN10:BN110,0),"ERROR"),"")</f>
        <v/>
      </c>
      <c r="BN2" s="15" t="s">
        <v>79</v>
      </c>
      <c r="BO2" s="15" t="s">
        <v>80</v>
      </c>
      <c r="BP2" s="15" t="s">
        <v>81</v>
      </c>
      <c r="BQ2" s="15" t="str">
        <f>_xlfn.IFNA(IF(MATCH("ERROR",BR10:BR110,0),"ERROR"),"")</f>
        <v/>
      </c>
      <c r="BR2" s="15" t="s">
        <v>82</v>
      </c>
      <c r="BS2" s="15" t="s">
        <v>83</v>
      </c>
      <c r="BT2" s="15" t="s">
        <v>84</v>
      </c>
      <c r="BU2" s="15" t="s">
        <v>85</v>
      </c>
      <c r="BV2" s="15" t="s">
        <v>86</v>
      </c>
      <c r="BW2" s="20" t="str">
        <f>_xlfn.IFNA(IF(MATCH("ERROR",BX10:BX110,0),"ERROR"),"")</f>
        <v/>
      </c>
      <c r="BX2" s="20" t="str">
        <f>_xlfn.IFNA(IF(MATCH("ERROR",BY10:BY110,0),"ERROR"),"")</f>
        <v/>
      </c>
      <c r="BY2" s="20" t="str">
        <f>_xlfn.IFNA(IF(MATCH("ERROR",BZ10:BZ110,0),"ERROR"),"")</f>
        <v/>
      </c>
      <c r="BZ2" s="20" t="str">
        <f>_xlfn.IFNA(IF(MATCH("ERROR",CA10:CA110,0),"ERROR"),"")</f>
        <v/>
      </c>
      <c r="CA2" s="20" t="str">
        <f>_xlfn.IFNA(IF(MATCH("ERROR",CB10:CB110,0),"ERROR"),"")</f>
        <v/>
      </c>
      <c r="CB2" s="20" t="str">
        <f>_xlfn.IFNA(IF(MATCH("ERROR",CC10:CC110,0),"ERROR"),"")</f>
        <v/>
      </c>
      <c r="CC2" s="20" t="str">
        <f>_xlfn.IFNA(IF(MATCH("ERROR",CD10:CD110,0),"ERROR"),"")</f>
        <v/>
      </c>
      <c r="CD2" s="20" t="str">
        <f>_xlfn.IFNA(IF(MATCH("ERROR",CE10:CE110,0),"ERROR"),"")</f>
        <v/>
      </c>
      <c r="CE2" s="20" t="str">
        <f>_xlfn.IFNA(IF(MATCH("ERROR",CF10:CF110,0),"ERROR"),"")</f>
        <v/>
      </c>
      <c r="CF2" s="20" t="str">
        <f>_xlfn.IFNA(IF(MATCH("ERROR",CG10:CG110,0),"ERROR"),"")</f>
        <v/>
      </c>
      <c r="CG2" s="20" t="str">
        <f>_xlfn.IFNA(IF(MATCH("ERROR",CH10:CH110,0),"ERROR"),"")</f>
        <v/>
      </c>
      <c r="CH2" s="20" t="str">
        <f>_xlfn.IFNA(IF(MATCH("ERROR",CI10:CI110,0),"ERROR"),"")</f>
        <v/>
      </c>
      <c r="CI2" s="20" t="str">
        <f>_xlfn.IFNA(IF(MATCH("ERROR",CJ10:CJ110,0),"ERROR"),"")</f>
        <v/>
      </c>
      <c r="CJ2" s="20" t="str">
        <f>_xlfn.IFNA(IF(MATCH("ERROR",CK10:CK110,0),"ERROR"),"")</f>
        <v/>
      </c>
      <c r="CK2" s="20" t="str">
        <f>_xlfn.IFNA(IF(MATCH("ERROR",CL10:CL110,0),"ERROR"),"")</f>
        <v/>
      </c>
      <c r="CL2" s="20" t="str">
        <f>_xlfn.IFNA(IF(MATCH("ERROR",CM10:CM110,0),"ERROR"),"")</f>
        <v/>
      </c>
      <c r="CM2" s="20" t="str">
        <f>_xlfn.IFNA(IF(MATCH("ERROR",CN10:CN110,0),"ERROR"),"")</f>
        <v/>
      </c>
      <c r="CN2" s="20" t="str">
        <f>_xlfn.IFNA(IF(MATCH("ERROR",CO10:CO110,0),"ERROR"),"")</f>
        <v/>
      </c>
      <c r="CO2" s="20" t="str">
        <f>_xlfn.IFNA(IF(MATCH("ERROR",CP10:CP110,0),"ERROR"),"")</f>
        <v/>
      </c>
      <c r="CP2" s="20" t="str">
        <f>_xlfn.IFNA(IF(MATCH("ERROR",CQ10:CQ110,0),"ERROR"),"")</f>
        <v/>
      </c>
      <c r="CQ2" s="20" t="str">
        <f>_xlfn.IFNA(IF(MATCH("ERROR",CR10:CR110,0),"ERROR"),"")</f>
        <v/>
      </c>
      <c r="CR2" s="20" t="str">
        <f>_xlfn.IFNA(IF(MATCH("ERROR",CS10:CS110,0),"ERROR"),"")</f>
        <v/>
      </c>
      <c r="CS2" s="20" t="str">
        <f>_xlfn.IFNA(IF(MATCH("ERROR",CT10:CT110,0),"ERROR"),"")</f>
        <v/>
      </c>
      <c r="CT2" s="20" t="str">
        <f>_xlfn.IFNA(IF(MATCH("ERROR",CU10:CU110,0),"ERROR"),"")</f>
        <v/>
      </c>
      <c r="CU2" s="20" t="str">
        <f>_xlfn.IFNA(IF(MATCH("ERROR",CV10:CV110,0),"ERROR"),"")</f>
        <v/>
      </c>
      <c r="CV2" s="20" t="str">
        <f>_xlfn.IFNA(IF(MATCH("ERROR",CW10:CW110,0),"ERROR"),"")</f>
        <v/>
      </c>
      <c r="CW2" s="20" t="str">
        <f>_xlfn.IFNA(IF(MATCH("ERROR",CX10:CX110,0),"ERROR"),"")</f>
        <v/>
      </c>
      <c r="CX2" s="20" t="str">
        <f>_xlfn.IFNA(IF(MATCH("ERROR",CY10:CY110,0),"ERROR"),"")</f>
        <v/>
      </c>
      <c r="CY2" s="20" t="str">
        <f>_xlfn.IFNA(IF(MATCH("ERROR",CZ10:CZ110,0),"ERROR"),"")</f>
        <v/>
      </c>
      <c r="CZ2" s="20" t="str">
        <f>_xlfn.IFNA(IF(MATCH("ERROR",DA10:DA110,0),"ERROR"),"")</f>
        <v/>
      </c>
      <c r="DA2" s="20" t="str">
        <f>_xlfn.IFNA(IF(MATCH("ERROR",DB10:DB110,0),"ERROR"),"")</f>
        <v/>
      </c>
      <c r="DB2" s="20" t="str">
        <f>_xlfn.IFNA(IF(MATCH("ERROR",DC10:DC110,0),"ERROR"),"")</f>
        <v/>
      </c>
      <c r="DC2" s="20" t="str">
        <f>_xlfn.IFNA(IF(MATCH("ERROR",DD10:DD110,0),"ERROR"),"")</f>
        <v/>
      </c>
      <c r="DD2" s="20" t="str">
        <f>_xlfn.IFNA(IF(MATCH("ERROR",DE10:DE110,0),"ERROR"),"")</f>
        <v/>
      </c>
      <c r="DE2" s="20" t="str">
        <f>_xlfn.IFNA(IF(MATCH("ERROR",DF10:DF110,0),"ERROR"),"")</f>
        <v/>
      </c>
      <c r="DF2" s="20" t="str">
        <f>_xlfn.IFNA(IF(MATCH("ERROR",DG10:DG110,0),"ERROR"),"")</f>
        <v/>
      </c>
      <c r="DG2" s="20" t="str">
        <f>_xlfn.IFNA(IF(MATCH("ERROR",DH10:DH110,0),"ERROR"),"")</f>
        <v/>
      </c>
      <c r="DH2" s="20" t="str">
        <f>_xlfn.IFNA(IF(MATCH("ERROR",DI10:DI110,0),"ERROR"),"")</f>
        <v/>
      </c>
      <c r="DI2" s="20" t="str">
        <f>_xlfn.IFNA(IF(MATCH("ERROR",DJ10:DJ110,0),"ERROR"),"")</f>
        <v/>
      </c>
      <c r="DJ2" s="20" t="str">
        <f>_xlfn.IFNA(IF(MATCH("ERROR",DK10:DK110,0),"ERROR"),"")</f>
        <v/>
      </c>
      <c r="DK2" s="20" t="str">
        <f>_xlfn.IFNA(IF(MATCH("ERROR",DL10:DL110,0),"ERROR"),"")</f>
        <v/>
      </c>
      <c r="DL2" s="20" t="str">
        <f>_xlfn.IFNA(IF(MATCH("ERROR",DM10:DM110,0),"ERROR"),"")</f>
        <v/>
      </c>
      <c r="DM2" s="20" t="str">
        <f>_xlfn.IFNA(IF(MATCH("ERROR",DN10:DN110,0),"ERROR"),"")</f>
        <v/>
      </c>
      <c r="DN2" s="20" t="str">
        <f>_xlfn.IFNA(IF(MATCH("ERROR",DO10:DO110,0),"ERROR"),"")</f>
        <v/>
      </c>
      <c r="DO2" s="20" t="str">
        <f>_xlfn.IFNA(IF(MATCH("ERROR",DP10:DP110,0),"ERROR"),"")</f>
        <v/>
      </c>
      <c r="DP2" s="20" t="str">
        <f>_xlfn.IFNA(IF(MATCH("ERROR",DQ10:DQ110,0),"ERROR"),"")</f>
        <v/>
      </c>
      <c r="DQ2" s="20" t="str">
        <f>_xlfn.IFNA(IF(MATCH("ERROR",DR10:DR110,0),"ERROR"),"")</f>
        <v/>
      </c>
      <c r="DR2" s="20" t="str">
        <f>_xlfn.IFNA(IF(MATCH("ERROR",DS10:DS110,0),"ERROR"),"")</f>
        <v/>
      </c>
      <c r="DS2" s="20" t="str">
        <f>_xlfn.IFNA(IF(MATCH("ERROR",DT10:DT110,0),"ERROR"),"")</f>
        <v/>
      </c>
      <c r="DT2" s="20" t="str">
        <f>_xlfn.IFNA(IF(MATCH("ERROR",DU10:DU110,0),"ERROR"),"")</f>
        <v/>
      </c>
      <c r="DU2" s="20" t="str">
        <f>_xlfn.IFNA(IF(MATCH("ERROR",DV10:DV110,0),"ERROR"),"")</f>
        <v/>
      </c>
      <c r="DV2" s="20" t="str">
        <f>_xlfn.IFNA(IF(MATCH("ERROR",DW10:DW110,0),"ERROR"),"")</f>
        <v/>
      </c>
      <c r="DW2" s="20" t="str">
        <f>_xlfn.IFNA(IF(MATCH("ERROR",DX10:DX110,0),"ERROR"),"")</f>
        <v/>
      </c>
      <c r="DX2" s="20" t="str">
        <f>_xlfn.IFNA(IF(MATCH("ERROR",DY10:DY110,0),"ERROR"),"")</f>
        <v/>
      </c>
      <c r="DY2" s="20" t="str">
        <f>_xlfn.IFNA(IF(MATCH("ERROR",DZ10:DZ110,0),"ERROR"),"")</f>
        <v/>
      </c>
      <c r="DZ2" s="20" t="str">
        <f>_xlfn.IFNA(IF(MATCH("ERROR",EA10:EA110,0),"ERROR"),"")</f>
        <v/>
      </c>
      <c r="EA2" s="20" t="str">
        <f>_xlfn.IFNA(IF(MATCH("ERROR",EB10:EB110,0),"ERROR"),"")</f>
        <v/>
      </c>
      <c r="EB2" s="20" t="str">
        <f>_xlfn.IFNA(IF(MATCH("ERROR",EC10:EC110,0),"ERROR"),"")</f>
        <v/>
      </c>
    </row>
    <row r="3" spans="1:132" s="18" customFormat="1">
      <c r="A3" s="16" t="s">
        <v>87</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row>
    <row r="4" spans="1:132" s="13" customFormat="1" outlineLevel="1">
      <c r="A4" s="14" t="s">
        <v>88</v>
      </c>
      <c r="B4" s="13" t="s">
        <v>89</v>
      </c>
      <c r="C4" s="13" t="s">
        <v>90</v>
      </c>
      <c r="E4" s="13" t="s">
        <v>92</v>
      </c>
      <c r="F4" s="13" t="s">
        <v>93</v>
      </c>
      <c r="H4" s="13" t="s">
        <v>94</v>
      </c>
      <c r="I4" s="13" t="s">
        <v>94</v>
      </c>
      <c r="J4" s="13" t="s">
        <v>95</v>
      </c>
      <c r="K4" s="13" t="s">
        <v>96</v>
      </c>
      <c r="M4" s="13" t="s">
        <v>93</v>
      </c>
      <c r="N4" s="13" t="s">
        <v>102</v>
      </c>
      <c r="O4" s="13" t="s">
        <v>102</v>
      </c>
      <c r="P4" s="13" t="s">
        <v>91</v>
      </c>
      <c r="Q4" s="13" t="s">
        <v>97</v>
      </c>
      <c r="R4" s="13" t="s">
        <v>90</v>
      </c>
      <c r="T4" s="13" t="s">
        <v>90</v>
      </c>
      <c r="V4" s="13" t="s">
        <v>90</v>
      </c>
      <c r="X4" s="13" t="s">
        <v>184</v>
      </c>
      <c r="Z4" s="13" t="s">
        <v>97</v>
      </c>
      <c r="AA4" s="13" t="s">
        <v>185</v>
      </c>
      <c r="AB4" s="13" t="s">
        <v>97</v>
      </c>
      <c r="AC4" s="13" t="s">
        <v>185</v>
      </c>
      <c r="AD4" s="13" t="s">
        <v>90</v>
      </c>
      <c r="AF4" s="13" t="s">
        <v>186</v>
      </c>
      <c r="AG4" s="13" t="s">
        <v>97</v>
      </c>
      <c r="AH4" s="13" t="s">
        <v>90</v>
      </c>
      <c r="AJ4" s="13" t="s">
        <v>102</v>
      </c>
      <c r="AK4" s="13" t="s">
        <v>187</v>
      </c>
      <c r="AL4" s="13" t="s">
        <v>97</v>
      </c>
      <c r="AM4" s="13" t="s">
        <v>96</v>
      </c>
      <c r="AO4" s="13" t="s">
        <v>101</v>
      </c>
      <c r="AQ4" s="13" t="s">
        <v>96</v>
      </c>
      <c r="AS4" s="13" t="s">
        <v>101</v>
      </c>
      <c r="AU4" s="13" t="s">
        <v>101</v>
      </c>
      <c r="AW4" s="13" t="s">
        <v>101</v>
      </c>
      <c r="AY4" s="13" t="s">
        <v>103</v>
      </c>
      <c r="AZ4" s="13" t="s">
        <v>104</v>
      </c>
      <c r="BA4" s="13" t="s">
        <v>102</v>
      </c>
      <c r="BB4" s="13" t="s">
        <v>90</v>
      </c>
      <c r="BD4" s="13" t="s">
        <v>103</v>
      </c>
      <c r="BE4" s="13" t="s">
        <v>99</v>
      </c>
      <c r="BG4" s="13" t="s">
        <v>90</v>
      </c>
      <c r="BI4" s="13" t="s">
        <v>90</v>
      </c>
      <c r="BK4" s="13" t="s">
        <v>90</v>
      </c>
      <c r="BM4" s="13" t="s">
        <v>90</v>
      </c>
      <c r="BO4" s="13" t="s">
        <v>105</v>
      </c>
      <c r="BP4" s="13" t="s">
        <v>97</v>
      </c>
      <c r="BQ4" s="13" t="s">
        <v>96</v>
      </c>
      <c r="BS4" s="13" t="s">
        <v>103</v>
      </c>
      <c r="BT4" s="13" t="s">
        <v>106</v>
      </c>
      <c r="BU4" s="13" t="s">
        <v>94</v>
      </c>
      <c r="BV4" s="13" t="s">
        <v>107</v>
      </c>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row>
    <row r="5" spans="1:132" s="13" customFormat="1" outlineLevel="1">
      <c r="A5" s="14" t="s">
        <v>108</v>
      </c>
      <c r="B5" s="13" t="b">
        <v>0</v>
      </c>
      <c r="C5" s="13" t="b">
        <f>IF(AH10="Connected to Named Asset",TRUE,FALSE)</f>
        <v>0</v>
      </c>
      <c r="E5" s="13" t="b">
        <f>IF(AH10="Connected to Named Asset",TRUE,FALSE)</f>
        <v>0</v>
      </c>
      <c r="F5" s="13" t="b">
        <v>1</v>
      </c>
      <c r="H5" s="13" t="b">
        <v>1</v>
      </c>
      <c r="I5" s="13" t="b">
        <v>1</v>
      </c>
      <c r="J5" s="13" t="b">
        <v>1</v>
      </c>
      <c r="K5" s="13" t="b">
        <v>1</v>
      </c>
      <c r="M5" s="13" t="b">
        <v>1</v>
      </c>
      <c r="N5" s="13" t="b">
        <v>1</v>
      </c>
      <c r="O5" s="13" t="b">
        <v>1</v>
      </c>
      <c r="P5" s="13" t="b">
        <v>0</v>
      </c>
      <c r="Q5" s="13" t="b">
        <v>1</v>
      </c>
      <c r="R5" s="13" t="b">
        <f>IF(Q10=TRUE,TRUE,FALSE)</f>
        <v>0</v>
      </c>
      <c r="T5" s="13" t="b">
        <f>IF(Q10=TRUE,TRUE,FALSE)</f>
        <v>0</v>
      </c>
      <c r="V5" s="13" t="b">
        <f>IF(Q10=TRUE,TRUE,FALSE)</f>
        <v>0</v>
      </c>
      <c r="X5" s="13" t="b">
        <f>IF(ISBLANK(Q10),FALSE,IF(OR(Q10=FALSE,Q10="FALSE"),TRUE,FALSE))</f>
        <v>0</v>
      </c>
      <c r="Z5" s="13" t="b">
        <v>1</v>
      </c>
      <c r="AA5" s="13" t="b">
        <f>IF(Z10=TRUE,TRUE,FALSE)</f>
        <v>0</v>
      </c>
      <c r="AB5" s="13" t="b">
        <v>1</v>
      </c>
      <c r="AC5" s="13" t="b">
        <f>IF(AB10=TRUE,TRUE,FALSE)</f>
        <v>0</v>
      </c>
      <c r="AD5" s="13" t="b">
        <f>IF(ISBLANK(Q10),FALSE,IF(OR(Q10=FALSE,Q10="FALSE"),TRUE,FALSE))</f>
        <v>0</v>
      </c>
      <c r="AF5" s="13" t="b">
        <v>1</v>
      </c>
      <c r="AG5" s="13" t="b">
        <v>1</v>
      </c>
      <c r="AH5" s="13" t="b">
        <v>1</v>
      </c>
      <c r="AJ5" s="13" t="b">
        <f>IF(AH10="Post Count",TRUE,FALSE)</f>
        <v>0</v>
      </c>
      <c r="AK5" s="13" t="b">
        <f>IF(AH10="Connected to Something Else",TRUE,FALSE)</f>
        <v>0</v>
      </c>
      <c r="AL5" s="13" t="b">
        <v>1</v>
      </c>
      <c r="AM5" s="13" t="b">
        <v>0</v>
      </c>
      <c r="AO5" s="13" t="b">
        <v>1</v>
      </c>
      <c r="AQ5" s="13" t="b">
        <v>1</v>
      </c>
      <c r="AS5" s="13" t="b">
        <v>1</v>
      </c>
      <c r="AU5" s="13" t="b">
        <v>1</v>
      </c>
      <c r="AW5" s="13" t="b">
        <v>1</v>
      </c>
      <c r="AY5" s="13" t="b">
        <v>1</v>
      </c>
      <c r="AZ5" s="13" t="b">
        <v>0</v>
      </c>
      <c r="BA5" s="13" t="b">
        <v>0</v>
      </c>
      <c r="BB5" s="13" t="b">
        <v>1</v>
      </c>
      <c r="BD5" s="13" t="b">
        <v>0</v>
      </c>
      <c r="BE5" s="13" t="b">
        <v>0</v>
      </c>
      <c r="BG5" s="13" t="b">
        <v>1</v>
      </c>
      <c r="BI5" s="13" t="b">
        <v>1</v>
      </c>
      <c r="BK5" s="13" t="b">
        <v>0</v>
      </c>
      <c r="BM5" s="13" t="b">
        <v>0</v>
      </c>
      <c r="BO5" s="13" t="b">
        <v>0</v>
      </c>
      <c r="BP5" s="13" t="b">
        <v>1</v>
      </c>
      <c r="BQ5" s="13" t="b">
        <v>1</v>
      </c>
      <c r="BS5" s="13" t="b">
        <v>1</v>
      </c>
      <c r="BT5" s="13" t="b">
        <v>0</v>
      </c>
      <c r="BU5" s="13" t="b">
        <v>0</v>
      </c>
      <c r="BV5" s="13" t="b">
        <v>0</v>
      </c>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row>
    <row r="6" spans="1:132" s="13" customFormat="1" outlineLevel="1">
      <c r="A6" s="14" t="s">
        <v>109</v>
      </c>
      <c r="B6" s="13" t="b">
        <v>0</v>
      </c>
      <c r="C6" s="13" t="b">
        <v>0</v>
      </c>
      <c r="E6" s="13" t="b">
        <v>0</v>
      </c>
      <c r="F6" s="13" t="b">
        <v>0</v>
      </c>
      <c r="H6" s="13" t="b">
        <v>0</v>
      </c>
      <c r="I6" s="13" t="b">
        <v>0</v>
      </c>
      <c r="J6" s="13" t="b">
        <v>0</v>
      </c>
      <c r="K6" s="13" t="b">
        <v>0</v>
      </c>
      <c r="M6" s="13" t="b">
        <v>0</v>
      </c>
      <c r="N6" s="13" t="b">
        <v>0</v>
      </c>
      <c r="O6" s="13" t="b">
        <v>0</v>
      </c>
      <c r="P6" s="13" t="b">
        <v>0</v>
      </c>
      <c r="Q6" s="13" t="b">
        <v>0</v>
      </c>
      <c r="R6" s="13" t="b">
        <v>0</v>
      </c>
      <c r="T6" s="13" t="b">
        <v>0</v>
      </c>
      <c r="V6" s="13" t="b">
        <v>0</v>
      </c>
      <c r="X6" s="13" t="b">
        <v>0</v>
      </c>
      <c r="Z6" s="13" t="b">
        <v>0</v>
      </c>
      <c r="AA6" s="13" t="b">
        <v>0</v>
      </c>
      <c r="AB6" s="13" t="b">
        <v>0</v>
      </c>
      <c r="AC6" s="13" t="b">
        <v>0</v>
      </c>
      <c r="AD6" s="13" t="b">
        <v>0</v>
      </c>
      <c r="AF6" s="13" t="b">
        <v>0</v>
      </c>
      <c r="AG6" s="13" t="b">
        <v>0</v>
      </c>
      <c r="AH6" s="13" t="b">
        <v>0</v>
      </c>
      <c r="AJ6" s="13" t="b">
        <v>0</v>
      </c>
      <c r="AK6" s="13" t="b">
        <v>0</v>
      </c>
      <c r="AL6" s="13" t="b">
        <v>1</v>
      </c>
      <c r="AM6" s="13" t="b">
        <v>0</v>
      </c>
      <c r="AO6" s="13" t="b">
        <v>0</v>
      </c>
      <c r="AQ6" s="13" t="b">
        <v>0</v>
      </c>
      <c r="AS6" s="13" t="b">
        <v>0</v>
      </c>
      <c r="AU6" s="13" t="b">
        <v>0</v>
      </c>
      <c r="AW6" s="13" t="b">
        <v>0</v>
      </c>
      <c r="AY6" s="13" t="b">
        <v>0</v>
      </c>
      <c r="AZ6" s="13" t="b">
        <v>1</v>
      </c>
      <c r="BA6" s="13" t="b">
        <v>0</v>
      </c>
      <c r="BB6" s="13" t="b">
        <v>0</v>
      </c>
      <c r="BD6" s="13" t="b">
        <v>0</v>
      </c>
      <c r="BE6" s="13" t="b">
        <v>0</v>
      </c>
      <c r="BG6" s="13" t="b">
        <v>0</v>
      </c>
      <c r="BI6" s="13" t="b">
        <v>0</v>
      </c>
      <c r="BK6" s="13" t="b">
        <v>0</v>
      </c>
      <c r="BM6" s="13" t="b">
        <v>0</v>
      </c>
      <c r="BO6" s="13" t="b">
        <v>0</v>
      </c>
      <c r="BP6" s="13" t="b">
        <v>0</v>
      </c>
      <c r="BQ6" s="13" t="b">
        <v>0</v>
      </c>
      <c r="BS6" s="13" t="b">
        <v>0</v>
      </c>
      <c r="BT6" s="13" t="b">
        <v>0</v>
      </c>
      <c r="BU6" s="13" t="b">
        <v>0</v>
      </c>
      <c r="BV6" s="13" t="b">
        <v>0</v>
      </c>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row>
    <row r="7" spans="1:132" s="13" customFormat="1" outlineLevel="1">
      <c r="A7" s="14" t="s">
        <v>110</v>
      </c>
      <c r="B7" s="13" t="b">
        <v>0</v>
      </c>
      <c r="C7" s="13" t="b">
        <v>1</v>
      </c>
      <c r="E7" s="13" t="b">
        <v>0</v>
      </c>
      <c r="F7" s="13" t="b">
        <v>1</v>
      </c>
      <c r="H7" s="13" t="b">
        <v>0</v>
      </c>
      <c r="I7" s="13" t="b">
        <v>0</v>
      </c>
      <c r="J7" s="13" t="b">
        <v>0</v>
      </c>
      <c r="K7" s="13" t="b">
        <v>1</v>
      </c>
      <c r="M7" s="13" t="b">
        <v>0</v>
      </c>
      <c r="N7" s="13" t="b">
        <v>0</v>
      </c>
      <c r="O7" s="13" t="b">
        <v>0</v>
      </c>
      <c r="P7" s="13" t="b">
        <v>0</v>
      </c>
      <c r="Q7" s="13" t="b">
        <v>0</v>
      </c>
      <c r="R7" s="13" t="b">
        <v>1</v>
      </c>
      <c r="T7" s="13" t="b">
        <v>1</v>
      </c>
      <c r="V7" s="13" t="b">
        <v>1</v>
      </c>
      <c r="X7" s="13" t="b">
        <v>1</v>
      </c>
      <c r="Z7" s="13" t="b">
        <v>0</v>
      </c>
      <c r="AA7" s="13" t="b">
        <v>0</v>
      </c>
      <c r="AB7" s="13" t="b">
        <v>0</v>
      </c>
      <c r="AC7" s="13" t="b">
        <v>0</v>
      </c>
      <c r="AD7" s="13" t="b">
        <v>1</v>
      </c>
      <c r="AF7" s="13" t="b">
        <v>0</v>
      </c>
      <c r="AG7" s="13" t="b">
        <v>0</v>
      </c>
      <c r="AH7" s="13" t="b">
        <v>1</v>
      </c>
      <c r="AJ7" s="13" t="b">
        <v>0</v>
      </c>
      <c r="AK7" s="13" t="b">
        <v>0</v>
      </c>
      <c r="AL7" s="13" t="b">
        <v>0</v>
      </c>
      <c r="AM7" s="13" t="b">
        <v>1</v>
      </c>
      <c r="AO7" s="13" t="b">
        <v>1</v>
      </c>
      <c r="AQ7" s="13" t="b">
        <v>1</v>
      </c>
      <c r="AS7" s="13" t="b">
        <v>1</v>
      </c>
      <c r="AU7" s="13" t="b">
        <v>1</v>
      </c>
      <c r="AW7" s="13" t="b">
        <v>1</v>
      </c>
      <c r="AY7" s="13" t="b">
        <v>0</v>
      </c>
      <c r="AZ7" s="13" t="b">
        <v>0</v>
      </c>
      <c r="BA7" s="13" t="b">
        <v>0</v>
      </c>
      <c r="BB7" s="13" t="b">
        <v>1</v>
      </c>
      <c r="BD7" s="13" t="b">
        <v>0</v>
      </c>
      <c r="BE7" s="13" t="b">
        <v>1</v>
      </c>
      <c r="BG7" s="13" t="b">
        <v>1</v>
      </c>
      <c r="BI7" s="13" t="b">
        <v>1</v>
      </c>
      <c r="BK7" s="13" t="b">
        <v>1</v>
      </c>
      <c r="BM7" s="13" t="b">
        <v>1</v>
      </c>
      <c r="BO7" s="13" t="b">
        <v>0</v>
      </c>
      <c r="BP7" s="13" t="b">
        <v>0</v>
      </c>
      <c r="BQ7" s="13" t="b">
        <v>1</v>
      </c>
      <c r="BS7" s="13" t="b">
        <v>0</v>
      </c>
      <c r="BT7" s="13" t="b">
        <v>0</v>
      </c>
      <c r="BU7" s="13" t="b">
        <v>0</v>
      </c>
      <c r="BV7" s="13" t="b">
        <v>0</v>
      </c>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row>
    <row r="8" spans="1:132" s="13" customFormat="1" outlineLevel="1">
      <c r="A8" s="14" t="s">
        <v>111</v>
      </c>
      <c r="C8" s="13" t="s">
        <v>112</v>
      </c>
      <c r="F8" s="13" t="s">
        <v>113</v>
      </c>
      <c r="K8" s="13" t="s">
        <v>51</v>
      </c>
      <c r="R8" s="13" t="s">
        <v>188</v>
      </c>
      <c r="T8" s="13" t="s">
        <v>189</v>
      </c>
      <c r="V8" s="13" t="s">
        <v>336</v>
      </c>
      <c r="X8" s="13" t="s">
        <v>190</v>
      </c>
      <c r="AD8" s="13" t="s">
        <v>191</v>
      </c>
      <c r="AH8" s="13" t="s">
        <v>192</v>
      </c>
      <c r="AM8" s="13" t="s">
        <v>178</v>
      </c>
      <c r="AO8" s="13" t="s">
        <v>179</v>
      </c>
      <c r="AQ8" s="13" t="s">
        <v>180</v>
      </c>
      <c r="AS8" s="13" t="s">
        <v>193</v>
      </c>
      <c r="AU8" s="13" t="s">
        <v>194</v>
      </c>
      <c r="AW8" s="13" t="s">
        <v>193</v>
      </c>
      <c r="BB8" s="13" t="s">
        <v>124</v>
      </c>
      <c r="BE8" s="13" t="s">
        <v>125</v>
      </c>
      <c r="BG8" s="13" t="s">
        <v>126</v>
      </c>
      <c r="BI8" s="13" t="s">
        <v>126</v>
      </c>
      <c r="BK8" s="13" t="s">
        <v>127</v>
      </c>
      <c r="BM8" s="13" t="s">
        <v>128</v>
      </c>
      <c r="BQ8" s="13" t="s">
        <v>82</v>
      </c>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row>
    <row r="9" spans="1:132" s="13" customFormat="1">
      <c r="A9" s="14" t="s">
        <v>129</v>
      </c>
      <c r="B9" s="19"/>
      <c r="C9" s="19"/>
      <c r="D9" s="19"/>
      <c r="E9" s="19"/>
      <c r="F9" s="19"/>
      <c r="G9" s="19"/>
      <c r="H9" s="19"/>
      <c r="I9" s="19"/>
      <c r="J9" s="19" t="s">
        <v>130</v>
      </c>
      <c r="K9" s="19"/>
      <c r="L9" s="19"/>
      <c r="M9" s="19" t="s">
        <v>130</v>
      </c>
      <c r="N9" s="19" t="s">
        <v>131</v>
      </c>
      <c r="O9" s="19" t="s">
        <v>131</v>
      </c>
      <c r="P9" s="19"/>
      <c r="Q9" s="19"/>
      <c r="R9" s="19"/>
      <c r="S9" s="19"/>
      <c r="T9" s="19"/>
      <c r="U9" s="19"/>
      <c r="V9" s="19"/>
      <c r="W9" s="19"/>
      <c r="X9" s="19"/>
      <c r="Y9" s="19"/>
      <c r="Z9" s="19"/>
      <c r="AA9" s="19"/>
      <c r="AB9" s="19"/>
      <c r="AC9" s="19"/>
      <c r="AD9" s="19"/>
      <c r="AE9" s="19"/>
      <c r="AF9" s="19" t="s">
        <v>130</v>
      </c>
      <c r="AG9" s="19"/>
      <c r="AH9" s="19"/>
      <c r="AI9" s="19"/>
      <c r="AJ9" s="19"/>
      <c r="AK9" s="19"/>
      <c r="AL9" s="19"/>
      <c r="AM9" s="19"/>
      <c r="AN9" s="19"/>
      <c r="AO9" s="19"/>
      <c r="AP9" s="19"/>
      <c r="AQ9" s="19"/>
      <c r="AR9" s="19"/>
      <c r="AS9" s="19"/>
      <c r="AT9" s="19"/>
      <c r="AU9" s="19"/>
      <c r="AV9" s="19"/>
      <c r="AW9" s="19"/>
      <c r="AX9" s="19"/>
      <c r="AY9" s="19"/>
      <c r="AZ9" s="19" t="s">
        <v>132</v>
      </c>
      <c r="BA9" s="19" t="s">
        <v>133</v>
      </c>
      <c r="BB9" s="19"/>
      <c r="BC9" s="19"/>
      <c r="BD9" s="19"/>
      <c r="BE9" s="19"/>
      <c r="BF9" s="19"/>
      <c r="BG9" s="19"/>
      <c r="BH9" s="19"/>
      <c r="BI9" s="19"/>
      <c r="BJ9" s="19"/>
      <c r="BK9" s="19"/>
      <c r="BL9" s="19"/>
      <c r="BM9" s="19"/>
      <c r="BN9" s="19"/>
      <c r="BO9" s="19"/>
      <c r="BP9" s="19"/>
      <c r="BQ9" s="19"/>
      <c r="BR9" s="19"/>
      <c r="BS9" s="19"/>
      <c r="BT9" s="19"/>
      <c r="BU9" s="19"/>
      <c r="BV9" s="19"/>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row>
    <row r="10" spans="1:132">
      <c r="B10" s="4"/>
      <c r="D10" s="3" t="str">
        <f>IF($A10="ADD",IF(NOT(ISBLANK(C10)),_xlfn.XLOOKUP(C10,ud_amds_table_list[lookupValue],ud_amds_table_list[lookupKey],"ERROR"),""), "")</f>
        <v/>
      </c>
      <c r="E10" s="9"/>
      <c r="G10" s="3" t="str">
        <f>IF($A10="ADD",IF(NOT(ISBLANK(F10)),_xlfn.XLOOKUP(F10,roadnames[lookupValue],roadnames[lookupKey],"ERROR"),""), "")</f>
        <v/>
      </c>
      <c r="H10" s="5"/>
      <c r="I10" s="5"/>
      <c r="J10" s="6"/>
      <c r="L10" s="3" t="str">
        <f>IF($A10="ADD",IF(NOT(ISBLANK(K10)),_xlfn.XLOOKUP(K10,side[lookupValue],side[lookupKey],"ERROR"),""), "")</f>
        <v/>
      </c>
      <c r="M10" s="4"/>
      <c r="N10" s="4"/>
      <c r="O10" s="4"/>
      <c r="S10" s="3" t="str">
        <f>IF($A10="ADD",IF(NOT(ISBLANK(R10)),_xlfn.XLOOKUP(R10,ud_tcd_sign_class[lookupValue],ud_tcd_sign_class[lookupKey],"ERROR"),""), "")</f>
        <v/>
      </c>
      <c r="U10" s="3" t="str">
        <f>IF($A10="ADD",IF(NOT(ISBLANK(T10)),_xlfn.XLOOKUP(1,(ud_tcd_sign_subclass_lookup=T10)*(ud_tcd_sign_subclass_parentKey=S10),ud_tcd_sign_subclass[lookupKey],"ERROR"),""), "")</f>
        <v/>
      </c>
      <c r="W10" s="3" t="str">
        <f>IF($A10="ADD",IF(NOT(ISBLANK(V10)),_xlfn.XLOOKUP(1,(ud_tcd_sign_type_ne_lookup=V10)*(ud_tcd_sign_type_ne_parentKey=T10),ud_tcd_sign_type_ne[lookupKey],"ERROR"),""), "")</f>
        <v/>
      </c>
      <c r="Y10" s="3" t="str">
        <f>IF($A10="ADD",IF(NOT(ISBLANK(X10)),_xlfn.XLOOKUP(X10,ud_non_tcd_sign_type[lookupValue],ud_non_tcd_sign_type[lookupKey],"ERROR"),""), "")</f>
        <v/>
      </c>
      <c r="AE10" s="3" t="str">
        <f>IF($A10="ADD",IF(NOT(ISBLANK(AD10)),_xlfn.XLOOKUP(AD10,ud_sign_background_colour[lookupValue],ud_sign_background_colour[lookupKey],"ERROR"),""), "")</f>
        <v/>
      </c>
      <c r="AF10" s="8"/>
      <c r="AI10" s="3" t="str">
        <f>IF($A10="ADD",IF(NOT(ISBLANK(AH10)),_xlfn.XLOOKUP(AH10,ud_sign_connection_mode[lookupValue],ud_sign_connection_mode[lookupKey],"ERROR"),""), "")</f>
        <v/>
      </c>
      <c r="AJ10" s="4"/>
      <c r="AL10" s="3" t="str">
        <f>IF($A10="ADD",IF((N10*O10)/1000000&gt;2.025,TRUE,FALSE),"")</f>
        <v/>
      </c>
      <c r="AN10" s="3" t="str">
        <f>IF($A10="ADD",IF(NOT(ISBLANK(AM10)),_xlfn.XLOOKUP(AM10,indicating_dir[lookupValue],indicating_dir[lookupKey],"ERROR"),""), "")</f>
        <v/>
      </c>
      <c r="AP10" s="3" t="str">
        <f>IF($A10="ADD",IF(NOT(ISBLANK(AO10)),_xlfn.XLOOKUP(AO10,sign_substrate[lookupValue],sign_substrate[lookupKey],"ERROR"),""), "")</f>
        <v/>
      </c>
      <c r="AR10" s="3" t="str">
        <f>IF($A10="ADD",IF(NOT(ISBLANK(AQ10)),_xlfn.XLOOKUP(AQ10,frame[lookupValue],frame[lookupKey],"ERROR"),""), "")</f>
        <v/>
      </c>
      <c r="AT10" s="3" t="str">
        <f>IF($A10="ADD",IF(NOT(ISBLANK(AS10)),_xlfn.XLOOKUP(AS10,sign_material[lookupValue],sign_material[lookupKey],"ERROR"),""), "")</f>
        <v/>
      </c>
      <c r="AV10" s="3" t="str">
        <f>IF($A10="ADD",IF(NOT(ISBLANK(AU10)),_xlfn.XLOOKUP(AU10,sign_colour[lookupValue],sign_colour[lookupKey],"ERROR"),""), "")</f>
        <v/>
      </c>
      <c r="AX10" s="3" t="str">
        <f>IF($A10="ADD",IF(NOT(ISBLANK(AW10)),_xlfn.XLOOKUP(AW10,sign_material[lookupValue],sign_material[lookupKey],"ERROR"),""), "")</f>
        <v/>
      </c>
      <c r="AY10" s="7"/>
      <c r="AZ10" s="4" t="str">
        <f ca="1">IF(AY10&lt;&gt;"", DATEDIF(AY10, TODAY(),"Y"),"")</f>
        <v/>
      </c>
      <c r="BA10" s="4"/>
      <c r="BB10" s="3" t="str">
        <f>IF($A10="ADD","In Use","")</f>
        <v/>
      </c>
      <c r="BC10" s="3" t="str">
        <f>IF($A10="","",IF((AND($A10="ADD",OR(BB10="",BB10="In Use"))),"5",(_xlfn.XLOOKUP(BB10,ud_asset_status[lookupValue],ud_asset_status[lookupKey],""))))</f>
        <v/>
      </c>
      <c r="BD10" s="7"/>
      <c r="BF10" s="3" t="str">
        <f>IF($A10="ADD",IF(NOT(ISBLANK(BE10)),_xlfn.XLOOKUP(BE10,ar_replace_reason[lookupValue],ar_replace_reason[lookupKey],"ERROR"),""), "")</f>
        <v/>
      </c>
      <c r="BG10" s="3" t="str">
        <f>IF($A10="ADD","Queenstown-Lakes District Council","")</f>
        <v/>
      </c>
      <c r="BH10" s="3" t="str">
        <f>IF($A10="","",IF((AND($A10="ADD",OR(BG10="",BG10="Queenstown-Lakes District Council"))),"70",(_xlfn.XLOOKUP(BG10,ud_organisation_owner[lookupValue],ud_organisation_owner[lookupKey],""))))</f>
        <v/>
      </c>
      <c r="BI10" s="3" t="str">
        <f>IF($A10="ADD","Queenstown-Lakes District Council","")</f>
        <v/>
      </c>
      <c r="BJ10" s="3" t="str">
        <f>IF($A10="","",IF((AND($A10="ADD",OR(BI10="",BI10="Queenstown-Lakes District Council"))),"70",(_xlfn.XLOOKUP(BI10,ud_organisation_owner[lookupValue],ud_organisation_owner[lookupKey],""))))</f>
        <v/>
      </c>
      <c r="BK10" s="3" t="str">
        <f>IF($A10="ADD","Local Authority","")</f>
        <v/>
      </c>
      <c r="BL10" s="3" t="str">
        <f>IF($A10="","",IF((AND($A10="ADD",OR(BK10="",BK10="Local Authority"))),"17",(_xlfn.XLOOKUP(BK10,ud_sub_organisation[lookupValue],ud_sub_organisation[lookupKey],""))))</f>
        <v/>
      </c>
      <c r="BM10" s="3" t="str">
        <f>IF($A10="ADD","Vested assets","")</f>
        <v/>
      </c>
      <c r="BN10" s="3" t="str">
        <f>IF($A10="","",IF((AND($A10="ADD",OR(BM10="",BM10="Vested assets"))),"12",(_xlfn.XLOOKUP(BM10,ud_work_origin[lookupValue],ud_work_origin[lookupKey],""))))</f>
        <v/>
      </c>
      <c r="BO10" s="8"/>
      <c r="BP10" s="2" t="str">
        <f>IF($A10="ADD","TRUE","")</f>
        <v/>
      </c>
      <c r="BQ10" s="3" t="str">
        <f>IF($A10="ADD","Excellent","")</f>
        <v/>
      </c>
      <c r="BR10" s="3" t="str">
        <f>IF($A10="","",IF((AND($A10="ADD",OR(BQ10="",BQ10="Excellent"))),"1",(_xlfn.XLOOKUP(BQ10,condition[lookupValue],condition[lookupKey],""))))</f>
        <v/>
      </c>
      <c r="BS10" s="7" t="str">
        <f>IF(AY10&lt;&gt;"",AY10,"")</f>
        <v/>
      </c>
      <c r="BT10" s="9"/>
    </row>
    <row r="11" spans="1:132">
      <c r="B11" s="4"/>
      <c r="D11" s="3" t="str">
        <f>IF($A11="ADD",IF(NOT(ISBLANK(C11)),_xlfn.XLOOKUP(C11,ud_amds_table_list[lookupValue],ud_amds_table_list[lookupKey],"ERROR"),""), "")</f>
        <v/>
      </c>
      <c r="E11" s="9"/>
      <c r="G11" s="3" t="str">
        <f>IF($A11="ADD",IF(NOT(ISBLANK(F11)),_xlfn.XLOOKUP(F11,roadnames[lookupValue],roadnames[lookupKey],"ERROR"),""), "")</f>
        <v/>
      </c>
      <c r="H11" s="5"/>
      <c r="I11" s="5"/>
      <c r="J11" s="6"/>
      <c r="L11" s="3" t="str">
        <f>IF($A11="ADD",IF(NOT(ISBLANK(K11)),_xlfn.XLOOKUP(K11,side[lookupValue],side[lookupKey],"ERROR"),""), "")</f>
        <v/>
      </c>
      <c r="M11" s="4"/>
      <c r="N11" s="4"/>
      <c r="O11" s="4"/>
      <c r="S11" s="3" t="str">
        <f>IF($A11="ADD",IF(NOT(ISBLANK(R11)),_xlfn.XLOOKUP(R11,ud_tcd_sign_class[lookupValue],ud_tcd_sign_class[lookupKey],"ERROR"),""), "")</f>
        <v/>
      </c>
      <c r="U11" s="3" t="str">
        <f>IF($A11="ADD",IF(NOT(ISBLANK(T11)),_xlfn.XLOOKUP(1,(ud_tcd_sign_subclass_lookup=T11)*(ud_tcd_sign_subclass_parentKey=S11),ud_tcd_sign_subclass[lookupKey],"ERROR"),""), "")</f>
        <v/>
      </c>
      <c r="W11" s="3" t="str">
        <f>IF($A11="ADD",IF(NOT(ISBLANK(V11)),_xlfn.XLOOKUP(1,(ud_tcd_sign_type_ne_lookup=V11)*(ud_tcd_sign_type_ne_parentKey=T11),ud_tcd_sign_type_ne[lookupKey],"ERROR"),""), "")</f>
        <v/>
      </c>
      <c r="Y11" s="3" t="str">
        <f>IF($A11="ADD",IF(NOT(ISBLANK(X11)),_xlfn.XLOOKUP(X11,ud_non_tcd_sign_type[lookupValue],ud_non_tcd_sign_type[lookupKey],"ERROR"),""), "")</f>
        <v/>
      </c>
      <c r="AE11" s="3" t="str">
        <f>IF($A11="ADD",IF(NOT(ISBLANK(AD11)),_xlfn.XLOOKUP(AD11,ud_sign_background_colour[lookupValue],ud_sign_background_colour[lookupKey],"ERROR"),""), "")</f>
        <v/>
      </c>
      <c r="AF11" s="8"/>
      <c r="AI11" s="3" t="str">
        <f>IF($A11="ADD",IF(NOT(ISBLANK(AH11)),_xlfn.XLOOKUP(AH11,ud_sign_connection_mode[lookupValue],ud_sign_connection_mode[lookupKey],"ERROR"),""), "")</f>
        <v/>
      </c>
      <c r="AJ11" s="4"/>
      <c r="AL11" s="3" t="str">
        <f t="shared" ref="AL11:AL74" si="0">IF($A11="ADD",IF((N11*O11)/1000000&gt;2.025,TRUE,FALSE),"")</f>
        <v/>
      </c>
      <c r="AN11" s="3" t="str">
        <f>IF($A11="ADD",IF(NOT(ISBLANK(AM11)),_xlfn.XLOOKUP(AM11,indicating_dir[lookupValue],indicating_dir[lookupKey],"ERROR"),""), "")</f>
        <v/>
      </c>
      <c r="AP11" s="3" t="str">
        <f>IF($A11="ADD",IF(NOT(ISBLANK(AO11)),_xlfn.XLOOKUP(AO11,sign_substrate[lookupValue],sign_substrate[lookupKey],"ERROR"),""), "")</f>
        <v/>
      </c>
      <c r="AR11" s="3" t="str">
        <f>IF($A11="ADD",IF(NOT(ISBLANK(AQ11)),_xlfn.XLOOKUP(AQ11,frame[lookupValue],frame[lookupKey],"ERROR"),""), "")</f>
        <v/>
      </c>
      <c r="AT11" s="3" t="str">
        <f>IF($A11="ADD",IF(NOT(ISBLANK(AS11)),_xlfn.XLOOKUP(AS11,sign_material[lookupValue],sign_material[lookupKey],"ERROR"),""), "")</f>
        <v/>
      </c>
      <c r="AV11" s="3" t="str">
        <f>IF($A11="ADD",IF(NOT(ISBLANK(AU11)),_xlfn.XLOOKUP(AU11,sign_colour[lookupValue],sign_colour[lookupKey],"ERROR"),""), "")</f>
        <v/>
      </c>
      <c r="AX11" s="3" t="str">
        <f>IF($A11="ADD",IF(NOT(ISBLANK(AW11)),_xlfn.XLOOKUP(AW11,sign_material[lookupValue],sign_material[lookupKey],"ERROR"),""), "")</f>
        <v/>
      </c>
      <c r="AY11" s="7"/>
      <c r="AZ11" s="4" t="str">
        <f t="shared" ref="AZ11:AZ74" ca="1" si="1">IF(AY11&lt;&gt;"", DATEDIF(AY11, TODAY(),"Y"),"")</f>
        <v/>
      </c>
      <c r="BA11" s="4"/>
      <c r="BB11" s="3" t="str">
        <f t="shared" ref="BB11:BB74" si="2">IF($A11="ADD","In Use","")</f>
        <v/>
      </c>
      <c r="BC11" s="3" t="str">
        <f>IF($A11="","",IF((AND($A11="ADD",OR(BB11="",BB11="In Use"))),"5",(_xlfn.XLOOKUP(BB11,ud_asset_status[lookupValue],ud_asset_status[lookupKey],""))))</f>
        <v/>
      </c>
      <c r="BD11" s="7"/>
      <c r="BF11" s="3" t="str">
        <f>IF($A11="ADD",IF(NOT(ISBLANK(BE11)),_xlfn.XLOOKUP(BE11,ar_replace_reason[lookupValue],ar_replace_reason[lookupKey],"ERROR"),""), "")</f>
        <v/>
      </c>
      <c r="BG11" s="3" t="str">
        <f t="shared" ref="BG11:BG74" si="3">IF($A11="ADD","Queenstown-Lakes District Council","")</f>
        <v/>
      </c>
      <c r="BH11" s="3" t="str">
        <f>IF($A11="","",IF((AND($A11="ADD",OR(BG11="",BG11="Queenstown-Lakes District Council"))),"70",(_xlfn.XLOOKUP(BG11,ud_organisation_owner[lookupValue],ud_organisation_owner[lookupKey],""))))</f>
        <v/>
      </c>
      <c r="BI11" s="3" t="str">
        <f t="shared" ref="BI11:BI74" si="4">IF($A11="ADD","Queenstown-Lakes District Council","")</f>
        <v/>
      </c>
      <c r="BJ11" s="3" t="str">
        <f>IF($A11="","",IF((AND($A11="ADD",OR(BI11="",BI11="Queenstown-Lakes District Council"))),"70",(_xlfn.XLOOKUP(BI11,ud_organisation_owner[lookupValue],ud_organisation_owner[lookupKey],""))))</f>
        <v/>
      </c>
      <c r="BK11" s="3" t="str">
        <f t="shared" ref="BK11:BK74" si="5">IF($A11="ADD","Local Authority","")</f>
        <v/>
      </c>
      <c r="BL11" s="3" t="str">
        <f>IF($A11="","",IF((AND($A11="ADD",OR(BK11="",BK11="Local Authority"))),"17",(_xlfn.XLOOKUP(BK11,ud_sub_organisation[lookupValue],ud_sub_organisation[lookupKey],""))))</f>
        <v/>
      </c>
      <c r="BM11" s="3" t="str">
        <f t="shared" ref="BM11:BM74" si="6">IF($A11="ADD","Vested assets","")</f>
        <v/>
      </c>
      <c r="BN11" s="3" t="str">
        <f>IF($A11="","",IF((AND($A11="ADD",OR(BM11="",BM11="Vested assets"))),"12",(_xlfn.XLOOKUP(BM11,ud_work_origin[lookupValue],ud_work_origin[lookupKey],""))))</f>
        <v/>
      </c>
      <c r="BO11" s="8"/>
      <c r="BP11" s="2" t="str">
        <f t="shared" ref="BP11:BP74" si="7">IF($A11="ADD","TRUE","")</f>
        <v/>
      </c>
      <c r="BQ11" s="3" t="str">
        <f t="shared" ref="BQ11:BQ74" si="8">IF($A11="ADD","Excellent","")</f>
        <v/>
      </c>
      <c r="BR11" s="3" t="str">
        <f>IF($A11="","",IF((AND($A11="ADD",OR(BQ11="",BQ11="Excellent"))),"1",(_xlfn.XLOOKUP(BQ11,condition[lookupValue],condition[lookupKey],""))))</f>
        <v/>
      </c>
      <c r="BS11" s="7" t="str">
        <f t="shared" ref="BS11:BS74" si="9">IF(AY11&lt;&gt;"",AY11,"")</f>
        <v/>
      </c>
      <c r="BT11" s="9"/>
    </row>
    <row r="12" spans="1:132">
      <c r="B12" s="4"/>
      <c r="D12" s="3" t="str">
        <f>IF($A12="ADD",IF(NOT(ISBLANK(C12)),_xlfn.XLOOKUP(C12,ud_amds_table_list[lookupValue],ud_amds_table_list[lookupKey],"ERROR"),""), "")</f>
        <v/>
      </c>
      <c r="E12" s="9"/>
      <c r="G12" s="3" t="str">
        <f>IF($A12="ADD",IF(NOT(ISBLANK(F12)),_xlfn.XLOOKUP(F12,roadnames[lookupValue],roadnames[lookupKey],"ERROR"),""), "")</f>
        <v/>
      </c>
      <c r="H12" s="5"/>
      <c r="I12" s="5"/>
      <c r="J12" s="6"/>
      <c r="L12" s="3" t="str">
        <f>IF($A12="ADD",IF(NOT(ISBLANK(K12)),_xlfn.XLOOKUP(K12,side[lookupValue],side[lookupKey],"ERROR"),""), "")</f>
        <v/>
      </c>
      <c r="M12" s="4"/>
      <c r="N12" s="4"/>
      <c r="O12" s="4"/>
      <c r="S12" s="3" t="str">
        <f>IF($A12="ADD",IF(NOT(ISBLANK(R12)),_xlfn.XLOOKUP(R12,ud_tcd_sign_class[lookupValue],ud_tcd_sign_class[lookupKey],"ERROR"),""), "")</f>
        <v/>
      </c>
      <c r="U12" s="3" t="str">
        <f>IF($A12="ADD",IF(NOT(ISBLANK(T12)),_xlfn.XLOOKUP(1,(ud_tcd_sign_subclass_lookup=T12)*(ud_tcd_sign_subclass_parentKey=S12),ud_tcd_sign_subclass[lookupKey],"ERROR"),""), "")</f>
        <v/>
      </c>
      <c r="W12" s="3" t="str">
        <f>IF($A12="ADD",IF(NOT(ISBLANK(V12)),_xlfn.XLOOKUP(1,(ud_tcd_sign_type_ne_lookup=V12)*(ud_tcd_sign_type_ne_parentKey=T12),ud_tcd_sign_type_ne[lookupKey],"ERROR"),""), "")</f>
        <v/>
      </c>
      <c r="Y12" s="3" t="str">
        <f>IF($A12="ADD",IF(NOT(ISBLANK(X12)),_xlfn.XLOOKUP(X12,ud_non_tcd_sign_type[lookupValue],ud_non_tcd_sign_type[lookupKey],"ERROR"),""), "")</f>
        <v/>
      </c>
      <c r="AE12" s="3" t="str">
        <f>IF($A12="ADD",IF(NOT(ISBLANK(AD12)),_xlfn.XLOOKUP(AD12,ud_sign_background_colour[lookupValue],ud_sign_background_colour[lookupKey],"ERROR"),""), "")</f>
        <v/>
      </c>
      <c r="AF12" s="8"/>
      <c r="AI12" s="3" t="str">
        <f>IF($A12="ADD",IF(NOT(ISBLANK(AH12)),_xlfn.XLOOKUP(AH12,ud_sign_connection_mode[lookupValue],ud_sign_connection_mode[lookupKey],"ERROR"),""), "")</f>
        <v/>
      </c>
      <c r="AJ12" s="4"/>
      <c r="AL12" s="3" t="str">
        <f t="shared" si="0"/>
        <v/>
      </c>
      <c r="AN12" s="3" t="str">
        <f>IF($A12="ADD",IF(NOT(ISBLANK(AM12)),_xlfn.XLOOKUP(AM12,indicating_dir[lookupValue],indicating_dir[lookupKey],"ERROR"),""), "")</f>
        <v/>
      </c>
      <c r="AP12" s="3" t="str">
        <f>IF($A12="ADD",IF(NOT(ISBLANK(AO12)),_xlfn.XLOOKUP(AO12,sign_substrate[lookupValue],sign_substrate[lookupKey],"ERROR"),""), "")</f>
        <v/>
      </c>
      <c r="AR12" s="3" t="str">
        <f>IF($A12="ADD",IF(NOT(ISBLANK(AQ12)),_xlfn.XLOOKUP(AQ12,frame[lookupValue],frame[lookupKey],"ERROR"),""), "")</f>
        <v/>
      </c>
      <c r="AT12" s="3" t="str">
        <f>IF($A12="ADD",IF(NOT(ISBLANK(AS12)),_xlfn.XLOOKUP(AS12,sign_material[lookupValue],sign_material[lookupKey],"ERROR"),""), "")</f>
        <v/>
      </c>
      <c r="AV12" s="3" t="str">
        <f>IF($A12="ADD",IF(NOT(ISBLANK(AU12)),_xlfn.XLOOKUP(AU12,sign_colour[lookupValue],sign_colour[lookupKey],"ERROR"),""), "")</f>
        <v/>
      </c>
      <c r="AX12" s="3" t="str">
        <f>IF($A12="ADD",IF(NOT(ISBLANK(AW12)),_xlfn.XLOOKUP(AW12,sign_material[lookupValue],sign_material[lookupKey],"ERROR"),""), "")</f>
        <v/>
      </c>
      <c r="AY12" s="7"/>
      <c r="AZ12" s="4" t="str">
        <f t="shared" ca="1" si="1"/>
        <v/>
      </c>
      <c r="BA12" s="4"/>
      <c r="BB12" s="3" t="str">
        <f t="shared" si="2"/>
        <v/>
      </c>
      <c r="BC12" s="3" t="str">
        <f>IF($A12="","",IF((AND($A12="ADD",OR(BB12="",BB12="In Use"))),"5",(_xlfn.XLOOKUP(BB12,ud_asset_status[lookupValue],ud_asset_status[lookupKey],""))))</f>
        <v/>
      </c>
      <c r="BD12" s="7"/>
      <c r="BF12" s="3" t="str">
        <f>IF($A12="ADD",IF(NOT(ISBLANK(BE12)),_xlfn.XLOOKUP(BE12,ar_replace_reason[lookupValue],ar_replace_reason[lookupKey],"ERROR"),""), "")</f>
        <v/>
      </c>
      <c r="BG12" s="3" t="str">
        <f t="shared" si="3"/>
        <v/>
      </c>
      <c r="BH12" s="3" t="str">
        <f>IF($A12="","",IF((AND($A12="ADD",OR(BG12="",BG12="Queenstown-Lakes District Council"))),"70",(_xlfn.XLOOKUP(BG12,ud_organisation_owner[lookupValue],ud_organisation_owner[lookupKey],""))))</f>
        <v/>
      </c>
      <c r="BI12" s="3" t="str">
        <f t="shared" si="4"/>
        <v/>
      </c>
      <c r="BJ12" s="3" t="str">
        <f>IF($A12="","",IF((AND($A12="ADD",OR(BI12="",BI12="Queenstown-Lakes District Council"))),"70",(_xlfn.XLOOKUP(BI12,ud_organisation_owner[lookupValue],ud_organisation_owner[lookupKey],""))))</f>
        <v/>
      </c>
      <c r="BK12" s="3" t="str">
        <f t="shared" si="5"/>
        <v/>
      </c>
      <c r="BL12" s="3" t="str">
        <f>IF($A12="","",IF((AND($A12="ADD",OR(BK12="",BK12="Local Authority"))),"17",(_xlfn.XLOOKUP(BK12,ud_sub_organisation[lookupValue],ud_sub_organisation[lookupKey],""))))</f>
        <v/>
      </c>
      <c r="BM12" s="3" t="str">
        <f t="shared" si="6"/>
        <v/>
      </c>
      <c r="BN12" s="3" t="str">
        <f>IF($A12="","",IF((AND($A12="ADD",OR(BM12="",BM12="Vested assets"))),"12",(_xlfn.XLOOKUP(BM12,ud_work_origin[lookupValue],ud_work_origin[lookupKey],""))))</f>
        <v/>
      </c>
      <c r="BO12" s="8"/>
      <c r="BP12" s="2" t="str">
        <f t="shared" si="7"/>
        <v/>
      </c>
      <c r="BQ12" s="3" t="str">
        <f t="shared" si="8"/>
        <v/>
      </c>
      <c r="BR12" s="3" t="str">
        <f>IF($A12="","",IF((AND($A12="ADD",OR(BQ12="",BQ12="Excellent"))),"1",(_xlfn.XLOOKUP(BQ12,condition[lookupValue],condition[lookupKey],""))))</f>
        <v/>
      </c>
      <c r="BS12" s="7" t="str">
        <f t="shared" si="9"/>
        <v/>
      </c>
      <c r="BT12" s="9"/>
    </row>
    <row r="13" spans="1:132">
      <c r="B13" s="4"/>
      <c r="D13" s="3" t="str">
        <f>IF($A13="ADD",IF(NOT(ISBLANK(C13)),_xlfn.XLOOKUP(C13,ud_amds_table_list[lookupValue],ud_amds_table_list[lookupKey],"ERROR"),""), "")</f>
        <v/>
      </c>
      <c r="E13" s="9"/>
      <c r="G13" s="3" t="str">
        <f>IF($A13="ADD",IF(NOT(ISBLANK(F13)),_xlfn.XLOOKUP(F13,roadnames[lookupValue],roadnames[lookupKey],"ERROR"),""), "")</f>
        <v/>
      </c>
      <c r="H13" s="5"/>
      <c r="I13" s="5"/>
      <c r="J13" s="6"/>
      <c r="L13" s="3" t="str">
        <f>IF($A13="ADD",IF(NOT(ISBLANK(K13)),_xlfn.XLOOKUP(K13,side[lookupValue],side[lookupKey],"ERROR"),""), "")</f>
        <v/>
      </c>
      <c r="M13" s="4"/>
      <c r="N13" s="4"/>
      <c r="O13" s="4"/>
      <c r="S13" s="3" t="str">
        <f>IF($A13="ADD",IF(NOT(ISBLANK(R13)),_xlfn.XLOOKUP(R13,ud_tcd_sign_class[lookupValue],ud_tcd_sign_class[lookupKey],"ERROR"),""), "")</f>
        <v/>
      </c>
      <c r="U13" s="3" t="str">
        <f>IF($A13="ADD",IF(NOT(ISBLANK(T13)),_xlfn.XLOOKUP(1,(ud_tcd_sign_subclass_lookup=T13)*(ud_tcd_sign_subclass_parentKey=S13),ud_tcd_sign_subclass[lookupKey],"ERROR"),""), "")</f>
        <v/>
      </c>
      <c r="W13" s="3" t="str">
        <f>IF($A13="ADD",IF(NOT(ISBLANK(V13)),_xlfn.XLOOKUP(1,(ud_tcd_sign_type_ne_lookup=V13)*(ud_tcd_sign_type_ne_parentKey=T13),ud_tcd_sign_type_ne[lookupKey],"ERROR"),""), "")</f>
        <v/>
      </c>
      <c r="Y13" s="3" t="str">
        <f>IF($A13="ADD",IF(NOT(ISBLANK(X13)),_xlfn.XLOOKUP(X13,ud_non_tcd_sign_type[lookupValue],ud_non_tcd_sign_type[lookupKey],"ERROR"),""), "")</f>
        <v/>
      </c>
      <c r="AE13" s="3" t="str">
        <f>IF($A13="ADD",IF(NOT(ISBLANK(AD13)),_xlfn.XLOOKUP(AD13,ud_sign_background_colour[lookupValue],ud_sign_background_colour[lookupKey],"ERROR"),""), "")</f>
        <v/>
      </c>
      <c r="AF13" s="8"/>
      <c r="AI13" s="3" t="str">
        <f>IF($A13="ADD",IF(NOT(ISBLANK(AH13)),_xlfn.XLOOKUP(AH13,ud_sign_connection_mode[lookupValue],ud_sign_connection_mode[lookupKey],"ERROR"),""), "")</f>
        <v/>
      </c>
      <c r="AJ13" s="4"/>
      <c r="AL13" s="3" t="str">
        <f t="shared" si="0"/>
        <v/>
      </c>
      <c r="AN13" s="3" t="str">
        <f>IF($A13="ADD",IF(NOT(ISBLANK(AM13)),_xlfn.XLOOKUP(AM13,indicating_dir[lookupValue],indicating_dir[lookupKey],"ERROR"),""), "")</f>
        <v/>
      </c>
      <c r="AP13" s="3" t="str">
        <f>IF($A13="ADD",IF(NOT(ISBLANK(AO13)),_xlfn.XLOOKUP(AO13,sign_substrate[lookupValue],sign_substrate[lookupKey],"ERROR"),""), "")</f>
        <v/>
      </c>
      <c r="AR13" s="3" t="str">
        <f>IF($A13="ADD",IF(NOT(ISBLANK(AQ13)),_xlfn.XLOOKUP(AQ13,frame[lookupValue],frame[lookupKey],"ERROR"),""), "")</f>
        <v/>
      </c>
      <c r="AT13" s="3" t="str">
        <f>IF($A13="ADD",IF(NOT(ISBLANK(AS13)),_xlfn.XLOOKUP(AS13,sign_material[lookupValue],sign_material[lookupKey],"ERROR"),""), "")</f>
        <v/>
      </c>
      <c r="AV13" s="3" t="str">
        <f>IF($A13="ADD",IF(NOT(ISBLANK(AU13)),_xlfn.XLOOKUP(AU13,sign_colour[lookupValue],sign_colour[lookupKey],"ERROR"),""), "")</f>
        <v/>
      </c>
      <c r="AX13" s="3" t="str">
        <f>IF($A13="ADD",IF(NOT(ISBLANK(AW13)),_xlfn.XLOOKUP(AW13,sign_material[lookupValue],sign_material[lookupKey],"ERROR"),""), "")</f>
        <v/>
      </c>
      <c r="AY13" s="7"/>
      <c r="AZ13" s="4" t="str">
        <f t="shared" ca="1" si="1"/>
        <v/>
      </c>
      <c r="BA13" s="4"/>
      <c r="BB13" s="3" t="str">
        <f t="shared" si="2"/>
        <v/>
      </c>
      <c r="BC13" s="3" t="str">
        <f>IF($A13="","",IF((AND($A13="ADD",OR(BB13="",BB13="In Use"))),"5",(_xlfn.XLOOKUP(BB13,ud_asset_status[lookupValue],ud_asset_status[lookupKey],""))))</f>
        <v/>
      </c>
      <c r="BD13" s="7"/>
      <c r="BF13" s="3" t="str">
        <f>IF($A13="ADD",IF(NOT(ISBLANK(BE13)),_xlfn.XLOOKUP(BE13,ar_replace_reason[lookupValue],ar_replace_reason[lookupKey],"ERROR"),""), "")</f>
        <v/>
      </c>
      <c r="BG13" s="3" t="str">
        <f t="shared" si="3"/>
        <v/>
      </c>
      <c r="BH13" s="3" t="str">
        <f>IF($A13="","",IF((AND($A13="ADD",OR(BG13="",BG13="Queenstown-Lakes District Council"))),"70",(_xlfn.XLOOKUP(BG13,ud_organisation_owner[lookupValue],ud_organisation_owner[lookupKey],""))))</f>
        <v/>
      </c>
      <c r="BI13" s="3" t="str">
        <f t="shared" si="4"/>
        <v/>
      </c>
      <c r="BJ13" s="3" t="str">
        <f>IF($A13="","",IF((AND($A13="ADD",OR(BI13="",BI13="Queenstown-Lakes District Council"))),"70",(_xlfn.XLOOKUP(BI13,ud_organisation_owner[lookupValue],ud_organisation_owner[lookupKey],""))))</f>
        <v/>
      </c>
      <c r="BK13" s="3" t="str">
        <f t="shared" si="5"/>
        <v/>
      </c>
      <c r="BL13" s="3" t="str">
        <f>IF($A13="","",IF((AND($A13="ADD",OR(BK13="",BK13="Local Authority"))),"17",(_xlfn.XLOOKUP(BK13,ud_sub_organisation[lookupValue],ud_sub_organisation[lookupKey],""))))</f>
        <v/>
      </c>
      <c r="BM13" s="3" t="str">
        <f t="shared" si="6"/>
        <v/>
      </c>
      <c r="BN13" s="3" t="str">
        <f>IF($A13="","",IF((AND($A13="ADD",OR(BM13="",BM13="Vested assets"))),"12",(_xlfn.XLOOKUP(BM13,ud_work_origin[lookupValue],ud_work_origin[lookupKey],""))))</f>
        <v/>
      </c>
      <c r="BO13" s="8"/>
      <c r="BP13" s="2" t="str">
        <f t="shared" si="7"/>
        <v/>
      </c>
      <c r="BQ13" s="3" t="str">
        <f t="shared" si="8"/>
        <v/>
      </c>
      <c r="BR13" s="3" t="str">
        <f>IF($A13="","",IF((AND($A13="ADD",OR(BQ13="",BQ13="Excellent"))),"1",(_xlfn.XLOOKUP(BQ13,condition[lookupValue],condition[lookupKey],""))))</f>
        <v/>
      </c>
      <c r="BS13" s="7" t="str">
        <f t="shared" si="9"/>
        <v/>
      </c>
      <c r="BT13" s="9"/>
    </row>
    <row r="14" spans="1:132">
      <c r="B14" s="4"/>
      <c r="D14" s="3" t="str">
        <f>IF($A14="ADD",IF(NOT(ISBLANK(C14)),_xlfn.XLOOKUP(C14,ud_amds_table_list[lookupValue],ud_amds_table_list[lookupKey],"ERROR"),""), "")</f>
        <v/>
      </c>
      <c r="E14" s="9"/>
      <c r="G14" s="3" t="str">
        <f>IF($A14="ADD",IF(NOT(ISBLANK(F14)),_xlfn.XLOOKUP(F14,roadnames[lookupValue],roadnames[lookupKey],"ERROR"),""), "")</f>
        <v/>
      </c>
      <c r="H14" s="5"/>
      <c r="I14" s="5"/>
      <c r="J14" s="6"/>
      <c r="L14" s="3" t="str">
        <f>IF($A14="ADD",IF(NOT(ISBLANK(K14)),_xlfn.XLOOKUP(K14,side[lookupValue],side[lookupKey],"ERROR"),""), "")</f>
        <v/>
      </c>
      <c r="M14" s="4"/>
      <c r="N14" s="4"/>
      <c r="O14" s="4"/>
      <c r="S14" s="3" t="str">
        <f>IF($A14="ADD",IF(NOT(ISBLANK(R14)),_xlfn.XLOOKUP(R14,ud_tcd_sign_class[lookupValue],ud_tcd_sign_class[lookupKey],"ERROR"),""), "")</f>
        <v/>
      </c>
      <c r="U14" s="3" t="str">
        <f>IF($A14="ADD",IF(NOT(ISBLANK(T14)),_xlfn.XLOOKUP(1,(ud_tcd_sign_subclass_lookup=T14)*(ud_tcd_sign_subclass_parentKey=S14),ud_tcd_sign_subclass[lookupKey],"ERROR"),""), "")</f>
        <v/>
      </c>
      <c r="W14" s="3" t="str">
        <f>IF($A14="ADD",IF(NOT(ISBLANK(V14)),_xlfn.XLOOKUP(1,(ud_tcd_sign_type_ne_lookup=V14)*(ud_tcd_sign_type_ne_parentKey=T14),ud_tcd_sign_type_ne[lookupKey],"ERROR"),""), "")</f>
        <v/>
      </c>
      <c r="Y14" s="3" t="str">
        <f>IF($A14="ADD",IF(NOT(ISBLANK(X14)),_xlfn.XLOOKUP(X14,ud_non_tcd_sign_type[lookupValue],ud_non_tcd_sign_type[lookupKey],"ERROR"),""), "")</f>
        <v/>
      </c>
      <c r="AE14" s="3" t="str">
        <f>IF($A14="ADD",IF(NOT(ISBLANK(AD14)),_xlfn.XLOOKUP(AD14,ud_sign_background_colour[lookupValue],ud_sign_background_colour[lookupKey],"ERROR"),""), "")</f>
        <v/>
      </c>
      <c r="AF14" s="8"/>
      <c r="AI14" s="3" t="str">
        <f>IF($A14="ADD",IF(NOT(ISBLANK(AH14)),_xlfn.XLOOKUP(AH14,ud_sign_connection_mode[lookupValue],ud_sign_connection_mode[lookupKey],"ERROR"),""), "")</f>
        <v/>
      </c>
      <c r="AJ14" s="4"/>
      <c r="AL14" s="3" t="str">
        <f t="shared" si="0"/>
        <v/>
      </c>
      <c r="AN14" s="3" t="str">
        <f>IF($A14="ADD",IF(NOT(ISBLANK(AM14)),_xlfn.XLOOKUP(AM14,indicating_dir[lookupValue],indicating_dir[lookupKey],"ERROR"),""), "")</f>
        <v/>
      </c>
      <c r="AP14" s="3" t="str">
        <f>IF($A14="ADD",IF(NOT(ISBLANK(AO14)),_xlfn.XLOOKUP(AO14,sign_substrate[lookupValue],sign_substrate[lookupKey],"ERROR"),""), "")</f>
        <v/>
      </c>
      <c r="AR14" s="3" t="str">
        <f>IF($A14="ADD",IF(NOT(ISBLANK(AQ14)),_xlfn.XLOOKUP(AQ14,frame[lookupValue],frame[lookupKey],"ERROR"),""), "")</f>
        <v/>
      </c>
      <c r="AT14" s="3" t="str">
        <f>IF($A14="ADD",IF(NOT(ISBLANK(AS14)),_xlfn.XLOOKUP(AS14,sign_material[lookupValue],sign_material[lookupKey],"ERROR"),""), "")</f>
        <v/>
      </c>
      <c r="AV14" s="3" t="str">
        <f>IF($A14="ADD",IF(NOT(ISBLANK(AU14)),_xlfn.XLOOKUP(AU14,sign_colour[lookupValue],sign_colour[lookupKey],"ERROR"),""), "")</f>
        <v/>
      </c>
      <c r="AX14" s="3" t="str">
        <f>IF($A14="ADD",IF(NOT(ISBLANK(AW14)),_xlfn.XLOOKUP(AW14,sign_material[lookupValue],sign_material[lookupKey],"ERROR"),""), "")</f>
        <v/>
      </c>
      <c r="AY14" s="7"/>
      <c r="AZ14" s="4" t="str">
        <f t="shared" ca="1" si="1"/>
        <v/>
      </c>
      <c r="BA14" s="4"/>
      <c r="BB14" s="3" t="str">
        <f t="shared" si="2"/>
        <v/>
      </c>
      <c r="BC14" s="3" t="str">
        <f>IF($A14="","",IF((AND($A14="ADD",OR(BB14="",BB14="In Use"))),"5",(_xlfn.XLOOKUP(BB14,ud_asset_status[lookupValue],ud_asset_status[lookupKey],""))))</f>
        <v/>
      </c>
      <c r="BD14" s="7"/>
      <c r="BF14" s="3" t="str">
        <f>IF($A14="ADD",IF(NOT(ISBLANK(BE14)),_xlfn.XLOOKUP(BE14,ar_replace_reason[lookupValue],ar_replace_reason[lookupKey],"ERROR"),""), "")</f>
        <v/>
      </c>
      <c r="BG14" s="3" t="str">
        <f t="shared" si="3"/>
        <v/>
      </c>
      <c r="BH14" s="3" t="str">
        <f>IF($A14="","",IF((AND($A14="ADD",OR(BG14="",BG14="Queenstown-Lakes District Council"))),"70",(_xlfn.XLOOKUP(BG14,ud_organisation_owner[lookupValue],ud_organisation_owner[lookupKey],""))))</f>
        <v/>
      </c>
      <c r="BI14" s="3" t="str">
        <f t="shared" si="4"/>
        <v/>
      </c>
      <c r="BJ14" s="3" t="str">
        <f>IF($A14="","",IF((AND($A14="ADD",OR(BI14="",BI14="Queenstown-Lakes District Council"))),"70",(_xlfn.XLOOKUP(BI14,ud_organisation_owner[lookupValue],ud_organisation_owner[lookupKey],""))))</f>
        <v/>
      </c>
      <c r="BK14" s="3" t="str">
        <f t="shared" si="5"/>
        <v/>
      </c>
      <c r="BL14" s="3" t="str">
        <f>IF($A14="","",IF((AND($A14="ADD",OR(BK14="",BK14="Local Authority"))),"17",(_xlfn.XLOOKUP(BK14,ud_sub_organisation[lookupValue],ud_sub_organisation[lookupKey],""))))</f>
        <v/>
      </c>
      <c r="BM14" s="3" t="str">
        <f t="shared" si="6"/>
        <v/>
      </c>
      <c r="BN14" s="3" t="str">
        <f>IF($A14="","",IF((AND($A14="ADD",OR(BM14="",BM14="Vested assets"))),"12",(_xlfn.XLOOKUP(BM14,ud_work_origin[lookupValue],ud_work_origin[lookupKey],""))))</f>
        <v/>
      </c>
      <c r="BO14" s="8"/>
      <c r="BP14" s="2" t="str">
        <f t="shared" si="7"/>
        <v/>
      </c>
      <c r="BQ14" s="3" t="str">
        <f t="shared" si="8"/>
        <v/>
      </c>
      <c r="BR14" s="3" t="str">
        <f>IF($A14="","",IF((AND($A14="ADD",OR(BQ14="",BQ14="Excellent"))),"1",(_xlfn.XLOOKUP(BQ14,condition[lookupValue],condition[lookupKey],""))))</f>
        <v/>
      </c>
      <c r="BS14" s="7" t="str">
        <f t="shared" si="9"/>
        <v/>
      </c>
      <c r="BT14" s="9"/>
    </row>
    <row r="15" spans="1:132">
      <c r="B15" s="4"/>
      <c r="D15" s="3" t="str">
        <f>IF($A15="ADD",IF(NOT(ISBLANK(C15)),_xlfn.XLOOKUP(C15,ud_amds_table_list[lookupValue],ud_amds_table_list[lookupKey],"ERROR"),""), "")</f>
        <v/>
      </c>
      <c r="E15" s="9"/>
      <c r="G15" s="3" t="str">
        <f>IF($A15="ADD",IF(NOT(ISBLANK(F15)),_xlfn.XLOOKUP(F15,roadnames[lookupValue],roadnames[lookupKey],"ERROR"),""), "")</f>
        <v/>
      </c>
      <c r="H15" s="5"/>
      <c r="I15" s="5"/>
      <c r="J15" s="6"/>
      <c r="L15" s="3" t="str">
        <f>IF($A15="ADD",IF(NOT(ISBLANK(K15)),_xlfn.XLOOKUP(K15,side[lookupValue],side[lookupKey],"ERROR"),""), "")</f>
        <v/>
      </c>
      <c r="M15" s="4"/>
      <c r="N15" s="4"/>
      <c r="O15" s="4"/>
      <c r="S15" s="3" t="str">
        <f>IF($A15="ADD",IF(NOT(ISBLANK(R15)),_xlfn.XLOOKUP(R15,ud_tcd_sign_class[lookupValue],ud_tcd_sign_class[lookupKey],"ERROR"),""), "")</f>
        <v/>
      </c>
      <c r="U15" s="3" t="str">
        <f>IF($A15="ADD",IF(NOT(ISBLANK(T15)),_xlfn.XLOOKUP(1,(ud_tcd_sign_subclass_lookup=T15)*(ud_tcd_sign_subclass_parentKey=S15),ud_tcd_sign_subclass[lookupKey],"ERROR"),""), "")</f>
        <v/>
      </c>
      <c r="W15" s="3" t="str">
        <f>IF($A15="ADD",IF(NOT(ISBLANK(V15)),_xlfn.XLOOKUP(1,(ud_tcd_sign_type_ne_lookup=V15)*(ud_tcd_sign_type_ne_parentKey=T15),ud_tcd_sign_type_ne[lookupKey],"ERROR"),""), "")</f>
        <v/>
      </c>
      <c r="Y15" s="3" t="str">
        <f>IF($A15="ADD",IF(NOT(ISBLANK(X15)),_xlfn.XLOOKUP(X15,ud_non_tcd_sign_type[lookupValue],ud_non_tcd_sign_type[lookupKey],"ERROR"),""), "")</f>
        <v/>
      </c>
      <c r="AE15" s="3" t="str">
        <f>IF($A15="ADD",IF(NOT(ISBLANK(AD15)),_xlfn.XLOOKUP(AD15,ud_sign_background_colour[lookupValue],ud_sign_background_colour[lookupKey],"ERROR"),""), "")</f>
        <v/>
      </c>
      <c r="AF15" s="8"/>
      <c r="AI15" s="3" t="str">
        <f>IF($A15="ADD",IF(NOT(ISBLANK(AH15)),_xlfn.XLOOKUP(AH15,ud_sign_connection_mode[lookupValue],ud_sign_connection_mode[lookupKey],"ERROR"),""), "")</f>
        <v/>
      </c>
      <c r="AJ15" s="4"/>
      <c r="AL15" s="3" t="str">
        <f t="shared" si="0"/>
        <v/>
      </c>
      <c r="AN15" s="3" t="str">
        <f>IF($A15="ADD",IF(NOT(ISBLANK(AM15)),_xlfn.XLOOKUP(AM15,indicating_dir[lookupValue],indicating_dir[lookupKey],"ERROR"),""), "")</f>
        <v/>
      </c>
      <c r="AP15" s="3" t="str">
        <f>IF($A15="ADD",IF(NOT(ISBLANK(AO15)),_xlfn.XLOOKUP(AO15,sign_substrate[lookupValue],sign_substrate[lookupKey],"ERROR"),""), "")</f>
        <v/>
      </c>
      <c r="AR15" s="3" t="str">
        <f>IF($A15="ADD",IF(NOT(ISBLANK(AQ15)),_xlfn.XLOOKUP(AQ15,frame[lookupValue],frame[lookupKey],"ERROR"),""), "")</f>
        <v/>
      </c>
      <c r="AT15" s="3" t="str">
        <f>IF($A15="ADD",IF(NOT(ISBLANK(AS15)),_xlfn.XLOOKUP(AS15,sign_material[lookupValue],sign_material[lookupKey],"ERROR"),""), "")</f>
        <v/>
      </c>
      <c r="AV15" s="3" t="str">
        <f>IF($A15="ADD",IF(NOT(ISBLANK(AU15)),_xlfn.XLOOKUP(AU15,sign_colour[lookupValue],sign_colour[lookupKey],"ERROR"),""), "")</f>
        <v/>
      </c>
      <c r="AX15" s="3" t="str">
        <f>IF($A15="ADD",IF(NOT(ISBLANK(AW15)),_xlfn.XLOOKUP(AW15,sign_material[lookupValue],sign_material[lookupKey],"ERROR"),""), "")</f>
        <v/>
      </c>
      <c r="AY15" s="7"/>
      <c r="AZ15" s="4" t="str">
        <f t="shared" ca="1" si="1"/>
        <v/>
      </c>
      <c r="BA15" s="4"/>
      <c r="BB15" s="3" t="str">
        <f t="shared" si="2"/>
        <v/>
      </c>
      <c r="BC15" s="3" t="str">
        <f>IF($A15="","",IF((AND($A15="ADD",OR(BB15="",BB15="In Use"))),"5",(_xlfn.XLOOKUP(BB15,ud_asset_status[lookupValue],ud_asset_status[lookupKey],""))))</f>
        <v/>
      </c>
      <c r="BD15" s="7"/>
      <c r="BF15" s="3" t="str">
        <f>IF($A15="ADD",IF(NOT(ISBLANK(BE15)),_xlfn.XLOOKUP(BE15,ar_replace_reason[lookupValue],ar_replace_reason[lookupKey],"ERROR"),""), "")</f>
        <v/>
      </c>
      <c r="BG15" s="3" t="str">
        <f t="shared" si="3"/>
        <v/>
      </c>
      <c r="BH15" s="3" t="str">
        <f>IF($A15="","",IF((AND($A15="ADD",OR(BG15="",BG15="Queenstown-Lakes District Council"))),"70",(_xlfn.XLOOKUP(BG15,ud_organisation_owner[lookupValue],ud_organisation_owner[lookupKey],""))))</f>
        <v/>
      </c>
      <c r="BI15" s="3" t="str">
        <f t="shared" si="4"/>
        <v/>
      </c>
      <c r="BJ15" s="3" t="str">
        <f>IF($A15="","",IF((AND($A15="ADD",OR(BI15="",BI15="Queenstown-Lakes District Council"))),"70",(_xlfn.XLOOKUP(BI15,ud_organisation_owner[lookupValue],ud_organisation_owner[lookupKey],""))))</f>
        <v/>
      </c>
      <c r="BK15" s="3" t="str">
        <f t="shared" si="5"/>
        <v/>
      </c>
      <c r="BL15" s="3" t="str">
        <f>IF($A15="","",IF((AND($A15="ADD",OR(BK15="",BK15="Local Authority"))),"17",(_xlfn.XLOOKUP(BK15,ud_sub_organisation[lookupValue],ud_sub_organisation[lookupKey],""))))</f>
        <v/>
      </c>
      <c r="BM15" s="3" t="str">
        <f t="shared" si="6"/>
        <v/>
      </c>
      <c r="BN15" s="3" t="str">
        <f>IF($A15="","",IF((AND($A15="ADD",OR(BM15="",BM15="Vested assets"))),"12",(_xlfn.XLOOKUP(BM15,ud_work_origin[lookupValue],ud_work_origin[lookupKey],""))))</f>
        <v/>
      </c>
      <c r="BO15" s="8"/>
      <c r="BP15" s="2" t="str">
        <f t="shared" si="7"/>
        <v/>
      </c>
      <c r="BQ15" s="3" t="str">
        <f t="shared" si="8"/>
        <v/>
      </c>
      <c r="BR15" s="3" t="str">
        <f>IF($A15="","",IF((AND($A15="ADD",OR(BQ15="",BQ15="Excellent"))),"1",(_xlfn.XLOOKUP(BQ15,condition[lookupValue],condition[lookupKey],""))))</f>
        <v/>
      </c>
      <c r="BS15" s="7" t="str">
        <f t="shared" si="9"/>
        <v/>
      </c>
      <c r="BT15" s="9"/>
    </row>
    <row r="16" spans="1:132">
      <c r="B16" s="4"/>
      <c r="D16" s="3" t="str">
        <f>IF($A16="ADD",IF(NOT(ISBLANK(C16)),_xlfn.XLOOKUP(C16,ud_amds_table_list[lookupValue],ud_amds_table_list[lookupKey],"ERROR"),""), "")</f>
        <v/>
      </c>
      <c r="E16" s="9"/>
      <c r="G16" s="3" t="str">
        <f>IF($A16="ADD",IF(NOT(ISBLANK(F16)),_xlfn.XLOOKUP(F16,roadnames[lookupValue],roadnames[lookupKey],"ERROR"),""), "")</f>
        <v/>
      </c>
      <c r="H16" s="5"/>
      <c r="I16" s="5"/>
      <c r="J16" s="6"/>
      <c r="L16" s="3" t="str">
        <f>IF($A16="ADD",IF(NOT(ISBLANK(K16)),_xlfn.XLOOKUP(K16,side[lookupValue],side[lookupKey],"ERROR"),""), "")</f>
        <v/>
      </c>
      <c r="M16" s="4"/>
      <c r="N16" s="4"/>
      <c r="O16" s="4"/>
      <c r="S16" s="3" t="str">
        <f>IF($A16="ADD",IF(NOT(ISBLANK(R16)),_xlfn.XLOOKUP(R16,ud_tcd_sign_class[lookupValue],ud_tcd_sign_class[lookupKey],"ERROR"),""), "")</f>
        <v/>
      </c>
      <c r="U16" s="3" t="str">
        <f>IF($A16="ADD",IF(NOT(ISBLANK(T16)),_xlfn.XLOOKUP(1,(ud_tcd_sign_subclass_lookup=T16)*(ud_tcd_sign_subclass_parentKey=S16),ud_tcd_sign_subclass[lookupKey],"ERROR"),""), "")</f>
        <v/>
      </c>
      <c r="W16" s="3" t="str">
        <f>IF($A16="ADD",IF(NOT(ISBLANK(V16)),_xlfn.XLOOKUP(1,(ud_tcd_sign_type_ne_lookup=V16)*(ud_tcd_sign_type_ne_parentKey=T16),ud_tcd_sign_type_ne[lookupKey],"ERROR"),""), "")</f>
        <v/>
      </c>
      <c r="Y16" s="3" t="str">
        <f>IF($A16="ADD",IF(NOT(ISBLANK(X16)),_xlfn.XLOOKUP(X16,ud_non_tcd_sign_type[lookupValue],ud_non_tcd_sign_type[lookupKey],"ERROR"),""), "")</f>
        <v/>
      </c>
      <c r="AE16" s="3" t="str">
        <f>IF($A16="ADD",IF(NOT(ISBLANK(AD16)),_xlfn.XLOOKUP(AD16,ud_sign_background_colour[lookupValue],ud_sign_background_colour[lookupKey],"ERROR"),""), "")</f>
        <v/>
      </c>
      <c r="AF16" s="8"/>
      <c r="AI16" s="3" t="str">
        <f>IF($A16="ADD",IF(NOT(ISBLANK(AH16)),_xlfn.XLOOKUP(AH16,ud_sign_connection_mode[lookupValue],ud_sign_connection_mode[lookupKey],"ERROR"),""), "")</f>
        <v/>
      </c>
      <c r="AJ16" s="4"/>
      <c r="AL16" s="3" t="str">
        <f t="shared" si="0"/>
        <v/>
      </c>
      <c r="AN16" s="3" t="str">
        <f>IF($A16="ADD",IF(NOT(ISBLANK(AM16)),_xlfn.XLOOKUP(AM16,indicating_dir[lookupValue],indicating_dir[lookupKey],"ERROR"),""), "")</f>
        <v/>
      </c>
      <c r="AP16" s="3" t="str">
        <f>IF($A16="ADD",IF(NOT(ISBLANK(AO16)),_xlfn.XLOOKUP(AO16,sign_substrate[lookupValue],sign_substrate[lookupKey],"ERROR"),""), "")</f>
        <v/>
      </c>
      <c r="AR16" s="3" t="str">
        <f>IF($A16="ADD",IF(NOT(ISBLANK(AQ16)),_xlfn.XLOOKUP(AQ16,frame[lookupValue],frame[lookupKey],"ERROR"),""), "")</f>
        <v/>
      </c>
      <c r="AT16" s="3" t="str">
        <f>IF($A16="ADD",IF(NOT(ISBLANK(AS16)),_xlfn.XLOOKUP(AS16,sign_material[lookupValue],sign_material[lookupKey],"ERROR"),""), "")</f>
        <v/>
      </c>
      <c r="AV16" s="3" t="str">
        <f>IF($A16="ADD",IF(NOT(ISBLANK(AU16)),_xlfn.XLOOKUP(AU16,sign_colour[lookupValue],sign_colour[lookupKey],"ERROR"),""), "")</f>
        <v/>
      </c>
      <c r="AX16" s="3" t="str">
        <f>IF($A16="ADD",IF(NOT(ISBLANK(AW16)),_xlfn.XLOOKUP(AW16,sign_material[lookupValue],sign_material[lookupKey],"ERROR"),""), "")</f>
        <v/>
      </c>
      <c r="AY16" s="7"/>
      <c r="AZ16" s="4" t="str">
        <f t="shared" ca="1" si="1"/>
        <v/>
      </c>
      <c r="BA16" s="4"/>
      <c r="BB16" s="3" t="str">
        <f t="shared" si="2"/>
        <v/>
      </c>
      <c r="BC16" s="3" t="str">
        <f>IF($A16="","",IF((AND($A16="ADD",OR(BB16="",BB16="In Use"))),"5",(_xlfn.XLOOKUP(BB16,ud_asset_status[lookupValue],ud_asset_status[lookupKey],""))))</f>
        <v/>
      </c>
      <c r="BD16" s="7"/>
      <c r="BF16" s="3" t="str">
        <f>IF($A16="ADD",IF(NOT(ISBLANK(BE16)),_xlfn.XLOOKUP(BE16,ar_replace_reason[lookupValue],ar_replace_reason[lookupKey],"ERROR"),""), "")</f>
        <v/>
      </c>
      <c r="BG16" s="3" t="str">
        <f t="shared" si="3"/>
        <v/>
      </c>
      <c r="BH16" s="3" t="str">
        <f>IF($A16="","",IF((AND($A16="ADD",OR(BG16="",BG16="Queenstown-Lakes District Council"))),"70",(_xlfn.XLOOKUP(BG16,ud_organisation_owner[lookupValue],ud_organisation_owner[lookupKey],""))))</f>
        <v/>
      </c>
      <c r="BI16" s="3" t="str">
        <f t="shared" si="4"/>
        <v/>
      </c>
      <c r="BJ16" s="3" t="str">
        <f>IF($A16="","",IF((AND($A16="ADD",OR(BI16="",BI16="Queenstown-Lakes District Council"))),"70",(_xlfn.XLOOKUP(BI16,ud_organisation_owner[lookupValue],ud_organisation_owner[lookupKey],""))))</f>
        <v/>
      </c>
      <c r="BK16" s="3" t="str">
        <f t="shared" si="5"/>
        <v/>
      </c>
      <c r="BL16" s="3" t="str">
        <f>IF($A16="","",IF((AND($A16="ADD",OR(BK16="",BK16="Local Authority"))),"17",(_xlfn.XLOOKUP(BK16,ud_sub_organisation[lookupValue],ud_sub_organisation[lookupKey],""))))</f>
        <v/>
      </c>
      <c r="BM16" s="3" t="str">
        <f t="shared" si="6"/>
        <v/>
      </c>
      <c r="BN16" s="3" t="str">
        <f>IF($A16="","",IF((AND($A16="ADD",OR(BM16="",BM16="Vested assets"))),"12",(_xlfn.XLOOKUP(BM16,ud_work_origin[lookupValue],ud_work_origin[lookupKey],""))))</f>
        <v/>
      </c>
      <c r="BO16" s="8"/>
      <c r="BP16" s="2" t="str">
        <f t="shared" si="7"/>
        <v/>
      </c>
      <c r="BQ16" s="3" t="str">
        <f t="shared" si="8"/>
        <v/>
      </c>
      <c r="BR16" s="3" t="str">
        <f>IF($A16="","",IF((AND($A16="ADD",OR(BQ16="",BQ16="Excellent"))),"1",(_xlfn.XLOOKUP(BQ16,condition[lookupValue],condition[lookupKey],""))))</f>
        <v/>
      </c>
      <c r="BS16" s="7" t="str">
        <f t="shared" si="9"/>
        <v/>
      </c>
      <c r="BT16" s="9"/>
    </row>
    <row r="17" spans="2:72">
      <c r="B17" s="4"/>
      <c r="D17" s="3" t="str">
        <f>IF($A17="ADD",IF(NOT(ISBLANK(C17)),_xlfn.XLOOKUP(C17,ud_amds_table_list[lookupValue],ud_amds_table_list[lookupKey],"ERROR"),""), "")</f>
        <v/>
      </c>
      <c r="E17" s="9"/>
      <c r="G17" s="3" t="str">
        <f>IF($A17="ADD",IF(NOT(ISBLANK(F17)),_xlfn.XLOOKUP(F17,roadnames[lookupValue],roadnames[lookupKey],"ERROR"),""), "")</f>
        <v/>
      </c>
      <c r="H17" s="5"/>
      <c r="I17" s="5"/>
      <c r="J17" s="6"/>
      <c r="L17" s="3" t="str">
        <f>IF($A17="ADD",IF(NOT(ISBLANK(K17)),_xlfn.XLOOKUP(K17,side[lookupValue],side[lookupKey],"ERROR"),""), "")</f>
        <v/>
      </c>
      <c r="M17" s="4"/>
      <c r="N17" s="4"/>
      <c r="O17" s="4"/>
      <c r="S17" s="3" t="str">
        <f>IF($A17="ADD",IF(NOT(ISBLANK(R17)),_xlfn.XLOOKUP(R17,ud_tcd_sign_class[lookupValue],ud_tcd_sign_class[lookupKey],"ERROR"),""), "")</f>
        <v/>
      </c>
      <c r="U17" s="3" t="str">
        <f>IF($A17="ADD",IF(NOT(ISBLANK(T17)),_xlfn.XLOOKUP(1,(ud_tcd_sign_subclass_lookup=T17)*(ud_tcd_sign_subclass_parentKey=S17),ud_tcd_sign_subclass[lookupKey],"ERROR"),""), "")</f>
        <v/>
      </c>
      <c r="W17" s="3" t="str">
        <f>IF($A17="ADD",IF(NOT(ISBLANK(V17)),_xlfn.XLOOKUP(1,(ud_tcd_sign_type_ne_lookup=V17)*(ud_tcd_sign_type_ne_parentKey=T17),ud_tcd_sign_type_ne[lookupKey],"ERROR"),""), "")</f>
        <v/>
      </c>
      <c r="Y17" s="3" t="str">
        <f>IF($A17="ADD",IF(NOT(ISBLANK(X17)),_xlfn.XLOOKUP(X17,ud_non_tcd_sign_type[lookupValue],ud_non_tcd_sign_type[lookupKey],"ERROR"),""), "")</f>
        <v/>
      </c>
      <c r="AE17" s="3" t="str">
        <f>IF($A17="ADD",IF(NOT(ISBLANK(AD17)),_xlfn.XLOOKUP(AD17,ud_sign_background_colour[lookupValue],ud_sign_background_colour[lookupKey],"ERROR"),""), "")</f>
        <v/>
      </c>
      <c r="AF17" s="8"/>
      <c r="AI17" s="3" t="str">
        <f>IF($A17="ADD",IF(NOT(ISBLANK(AH17)),_xlfn.XLOOKUP(AH17,ud_sign_connection_mode[lookupValue],ud_sign_connection_mode[lookupKey],"ERROR"),""), "")</f>
        <v/>
      </c>
      <c r="AJ17" s="4"/>
      <c r="AL17" s="3" t="str">
        <f t="shared" si="0"/>
        <v/>
      </c>
      <c r="AN17" s="3" t="str">
        <f>IF($A17="ADD",IF(NOT(ISBLANK(AM17)),_xlfn.XLOOKUP(AM17,indicating_dir[lookupValue],indicating_dir[lookupKey],"ERROR"),""), "")</f>
        <v/>
      </c>
      <c r="AP17" s="3" t="str">
        <f>IF($A17="ADD",IF(NOT(ISBLANK(AO17)),_xlfn.XLOOKUP(AO17,sign_substrate[lookupValue],sign_substrate[lookupKey],"ERROR"),""), "")</f>
        <v/>
      </c>
      <c r="AR17" s="3" t="str">
        <f>IF($A17="ADD",IF(NOT(ISBLANK(AQ17)),_xlfn.XLOOKUP(AQ17,frame[lookupValue],frame[lookupKey],"ERROR"),""), "")</f>
        <v/>
      </c>
      <c r="AT17" s="3" t="str">
        <f>IF($A17="ADD",IF(NOT(ISBLANK(AS17)),_xlfn.XLOOKUP(AS17,sign_material[lookupValue],sign_material[lookupKey],"ERROR"),""), "")</f>
        <v/>
      </c>
      <c r="AV17" s="3" t="str">
        <f>IF($A17="ADD",IF(NOT(ISBLANK(AU17)),_xlfn.XLOOKUP(AU17,sign_colour[lookupValue],sign_colour[lookupKey],"ERROR"),""), "")</f>
        <v/>
      </c>
      <c r="AX17" s="3" t="str">
        <f>IF($A17="ADD",IF(NOT(ISBLANK(AW17)),_xlfn.XLOOKUP(AW17,sign_material[lookupValue],sign_material[lookupKey],"ERROR"),""), "")</f>
        <v/>
      </c>
      <c r="AY17" s="7"/>
      <c r="AZ17" s="4" t="str">
        <f t="shared" ca="1" si="1"/>
        <v/>
      </c>
      <c r="BA17" s="4"/>
      <c r="BB17" s="3" t="str">
        <f t="shared" si="2"/>
        <v/>
      </c>
      <c r="BC17" s="3" t="str">
        <f>IF($A17="","",IF((AND($A17="ADD",OR(BB17="",BB17="In Use"))),"5",(_xlfn.XLOOKUP(BB17,ud_asset_status[lookupValue],ud_asset_status[lookupKey],""))))</f>
        <v/>
      </c>
      <c r="BD17" s="7"/>
      <c r="BF17" s="3" t="str">
        <f>IF($A17="ADD",IF(NOT(ISBLANK(BE17)),_xlfn.XLOOKUP(BE17,ar_replace_reason[lookupValue],ar_replace_reason[lookupKey],"ERROR"),""), "")</f>
        <v/>
      </c>
      <c r="BG17" s="3" t="str">
        <f t="shared" si="3"/>
        <v/>
      </c>
      <c r="BH17" s="3" t="str">
        <f>IF($A17="","",IF((AND($A17="ADD",OR(BG17="",BG17="Queenstown-Lakes District Council"))),"70",(_xlfn.XLOOKUP(BG17,ud_organisation_owner[lookupValue],ud_organisation_owner[lookupKey],""))))</f>
        <v/>
      </c>
      <c r="BI17" s="3" t="str">
        <f t="shared" si="4"/>
        <v/>
      </c>
      <c r="BJ17" s="3" t="str">
        <f>IF($A17="","",IF((AND($A17="ADD",OR(BI17="",BI17="Queenstown-Lakes District Council"))),"70",(_xlfn.XLOOKUP(BI17,ud_organisation_owner[lookupValue],ud_organisation_owner[lookupKey],""))))</f>
        <v/>
      </c>
      <c r="BK17" s="3" t="str">
        <f t="shared" si="5"/>
        <v/>
      </c>
      <c r="BL17" s="3" t="str">
        <f>IF($A17="","",IF((AND($A17="ADD",OR(BK17="",BK17="Local Authority"))),"17",(_xlfn.XLOOKUP(BK17,ud_sub_organisation[lookupValue],ud_sub_organisation[lookupKey],""))))</f>
        <v/>
      </c>
      <c r="BM17" s="3" t="str">
        <f t="shared" si="6"/>
        <v/>
      </c>
      <c r="BN17" s="3" t="str">
        <f>IF($A17="","",IF((AND($A17="ADD",OR(BM17="",BM17="Vested assets"))),"12",(_xlfn.XLOOKUP(BM17,ud_work_origin[lookupValue],ud_work_origin[lookupKey],""))))</f>
        <v/>
      </c>
      <c r="BO17" s="8"/>
      <c r="BP17" s="2" t="str">
        <f t="shared" si="7"/>
        <v/>
      </c>
      <c r="BQ17" s="3" t="str">
        <f t="shared" si="8"/>
        <v/>
      </c>
      <c r="BR17" s="3" t="str">
        <f>IF($A17="","",IF((AND($A17="ADD",OR(BQ17="",BQ17="Excellent"))),"1",(_xlfn.XLOOKUP(BQ17,condition[lookupValue],condition[lookupKey],""))))</f>
        <v/>
      </c>
      <c r="BS17" s="7" t="str">
        <f t="shared" si="9"/>
        <v/>
      </c>
      <c r="BT17" s="9"/>
    </row>
    <row r="18" spans="2:72">
      <c r="B18" s="4"/>
      <c r="D18" s="3" t="str">
        <f>IF($A18="ADD",IF(NOT(ISBLANK(C18)),_xlfn.XLOOKUP(C18,ud_amds_table_list[lookupValue],ud_amds_table_list[lookupKey],"ERROR"),""), "")</f>
        <v/>
      </c>
      <c r="E18" s="9"/>
      <c r="G18" s="3" t="str">
        <f>IF($A18="ADD",IF(NOT(ISBLANK(F18)),_xlfn.XLOOKUP(F18,roadnames[lookupValue],roadnames[lookupKey],"ERROR"),""), "")</f>
        <v/>
      </c>
      <c r="H18" s="5"/>
      <c r="I18" s="5"/>
      <c r="J18" s="6"/>
      <c r="L18" s="3" t="str">
        <f>IF($A18="ADD",IF(NOT(ISBLANK(K18)),_xlfn.XLOOKUP(K18,side[lookupValue],side[lookupKey],"ERROR"),""), "")</f>
        <v/>
      </c>
      <c r="M18" s="4"/>
      <c r="N18" s="4"/>
      <c r="O18" s="4"/>
      <c r="S18" s="3" t="str">
        <f>IF($A18="ADD",IF(NOT(ISBLANK(R18)),_xlfn.XLOOKUP(R18,ud_tcd_sign_class[lookupValue],ud_tcd_sign_class[lookupKey],"ERROR"),""), "")</f>
        <v/>
      </c>
      <c r="U18" s="3" t="str">
        <f>IF($A18="ADD",IF(NOT(ISBLANK(T18)),_xlfn.XLOOKUP(1,(ud_tcd_sign_subclass_lookup=T18)*(ud_tcd_sign_subclass_parentKey=S18),ud_tcd_sign_subclass[lookupKey],"ERROR"),""), "")</f>
        <v/>
      </c>
      <c r="W18" s="3" t="str">
        <f>IF($A18="ADD",IF(NOT(ISBLANK(V18)),_xlfn.XLOOKUP(1,(ud_tcd_sign_type_ne_lookup=V18)*(ud_tcd_sign_type_ne_parentKey=T18),ud_tcd_sign_type_ne[lookupKey],"ERROR"),""), "")</f>
        <v/>
      </c>
      <c r="Y18" s="3" t="str">
        <f>IF($A18="ADD",IF(NOT(ISBLANK(X18)),_xlfn.XLOOKUP(X18,ud_non_tcd_sign_type[lookupValue],ud_non_tcd_sign_type[lookupKey],"ERROR"),""), "")</f>
        <v/>
      </c>
      <c r="AE18" s="3" t="str">
        <f>IF($A18="ADD",IF(NOT(ISBLANK(AD18)),_xlfn.XLOOKUP(AD18,ud_sign_background_colour[lookupValue],ud_sign_background_colour[lookupKey],"ERROR"),""), "")</f>
        <v/>
      </c>
      <c r="AF18" s="8"/>
      <c r="AI18" s="3" t="str">
        <f>IF($A18="ADD",IF(NOT(ISBLANK(AH18)),_xlfn.XLOOKUP(AH18,ud_sign_connection_mode[lookupValue],ud_sign_connection_mode[lookupKey],"ERROR"),""), "")</f>
        <v/>
      </c>
      <c r="AJ18" s="4"/>
      <c r="AL18" s="3" t="str">
        <f t="shared" si="0"/>
        <v/>
      </c>
      <c r="AN18" s="3" t="str">
        <f>IF($A18="ADD",IF(NOT(ISBLANK(AM18)),_xlfn.XLOOKUP(AM18,indicating_dir[lookupValue],indicating_dir[lookupKey],"ERROR"),""), "")</f>
        <v/>
      </c>
      <c r="AP18" s="3" t="str">
        <f>IF($A18="ADD",IF(NOT(ISBLANK(AO18)),_xlfn.XLOOKUP(AO18,sign_substrate[lookupValue],sign_substrate[lookupKey],"ERROR"),""), "")</f>
        <v/>
      </c>
      <c r="AR18" s="3" t="str">
        <f>IF($A18="ADD",IF(NOT(ISBLANK(AQ18)),_xlfn.XLOOKUP(AQ18,frame[lookupValue],frame[lookupKey],"ERROR"),""), "")</f>
        <v/>
      </c>
      <c r="AT18" s="3" t="str">
        <f>IF($A18="ADD",IF(NOT(ISBLANK(AS18)),_xlfn.XLOOKUP(AS18,sign_material[lookupValue],sign_material[lookupKey],"ERROR"),""), "")</f>
        <v/>
      </c>
      <c r="AV18" s="3" t="str">
        <f>IF($A18="ADD",IF(NOT(ISBLANK(AU18)),_xlfn.XLOOKUP(AU18,sign_colour[lookupValue],sign_colour[lookupKey],"ERROR"),""), "")</f>
        <v/>
      </c>
      <c r="AX18" s="3" t="str">
        <f>IF($A18="ADD",IF(NOT(ISBLANK(AW18)),_xlfn.XLOOKUP(AW18,sign_material[lookupValue],sign_material[lookupKey],"ERROR"),""), "")</f>
        <v/>
      </c>
      <c r="AY18" s="7"/>
      <c r="AZ18" s="4" t="str">
        <f t="shared" ca="1" si="1"/>
        <v/>
      </c>
      <c r="BA18" s="4"/>
      <c r="BB18" s="3" t="str">
        <f t="shared" si="2"/>
        <v/>
      </c>
      <c r="BC18" s="3" t="str">
        <f>IF($A18="","",IF((AND($A18="ADD",OR(BB18="",BB18="In Use"))),"5",(_xlfn.XLOOKUP(BB18,ud_asset_status[lookupValue],ud_asset_status[lookupKey],""))))</f>
        <v/>
      </c>
      <c r="BD18" s="7"/>
      <c r="BF18" s="3" t="str">
        <f>IF($A18="ADD",IF(NOT(ISBLANK(BE18)),_xlfn.XLOOKUP(BE18,ar_replace_reason[lookupValue],ar_replace_reason[lookupKey],"ERROR"),""), "")</f>
        <v/>
      </c>
      <c r="BG18" s="3" t="str">
        <f t="shared" si="3"/>
        <v/>
      </c>
      <c r="BH18" s="3" t="str">
        <f>IF($A18="","",IF((AND($A18="ADD",OR(BG18="",BG18="Queenstown-Lakes District Council"))),"70",(_xlfn.XLOOKUP(BG18,ud_organisation_owner[lookupValue],ud_organisation_owner[lookupKey],""))))</f>
        <v/>
      </c>
      <c r="BI18" s="3" t="str">
        <f t="shared" si="4"/>
        <v/>
      </c>
      <c r="BJ18" s="3" t="str">
        <f>IF($A18="","",IF((AND($A18="ADD",OR(BI18="",BI18="Queenstown-Lakes District Council"))),"70",(_xlfn.XLOOKUP(BI18,ud_organisation_owner[lookupValue],ud_organisation_owner[lookupKey],""))))</f>
        <v/>
      </c>
      <c r="BK18" s="3" t="str">
        <f t="shared" si="5"/>
        <v/>
      </c>
      <c r="BL18" s="3" t="str">
        <f>IF($A18="","",IF((AND($A18="ADD",OR(BK18="",BK18="Local Authority"))),"17",(_xlfn.XLOOKUP(BK18,ud_sub_organisation[lookupValue],ud_sub_organisation[lookupKey],""))))</f>
        <v/>
      </c>
      <c r="BM18" s="3" t="str">
        <f t="shared" si="6"/>
        <v/>
      </c>
      <c r="BN18" s="3" t="str">
        <f>IF($A18="","",IF((AND($A18="ADD",OR(BM18="",BM18="Vested assets"))),"12",(_xlfn.XLOOKUP(BM18,ud_work_origin[lookupValue],ud_work_origin[lookupKey],""))))</f>
        <v/>
      </c>
      <c r="BO18" s="8"/>
      <c r="BP18" s="2" t="str">
        <f t="shared" si="7"/>
        <v/>
      </c>
      <c r="BQ18" s="3" t="str">
        <f t="shared" si="8"/>
        <v/>
      </c>
      <c r="BR18" s="3" t="str">
        <f>IF($A18="","",IF((AND($A18="ADD",OR(BQ18="",BQ18="Excellent"))),"1",(_xlfn.XLOOKUP(BQ18,condition[lookupValue],condition[lookupKey],""))))</f>
        <v/>
      </c>
      <c r="BS18" s="7" t="str">
        <f t="shared" si="9"/>
        <v/>
      </c>
      <c r="BT18" s="9"/>
    </row>
    <row r="19" spans="2:72">
      <c r="B19" s="4"/>
      <c r="D19" s="3" t="str">
        <f>IF($A19="ADD",IF(NOT(ISBLANK(C19)),_xlfn.XLOOKUP(C19,ud_amds_table_list[lookupValue],ud_amds_table_list[lookupKey],"ERROR"),""), "")</f>
        <v/>
      </c>
      <c r="E19" s="9"/>
      <c r="G19" s="3" t="str">
        <f>IF($A19="ADD",IF(NOT(ISBLANK(F19)),_xlfn.XLOOKUP(F19,roadnames[lookupValue],roadnames[lookupKey],"ERROR"),""), "")</f>
        <v/>
      </c>
      <c r="H19" s="5"/>
      <c r="I19" s="5"/>
      <c r="J19" s="6"/>
      <c r="L19" s="3" t="str">
        <f>IF($A19="ADD",IF(NOT(ISBLANK(K19)),_xlfn.XLOOKUP(K19,side[lookupValue],side[lookupKey],"ERROR"),""), "")</f>
        <v/>
      </c>
      <c r="M19" s="4"/>
      <c r="N19" s="4"/>
      <c r="O19" s="4"/>
      <c r="S19" s="3" t="str">
        <f>IF($A19="ADD",IF(NOT(ISBLANK(R19)),_xlfn.XLOOKUP(R19,ud_tcd_sign_class[lookupValue],ud_tcd_sign_class[lookupKey],"ERROR"),""), "")</f>
        <v/>
      </c>
      <c r="U19" s="3" t="str">
        <f>IF($A19="ADD",IF(NOT(ISBLANK(T19)),_xlfn.XLOOKUP(1,(ud_tcd_sign_subclass_lookup=T19)*(ud_tcd_sign_subclass_parentKey=S19),ud_tcd_sign_subclass[lookupKey],"ERROR"),""), "")</f>
        <v/>
      </c>
      <c r="W19" s="3" t="str">
        <f>IF($A19="ADD",IF(NOT(ISBLANK(V19)),_xlfn.XLOOKUP(1,(ud_tcd_sign_type_ne_lookup=V19)*(ud_tcd_sign_type_ne_parentKey=T19),ud_tcd_sign_type_ne[lookupKey],"ERROR"),""), "")</f>
        <v/>
      </c>
      <c r="Y19" s="3" t="str">
        <f>IF($A19="ADD",IF(NOT(ISBLANK(X19)),_xlfn.XLOOKUP(X19,ud_non_tcd_sign_type[lookupValue],ud_non_tcd_sign_type[lookupKey],"ERROR"),""), "")</f>
        <v/>
      </c>
      <c r="AE19" s="3" t="str">
        <f>IF($A19="ADD",IF(NOT(ISBLANK(AD19)),_xlfn.XLOOKUP(AD19,ud_sign_background_colour[lookupValue],ud_sign_background_colour[lookupKey],"ERROR"),""), "")</f>
        <v/>
      </c>
      <c r="AF19" s="8"/>
      <c r="AI19" s="3" t="str">
        <f>IF($A19="ADD",IF(NOT(ISBLANK(AH19)),_xlfn.XLOOKUP(AH19,ud_sign_connection_mode[lookupValue],ud_sign_connection_mode[lookupKey],"ERROR"),""), "")</f>
        <v/>
      </c>
      <c r="AJ19" s="4"/>
      <c r="AL19" s="3" t="str">
        <f t="shared" si="0"/>
        <v/>
      </c>
      <c r="AN19" s="3" t="str">
        <f>IF($A19="ADD",IF(NOT(ISBLANK(AM19)),_xlfn.XLOOKUP(AM19,indicating_dir[lookupValue],indicating_dir[lookupKey],"ERROR"),""), "")</f>
        <v/>
      </c>
      <c r="AP19" s="3" t="str">
        <f>IF($A19="ADD",IF(NOT(ISBLANK(AO19)),_xlfn.XLOOKUP(AO19,sign_substrate[lookupValue],sign_substrate[lookupKey],"ERROR"),""), "")</f>
        <v/>
      </c>
      <c r="AR19" s="3" t="str">
        <f>IF($A19="ADD",IF(NOT(ISBLANK(AQ19)),_xlfn.XLOOKUP(AQ19,frame[lookupValue],frame[lookupKey],"ERROR"),""), "")</f>
        <v/>
      </c>
      <c r="AT19" s="3" t="str">
        <f>IF($A19="ADD",IF(NOT(ISBLANK(AS19)),_xlfn.XLOOKUP(AS19,sign_material[lookupValue],sign_material[lookupKey],"ERROR"),""), "")</f>
        <v/>
      </c>
      <c r="AV19" s="3" t="str">
        <f>IF($A19="ADD",IF(NOT(ISBLANK(AU19)),_xlfn.XLOOKUP(AU19,sign_colour[lookupValue],sign_colour[lookupKey],"ERROR"),""), "")</f>
        <v/>
      </c>
      <c r="AX19" s="3" t="str">
        <f>IF($A19="ADD",IF(NOT(ISBLANK(AW19)),_xlfn.XLOOKUP(AW19,sign_material[lookupValue],sign_material[lookupKey],"ERROR"),""), "")</f>
        <v/>
      </c>
      <c r="AY19" s="7"/>
      <c r="AZ19" s="4" t="str">
        <f t="shared" ca="1" si="1"/>
        <v/>
      </c>
      <c r="BA19" s="4"/>
      <c r="BB19" s="3" t="str">
        <f t="shared" si="2"/>
        <v/>
      </c>
      <c r="BC19" s="3" t="str">
        <f>IF($A19="","",IF((AND($A19="ADD",OR(BB19="",BB19="In Use"))),"5",(_xlfn.XLOOKUP(BB19,ud_asset_status[lookupValue],ud_asset_status[lookupKey],""))))</f>
        <v/>
      </c>
      <c r="BD19" s="7"/>
      <c r="BF19" s="3" t="str">
        <f>IF($A19="ADD",IF(NOT(ISBLANK(BE19)),_xlfn.XLOOKUP(BE19,ar_replace_reason[lookupValue],ar_replace_reason[lookupKey],"ERROR"),""), "")</f>
        <v/>
      </c>
      <c r="BG19" s="3" t="str">
        <f t="shared" si="3"/>
        <v/>
      </c>
      <c r="BH19" s="3" t="str">
        <f>IF($A19="","",IF((AND($A19="ADD",OR(BG19="",BG19="Queenstown-Lakes District Council"))),"70",(_xlfn.XLOOKUP(BG19,ud_organisation_owner[lookupValue],ud_organisation_owner[lookupKey],""))))</f>
        <v/>
      </c>
      <c r="BI19" s="3" t="str">
        <f t="shared" si="4"/>
        <v/>
      </c>
      <c r="BJ19" s="3" t="str">
        <f>IF($A19="","",IF((AND($A19="ADD",OR(BI19="",BI19="Queenstown-Lakes District Council"))),"70",(_xlfn.XLOOKUP(BI19,ud_organisation_owner[lookupValue],ud_organisation_owner[lookupKey],""))))</f>
        <v/>
      </c>
      <c r="BK19" s="3" t="str">
        <f t="shared" si="5"/>
        <v/>
      </c>
      <c r="BL19" s="3" t="str">
        <f>IF($A19="","",IF((AND($A19="ADD",OR(BK19="",BK19="Local Authority"))),"17",(_xlfn.XLOOKUP(BK19,ud_sub_organisation[lookupValue],ud_sub_organisation[lookupKey],""))))</f>
        <v/>
      </c>
      <c r="BM19" s="3" t="str">
        <f t="shared" si="6"/>
        <v/>
      </c>
      <c r="BN19" s="3" t="str">
        <f>IF($A19="","",IF((AND($A19="ADD",OR(BM19="",BM19="Vested assets"))),"12",(_xlfn.XLOOKUP(BM19,ud_work_origin[lookupValue],ud_work_origin[lookupKey],""))))</f>
        <v/>
      </c>
      <c r="BO19" s="8"/>
      <c r="BP19" s="2" t="str">
        <f t="shared" si="7"/>
        <v/>
      </c>
      <c r="BQ19" s="3" t="str">
        <f t="shared" si="8"/>
        <v/>
      </c>
      <c r="BR19" s="3" t="str">
        <f>IF($A19="","",IF((AND($A19="ADD",OR(BQ19="",BQ19="Excellent"))),"1",(_xlfn.XLOOKUP(BQ19,condition[lookupValue],condition[lookupKey],""))))</f>
        <v/>
      </c>
      <c r="BS19" s="7" t="str">
        <f t="shared" si="9"/>
        <v/>
      </c>
      <c r="BT19" s="9"/>
    </row>
    <row r="20" spans="2:72">
      <c r="B20" s="4"/>
      <c r="D20" s="3" t="str">
        <f>IF($A20="ADD",IF(NOT(ISBLANK(C20)),_xlfn.XLOOKUP(C20,ud_amds_table_list[lookupValue],ud_amds_table_list[lookupKey],"ERROR"),""), "")</f>
        <v/>
      </c>
      <c r="E20" s="9"/>
      <c r="G20" s="3" t="str">
        <f>IF($A20="ADD",IF(NOT(ISBLANK(F20)),_xlfn.XLOOKUP(F20,roadnames[lookupValue],roadnames[lookupKey],"ERROR"),""), "")</f>
        <v/>
      </c>
      <c r="H20" s="5"/>
      <c r="I20" s="5"/>
      <c r="J20" s="6"/>
      <c r="L20" s="3" t="str">
        <f>IF($A20="ADD",IF(NOT(ISBLANK(K20)),_xlfn.XLOOKUP(K20,side[lookupValue],side[lookupKey],"ERROR"),""), "")</f>
        <v/>
      </c>
      <c r="M20" s="4"/>
      <c r="N20" s="4"/>
      <c r="O20" s="4"/>
      <c r="S20" s="3" t="str">
        <f>IF($A20="ADD",IF(NOT(ISBLANK(R20)),_xlfn.XLOOKUP(R20,ud_tcd_sign_class[lookupValue],ud_tcd_sign_class[lookupKey],"ERROR"),""), "")</f>
        <v/>
      </c>
      <c r="U20" s="3" t="str">
        <f>IF($A20="ADD",IF(NOT(ISBLANK(T20)),_xlfn.XLOOKUP(1,(ud_tcd_sign_subclass_lookup=T20)*(ud_tcd_sign_subclass_parentKey=S20),ud_tcd_sign_subclass[lookupKey],"ERROR"),""), "")</f>
        <v/>
      </c>
      <c r="W20" s="3" t="str">
        <f>IF($A20="ADD",IF(NOT(ISBLANK(V20)),_xlfn.XLOOKUP(1,(ud_tcd_sign_type_ne_lookup=V20)*(ud_tcd_sign_type_ne_parentKey=T20),ud_tcd_sign_type_ne[lookupKey],"ERROR"),""), "")</f>
        <v/>
      </c>
      <c r="Y20" s="3" t="str">
        <f>IF($A20="ADD",IF(NOT(ISBLANK(X20)),_xlfn.XLOOKUP(X20,ud_non_tcd_sign_type[lookupValue],ud_non_tcd_sign_type[lookupKey],"ERROR"),""), "")</f>
        <v/>
      </c>
      <c r="AE20" s="3" t="str">
        <f>IF($A20="ADD",IF(NOT(ISBLANK(AD20)),_xlfn.XLOOKUP(AD20,ud_sign_background_colour[lookupValue],ud_sign_background_colour[lookupKey],"ERROR"),""), "")</f>
        <v/>
      </c>
      <c r="AF20" s="8"/>
      <c r="AI20" s="3" t="str">
        <f>IF($A20="ADD",IF(NOT(ISBLANK(AH20)),_xlfn.XLOOKUP(AH20,ud_sign_connection_mode[lookupValue],ud_sign_connection_mode[lookupKey],"ERROR"),""), "")</f>
        <v/>
      </c>
      <c r="AJ20" s="4"/>
      <c r="AL20" s="3" t="str">
        <f t="shared" si="0"/>
        <v/>
      </c>
      <c r="AN20" s="3" t="str">
        <f>IF($A20="ADD",IF(NOT(ISBLANK(AM20)),_xlfn.XLOOKUP(AM20,indicating_dir[lookupValue],indicating_dir[lookupKey],"ERROR"),""), "")</f>
        <v/>
      </c>
      <c r="AP20" s="3" t="str">
        <f>IF($A20="ADD",IF(NOT(ISBLANK(AO20)),_xlfn.XLOOKUP(AO20,sign_substrate[lookupValue],sign_substrate[lookupKey],"ERROR"),""), "")</f>
        <v/>
      </c>
      <c r="AR20" s="3" t="str">
        <f>IF($A20="ADD",IF(NOT(ISBLANK(AQ20)),_xlfn.XLOOKUP(AQ20,frame[lookupValue],frame[lookupKey],"ERROR"),""), "")</f>
        <v/>
      </c>
      <c r="AT20" s="3" t="str">
        <f>IF($A20="ADD",IF(NOT(ISBLANK(AS20)),_xlfn.XLOOKUP(AS20,sign_material[lookupValue],sign_material[lookupKey],"ERROR"),""), "")</f>
        <v/>
      </c>
      <c r="AV20" s="3" t="str">
        <f>IF($A20="ADD",IF(NOT(ISBLANK(AU20)),_xlfn.XLOOKUP(AU20,sign_colour[lookupValue],sign_colour[lookupKey],"ERROR"),""), "")</f>
        <v/>
      </c>
      <c r="AX20" s="3" t="str">
        <f>IF($A20="ADD",IF(NOT(ISBLANK(AW20)),_xlfn.XLOOKUP(AW20,sign_material[lookupValue],sign_material[lookupKey],"ERROR"),""), "")</f>
        <v/>
      </c>
      <c r="AY20" s="7"/>
      <c r="AZ20" s="4" t="str">
        <f t="shared" ca="1" si="1"/>
        <v/>
      </c>
      <c r="BA20" s="4"/>
      <c r="BB20" s="3" t="str">
        <f t="shared" si="2"/>
        <v/>
      </c>
      <c r="BC20" s="3" t="str">
        <f>IF($A20="","",IF((AND($A20="ADD",OR(BB20="",BB20="In Use"))),"5",(_xlfn.XLOOKUP(BB20,ud_asset_status[lookupValue],ud_asset_status[lookupKey],""))))</f>
        <v/>
      </c>
      <c r="BD20" s="7"/>
      <c r="BF20" s="3" t="str">
        <f>IF($A20="ADD",IF(NOT(ISBLANK(BE20)),_xlfn.XLOOKUP(BE20,ar_replace_reason[lookupValue],ar_replace_reason[lookupKey],"ERROR"),""), "")</f>
        <v/>
      </c>
      <c r="BG20" s="3" t="str">
        <f t="shared" si="3"/>
        <v/>
      </c>
      <c r="BH20" s="3" t="str">
        <f>IF($A20="","",IF((AND($A20="ADD",OR(BG20="",BG20="Queenstown-Lakes District Council"))),"70",(_xlfn.XLOOKUP(BG20,ud_organisation_owner[lookupValue],ud_organisation_owner[lookupKey],""))))</f>
        <v/>
      </c>
      <c r="BI20" s="3" t="str">
        <f t="shared" si="4"/>
        <v/>
      </c>
      <c r="BJ20" s="3" t="str">
        <f>IF($A20="","",IF((AND($A20="ADD",OR(BI20="",BI20="Queenstown-Lakes District Council"))),"70",(_xlfn.XLOOKUP(BI20,ud_organisation_owner[lookupValue],ud_organisation_owner[lookupKey],""))))</f>
        <v/>
      </c>
      <c r="BK20" s="3" t="str">
        <f t="shared" si="5"/>
        <v/>
      </c>
      <c r="BL20" s="3" t="str">
        <f>IF($A20="","",IF((AND($A20="ADD",OR(BK20="",BK20="Local Authority"))),"17",(_xlfn.XLOOKUP(BK20,ud_sub_organisation[lookupValue],ud_sub_organisation[lookupKey],""))))</f>
        <v/>
      </c>
      <c r="BM20" s="3" t="str">
        <f t="shared" si="6"/>
        <v/>
      </c>
      <c r="BN20" s="3" t="str">
        <f>IF($A20="","",IF((AND($A20="ADD",OR(BM20="",BM20="Vested assets"))),"12",(_xlfn.XLOOKUP(BM20,ud_work_origin[lookupValue],ud_work_origin[lookupKey],""))))</f>
        <v/>
      </c>
      <c r="BO20" s="8"/>
      <c r="BP20" s="2" t="str">
        <f t="shared" si="7"/>
        <v/>
      </c>
      <c r="BQ20" s="3" t="str">
        <f t="shared" si="8"/>
        <v/>
      </c>
      <c r="BR20" s="3" t="str">
        <f>IF($A20="","",IF((AND($A20="ADD",OR(BQ20="",BQ20="Excellent"))),"1",(_xlfn.XLOOKUP(BQ20,condition[lookupValue],condition[lookupKey],""))))</f>
        <v/>
      </c>
      <c r="BS20" s="7" t="str">
        <f t="shared" si="9"/>
        <v/>
      </c>
      <c r="BT20" s="9"/>
    </row>
    <row r="21" spans="2:72">
      <c r="B21" s="4"/>
      <c r="D21" s="3" t="str">
        <f>IF($A21="ADD",IF(NOT(ISBLANK(C21)),_xlfn.XLOOKUP(C21,ud_amds_table_list[lookupValue],ud_amds_table_list[lookupKey],"ERROR"),""), "")</f>
        <v/>
      </c>
      <c r="E21" s="9"/>
      <c r="G21" s="3" t="str">
        <f>IF($A21="ADD",IF(NOT(ISBLANK(F21)),_xlfn.XLOOKUP(F21,roadnames[lookupValue],roadnames[lookupKey],"ERROR"),""), "")</f>
        <v/>
      </c>
      <c r="H21" s="5"/>
      <c r="I21" s="5"/>
      <c r="J21" s="6"/>
      <c r="L21" s="3" t="str">
        <f>IF($A21="ADD",IF(NOT(ISBLANK(K21)),_xlfn.XLOOKUP(K21,side[lookupValue],side[lookupKey],"ERROR"),""), "")</f>
        <v/>
      </c>
      <c r="M21" s="4"/>
      <c r="N21" s="4"/>
      <c r="O21" s="4"/>
      <c r="S21" s="3" t="str">
        <f>IF($A21="ADD",IF(NOT(ISBLANK(R21)),_xlfn.XLOOKUP(R21,ud_tcd_sign_class[lookupValue],ud_tcd_sign_class[lookupKey],"ERROR"),""), "")</f>
        <v/>
      </c>
      <c r="U21" s="3" t="str">
        <f>IF($A21="ADD",IF(NOT(ISBLANK(T21)),_xlfn.XLOOKUP(1,(ud_tcd_sign_subclass_lookup=T21)*(ud_tcd_sign_subclass_parentKey=S21),ud_tcd_sign_subclass[lookupKey],"ERROR"),""), "")</f>
        <v/>
      </c>
      <c r="W21" s="3" t="str">
        <f>IF($A21="ADD",IF(NOT(ISBLANK(V21)),_xlfn.XLOOKUP(1,(ud_tcd_sign_type_ne_lookup=V21)*(ud_tcd_sign_type_ne_parentKey=T21),ud_tcd_sign_type_ne[lookupKey],"ERROR"),""), "")</f>
        <v/>
      </c>
      <c r="Y21" s="3" t="str">
        <f>IF($A21="ADD",IF(NOT(ISBLANK(X21)),_xlfn.XLOOKUP(X21,ud_non_tcd_sign_type[lookupValue],ud_non_tcd_sign_type[lookupKey],"ERROR"),""), "")</f>
        <v/>
      </c>
      <c r="AE21" s="3" t="str">
        <f>IF($A21="ADD",IF(NOT(ISBLANK(AD21)),_xlfn.XLOOKUP(AD21,ud_sign_background_colour[lookupValue],ud_sign_background_colour[lookupKey],"ERROR"),""), "")</f>
        <v/>
      </c>
      <c r="AF21" s="8"/>
      <c r="AI21" s="3" t="str">
        <f>IF($A21="ADD",IF(NOT(ISBLANK(AH21)),_xlfn.XLOOKUP(AH21,ud_sign_connection_mode[lookupValue],ud_sign_connection_mode[lookupKey],"ERROR"),""), "")</f>
        <v/>
      </c>
      <c r="AJ21" s="4"/>
      <c r="AL21" s="3" t="str">
        <f t="shared" si="0"/>
        <v/>
      </c>
      <c r="AN21" s="3" t="str">
        <f>IF($A21="ADD",IF(NOT(ISBLANK(AM21)),_xlfn.XLOOKUP(AM21,indicating_dir[lookupValue],indicating_dir[lookupKey],"ERROR"),""), "")</f>
        <v/>
      </c>
      <c r="AP21" s="3" t="str">
        <f>IF($A21="ADD",IF(NOT(ISBLANK(AO21)),_xlfn.XLOOKUP(AO21,sign_substrate[lookupValue],sign_substrate[lookupKey],"ERROR"),""), "")</f>
        <v/>
      </c>
      <c r="AR21" s="3" t="str">
        <f>IF($A21="ADD",IF(NOT(ISBLANK(AQ21)),_xlfn.XLOOKUP(AQ21,frame[lookupValue],frame[lookupKey],"ERROR"),""), "")</f>
        <v/>
      </c>
      <c r="AT21" s="3" t="str">
        <f>IF($A21="ADD",IF(NOT(ISBLANK(AS21)),_xlfn.XLOOKUP(AS21,sign_material[lookupValue],sign_material[lookupKey],"ERROR"),""), "")</f>
        <v/>
      </c>
      <c r="AV21" s="3" t="str">
        <f>IF($A21="ADD",IF(NOT(ISBLANK(AU21)),_xlfn.XLOOKUP(AU21,sign_colour[lookupValue],sign_colour[lookupKey],"ERROR"),""), "")</f>
        <v/>
      </c>
      <c r="AX21" s="3" t="str">
        <f>IF($A21="ADD",IF(NOT(ISBLANK(AW21)),_xlfn.XLOOKUP(AW21,sign_material[lookupValue],sign_material[lookupKey],"ERROR"),""), "")</f>
        <v/>
      </c>
      <c r="AY21" s="7"/>
      <c r="AZ21" s="4" t="str">
        <f t="shared" ca="1" si="1"/>
        <v/>
      </c>
      <c r="BA21" s="4"/>
      <c r="BB21" s="3" t="str">
        <f t="shared" si="2"/>
        <v/>
      </c>
      <c r="BC21" s="3" t="str">
        <f>IF($A21="","",IF((AND($A21="ADD",OR(BB21="",BB21="In Use"))),"5",(_xlfn.XLOOKUP(BB21,ud_asset_status[lookupValue],ud_asset_status[lookupKey],""))))</f>
        <v/>
      </c>
      <c r="BD21" s="7"/>
      <c r="BF21" s="3" t="str">
        <f>IF($A21="ADD",IF(NOT(ISBLANK(BE21)),_xlfn.XLOOKUP(BE21,ar_replace_reason[lookupValue],ar_replace_reason[lookupKey],"ERROR"),""), "")</f>
        <v/>
      </c>
      <c r="BG21" s="3" t="str">
        <f t="shared" si="3"/>
        <v/>
      </c>
      <c r="BH21" s="3" t="str">
        <f>IF($A21="","",IF((AND($A21="ADD",OR(BG21="",BG21="Queenstown-Lakes District Council"))),"70",(_xlfn.XLOOKUP(BG21,ud_organisation_owner[lookupValue],ud_organisation_owner[lookupKey],""))))</f>
        <v/>
      </c>
      <c r="BI21" s="3" t="str">
        <f t="shared" si="4"/>
        <v/>
      </c>
      <c r="BJ21" s="3" t="str">
        <f>IF($A21="","",IF((AND($A21="ADD",OR(BI21="",BI21="Queenstown-Lakes District Council"))),"70",(_xlfn.XLOOKUP(BI21,ud_organisation_owner[lookupValue],ud_organisation_owner[lookupKey],""))))</f>
        <v/>
      </c>
      <c r="BK21" s="3" t="str">
        <f t="shared" si="5"/>
        <v/>
      </c>
      <c r="BL21" s="3" t="str">
        <f>IF($A21="","",IF((AND($A21="ADD",OR(BK21="",BK21="Local Authority"))),"17",(_xlfn.XLOOKUP(BK21,ud_sub_organisation[lookupValue],ud_sub_organisation[lookupKey],""))))</f>
        <v/>
      </c>
      <c r="BM21" s="3" t="str">
        <f t="shared" si="6"/>
        <v/>
      </c>
      <c r="BN21" s="3" t="str">
        <f>IF($A21="","",IF((AND($A21="ADD",OR(BM21="",BM21="Vested assets"))),"12",(_xlfn.XLOOKUP(BM21,ud_work_origin[lookupValue],ud_work_origin[lookupKey],""))))</f>
        <v/>
      </c>
      <c r="BO21" s="8"/>
      <c r="BP21" s="2" t="str">
        <f t="shared" si="7"/>
        <v/>
      </c>
      <c r="BQ21" s="3" t="str">
        <f t="shared" si="8"/>
        <v/>
      </c>
      <c r="BR21" s="3" t="str">
        <f>IF($A21="","",IF((AND($A21="ADD",OR(BQ21="",BQ21="Excellent"))),"1",(_xlfn.XLOOKUP(BQ21,condition[lookupValue],condition[lookupKey],""))))</f>
        <v/>
      </c>
      <c r="BS21" s="7" t="str">
        <f t="shared" si="9"/>
        <v/>
      </c>
      <c r="BT21" s="9"/>
    </row>
    <row r="22" spans="2:72">
      <c r="B22" s="4"/>
      <c r="D22" s="3" t="str">
        <f>IF($A22="ADD",IF(NOT(ISBLANK(C22)),_xlfn.XLOOKUP(C22,ud_amds_table_list[lookupValue],ud_amds_table_list[lookupKey],"ERROR"),""), "")</f>
        <v/>
      </c>
      <c r="E22" s="9"/>
      <c r="G22" s="3" t="str">
        <f>IF($A22="ADD",IF(NOT(ISBLANK(F22)),_xlfn.XLOOKUP(F22,roadnames[lookupValue],roadnames[lookupKey],"ERROR"),""), "")</f>
        <v/>
      </c>
      <c r="H22" s="5"/>
      <c r="I22" s="5"/>
      <c r="J22" s="6"/>
      <c r="L22" s="3" t="str">
        <f>IF($A22="ADD",IF(NOT(ISBLANK(K22)),_xlfn.XLOOKUP(K22,side[lookupValue],side[lookupKey],"ERROR"),""), "")</f>
        <v/>
      </c>
      <c r="M22" s="4"/>
      <c r="N22" s="4"/>
      <c r="O22" s="4"/>
      <c r="S22" s="3" t="str">
        <f>IF($A22="ADD",IF(NOT(ISBLANK(R22)),_xlfn.XLOOKUP(R22,ud_tcd_sign_class[lookupValue],ud_tcd_sign_class[lookupKey],"ERROR"),""), "")</f>
        <v/>
      </c>
      <c r="U22" s="3" t="str">
        <f>IF($A22="ADD",IF(NOT(ISBLANK(T22)),_xlfn.XLOOKUP(1,(ud_tcd_sign_subclass_lookup=T22)*(ud_tcd_sign_subclass_parentKey=S22),ud_tcd_sign_subclass[lookupKey],"ERROR"),""), "")</f>
        <v/>
      </c>
      <c r="W22" s="3" t="str">
        <f>IF($A22="ADD",IF(NOT(ISBLANK(V22)),_xlfn.XLOOKUP(1,(ud_tcd_sign_type_ne_lookup=V22)*(ud_tcd_sign_type_ne_parentKey=T22),ud_tcd_sign_type_ne[lookupKey],"ERROR"),""), "")</f>
        <v/>
      </c>
      <c r="Y22" s="3" t="str">
        <f>IF($A22="ADD",IF(NOT(ISBLANK(X22)),_xlfn.XLOOKUP(X22,ud_non_tcd_sign_type[lookupValue],ud_non_tcd_sign_type[lookupKey],"ERROR"),""), "")</f>
        <v/>
      </c>
      <c r="AE22" s="3" t="str">
        <f>IF($A22="ADD",IF(NOT(ISBLANK(AD22)),_xlfn.XLOOKUP(AD22,ud_sign_background_colour[lookupValue],ud_sign_background_colour[lookupKey],"ERROR"),""), "")</f>
        <v/>
      </c>
      <c r="AF22" s="8"/>
      <c r="AI22" s="3" t="str">
        <f>IF($A22="ADD",IF(NOT(ISBLANK(AH22)),_xlfn.XLOOKUP(AH22,ud_sign_connection_mode[lookupValue],ud_sign_connection_mode[lookupKey],"ERROR"),""), "")</f>
        <v/>
      </c>
      <c r="AJ22" s="4"/>
      <c r="AL22" s="3" t="str">
        <f t="shared" si="0"/>
        <v/>
      </c>
      <c r="AN22" s="3" t="str">
        <f>IF($A22="ADD",IF(NOT(ISBLANK(AM22)),_xlfn.XLOOKUP(AM22,indicating_dir[lookupValue],indicating_dir[lookupKey],"ERROR"),""), "")</f>
        <v/>
      </c>
      <c r="AP22" s="3" t="str">
        <f>IF($A22="ADD",IF(NOT(ISBLANK(AO22)),_xlfn.XLOOKUP(AO22,sign_substrate[lookupValue],sign_substrate[lookupKey],"ERROR"),""), "")</f>
        <v/>
      </c>
      <c r="AR22" s="3" t="str">
        <f>IF($A22="ADD",IF(NOT(ISBLANK(AQ22)),_xlfn.XLOOKUP(AQ22,frame[lookupValue],frame[lookupKey],"ERROR"),""), "")</f>
        <v/>
      </c>
      <c r="AT22" s="3" t="str">
        <f>IF($A22="ADD",IF(NOT(ISBLANK(AS22)),_xlfn.XLOOKUP(AS22,sign_material[lookupValue],sign_material[lookupKey],"ERROR"),""), "")</f>
        <v/>
      </c>
      <c r="AV22" s="3" t="str">
        <f>IF($A22="ADD",IF(NOT(ISBLANK(AU22)),_xlfn.XLOOKUP(AU22,sign_colour[lookupValue],sign_colour[lookupKey],"ERROR"),""), "")</f>
        <v/>
      </c>
      <c r="AX22" s="3" t="str">
        <f>IF($A22="ADD",IF(NOT(ISBLANK(AW22)),_xlfn.XLOOKUP(AW22,sign_material[lookupValue],sign_material[lookupKey],"ERROR"),""), "")</f>
        <v/>
      </c>
      <c r="AY22" s="7"/>
      <c r="AZ22" s="4" t="str">
        <f t="shared" ca="1" si="1"/>
        <v/>
      </c>
      <c r="BA22" s="4"/>
      <c r="BB22" s="3" t="str">
        <f t="shared" si="2"/>
        <v/>
      </c>
      <c r="BC22" s="3" t="str">
        <f>IF($A22="","",IF((AND($A22="ADD",OR(BB22="",BB22="In Use"))),"5",(_xlfn.XLOOKUP(BB22,ud_asset_status[lookupValue],ud_asset_status[lookupKey],""))))</f>
        <v/>
      </c>
      <c r="BD22" s="7"/>
      <c r="BF22" s="3" t="str">
        <f>IF($A22="ADD",IF(NOT(ISBLANK(BE22)),_xlfn.XLOOKUP(BE22,ar_replace_reason[lookupValue],ar_replace_reason[lookupKey],"ERROR"),""), "")</f>
        <v/>
      </c>
      <c r="BG22" s="3" t="str">
        <f t="shared" si="3"/>
        <v/>
      </c>
      <c r="BH22" s="3" t="str">
        <f>IF($A22="","",IF((AND($A22="ADD",OR(BG22="",BG22="Queenstown-Lakes District Council"))),"70",(_xlfn.XLOOKUP(BG22,ud_organisation_owner[lookupValue],ud_organisation_owner[lookupKey],""))))</f>
        <v/>
      </c>
      <c r="BI22" s="3" t="str">
        <f t="shared" si="4"/>
        <v/>
      </c>
      <c r="BJ22" s="3" t="str">
        <f>IF($A22="","",IF((AND($A22="ADD",OR(BI22="",BI22="Queenstown-Lakes District Council"))),"70",(_xlfn.XLOOKUP(BI22,ud_organisation_owner[lookupValue],ud_organisation_owner[lookupKey],""))))</f>
        <v/>
      </c>
      <c r="BK22" s="3" t="str">
        <f t="shared" si="5"/>
        <v/>
      </c>
      <c r="BL22" s="3" t="str">
        <f>IF($A22="","",IF((AND($A22="ADD",OR(BK22="",BK22="Local Authority"))),"17",(_xlfn.XLOOKUP(BK22,ud_sub_organisation[lookupValue],ud_sub_organisation[lookupKey],""))))</f>
        <v/>
      </c>
      <c r="BM22" s="3" t="str">
        <f t="shared" si="6"/>
        <v/>
      </c>
      <c r="BN22" s="3" t="str">
        <f>IF($A22="","",IF((AND($A22="ADD",OR(BM22="",BM22="Vested assets"))),"12",(_xlfn.XLOOKUP(BM22,ud_work_origin[lookupValue],ud_work_origin[lookupKey],""))))</f>
        <v/>
      </c>
      <c r="BO22" s="8"/>
      <c r="BP22" s="2" t="str">
        <f t="shared" si="7"/>
        <v/>
      </c>
      <c r="BQ22" s="3" t="str">
        <f t="shared" si="8"/>
        <v/>
      </c>
      <c r="BR22" s="3" t="str">
        <f>IF($A22="","",IF((AND($A22="ADD",OR(BQ22="",BQ22="Excellent"))),"1",(_xlfn.XLOOKUP(BQ22,condition[lookupValue],condition[lookupKey],""))))</f>
        <v/>
      </c>
      <c r="BS22" s="7" t="str">
        <f t="shared" si="9"/>
        <v/>
      </c>
      <c r="BT22" s="9"/>
    </row>
    <row r="23" spans="2:72">
      <c r="B23" s="4"/>
      <c r="D23" s="3" t="str">
        <f>IF($A23="ADD",IF(NOT(ISBLANK(C23)),_xlfn.XLOOKUP(C23,ud_amds_table_list[lookupValue],ud_amds_table_list[lookupKey],"ERROR"),""), "")</f>
        <v/>
      </c>
      <c r="E23" s="9"/>
      <c r="G23" s="3" t="str">
        <f>IF($A23="ADD",IF(NOT(ISBLANK(F23)),_xlfn.XLOOKUP(F23,roadnames[lookupValue],roadnames[lookupKey],"ERROR"),""), "")</f>
        <v/>
      </c>
      <c r="H23" s="5"/>
      <c r="I23" s="5"/>
      <c r="J23" s="6"/>
      <c r="L23" s="3" t="str">
        <f>IF($A23="ADD",IF(NOT(ISBLANK(K23)),_xlfn.XLOOKUP(K23,side[lookupValue],side[lookupKey],"ERROR"),""), "")</f>
        <v/>
      </c>
      <c r="M23" s="4"/>
      <c r="N23" s="4"/>
      <c r="O23" s="4"/>
      <c r="S23" s="3" t="str">
        <f>IF($A23="ADD",IF(NOT(ISBLANK(R23)),_xlfn.XLOOKUP(R23,ud_tcd_sign_class[lookupValue],ud_tcd_sign_class[lookupKey],"ERROR"),""), "")</f>
        <v/>
      </c>
      <c r="U23" s="3" t="str">
        <f>IF($A23="ADD",IF(NOT(ISBLANK(T23)),_xlfn.XLOOKUP(1,(ud_tcd_sign_subclass_lookup=T23)*(ud_tcd_sign_subclass_parentKey=S23),ud_tcd_sign_subclass[lookupKey],"ERROR"),""), "")</f>
        <v/>
      </c>
      <c r="W23" s="3" t="str">
        <f>IF($A23="ADD",IF(NOT(ISBLANK(V23)),_xlfn.XLOOKUP(1,(ud_tcd_sign_type_ne_lookup=V23)*(ud_tcd_sign_type_ne_parentKey=T23),ud_tcd_sign_type_ne[lookupKey],"ERROR"),""), "")</f>
        <v/>
      </c>
      <c r="Y23" s="3" t="str">
        <f>IF($A23="ADD",IF(NOT(ISBLANK(X23)),_xlfn.XLOOKUP(X23,ud_non_tcd_sign_type[lookupValue],ud_non_tcd_sign_type[lookupKey],"ERROR"),""), "")</f>
        <v/>
      </c>
      <c r="AE23" s="3" t="str">
        <f>IF($A23="ADD",IF(NOT(ISBLANK(AD23)),_xlfn.XLOOKUP(AD23,ud_sign_background_colour[lookupValue],ud_sign_background_colour[lookupKey],"ERROR"),""), "")</f>
        <v/>
      </c>
      <c r="AF23" s="8"/>
      <c r="AI23" s="3" t="str">
        <f>IF($A23="ADD",IF(NOT(ISBLANK(AH23)),_xlfn.XLOOKUP(AH23,ud_sign_connection_mode[lookupValue],ud_sign_connection_mode[lookupKey],"ERROR"),""), "")</f>
        <v/>
      </c>
      <c r="AJ23" s="4"/>
      <c r="AL23" s="3" t="str">
        <f t="shared" si="0"/>
        <v/>
      </c>
      <c r="AN23" s="3" t="str">
        <f>IF($A23="ADD",IF(NOT(ISBLANK(AM23)),_xlfn.XLOOKUP(AM23,indicating_dir[lookupValue],indicating_dir[lookupKey],"ERROR"),""), "")</f>
        <v/>
      </c>
      <c r="AP23" s="3" t="str">
        <f>IF($A23="ADD",IF(NOT(ISBLANK(AO23)),_xlfn.XLOOKUP(AO23,sign_substrate[lookupValue],sign_substrate[lookupKey],"ERROR"),""), "")</f>
        <v/>
      </c>
      <c r="AR23" s="3" t="str">
        <f>IF($A23="ADD",IF(NOT(ISBLANK(AQ23)),_xlfn.XLOOKUP(AQ23,frame[lookupValue],frame[lookupKey],"ERROR"),""), "")</f>
        <v/>
      </c>
      <c r="AT23" s="3" t="str">
        <f>IF($A23="ADD",IF(NOT(ISBLANK(AS23)),_xlfn.XLOOKUP(AS23,sign_material[lookupValue],sign_material[lookupKey],"ERROR"),""), "")</f>
        <v/>
      </c>
      <c r="AV23" s="3" t="str">
        <f>IF($A23="ADD",IF(NOT(ISBLANK(AU23)),_xlfn.XLOOKUP(AU23,sign_colour[lookupValue],sign_colour[lookupKey],"ERROR"),""), "")</f>
        <v/>
      </c>
      <c r="AX23" s="3" t="str">
        <f>IF($A23="ADD",IF(NOT(ISBLANK(AW23)),_xlfn.XLOOKUP(AW23,sign_material[lookupValue],sign_material[lookupKey],"ERROR"),""), "")</f>
        <v/>
      </c>
      <c r="AY23" s="7"/>
      <c r="AZ23" s="4" t="str">
        <f t="shared" ca="1" si="1"/>
        <v/>
      </c>
      <c r="BA23" s="4"/>
      <c r="BB23" s="3" t="str">
        <f t="shared" si="2"/>
        <v/>
      </c>
      <c r="BC23" s="3" t="str">
        <f>IF($A23="","",IF((AND($A23="ADD",OR(BB23="",BB23="In Use"))),"5",(_xlfn.XLOOKUP(BB23,ud_asset_status[lookupValue],ud_asset_status[lookupKey],""))))</f>
        <v/>
      </c>
      <c r="BD23" s="7"/>
      <c r="BF23" s="3" t="str">
        <f>IF($A23="ADD",IF(NOT(ISBLANK(BE23)),_xlfn.XLOOKUP(BE23,ar_replace_reason[lookupValue],ar_replace_reason[lookupKey],"ERROR"),""), "")</f>
        <v/>
      </c>
      <c r="BG23" s="3" t="str">
        <f t="shared" si="3"/>
        <v/>
      </c>
      <c r="BH23" s="3" t="str">
        <f>IF($A23="","",IF((AND($A23="ADD",OR(BG23="",BG23="Queenstown-Lakes District Council"))),"70",(_xlfn.XLOOKUP(BG23,ud_organisation_owner[lookupValue],ud_organisation_owner[lookupKey],""))))</f>
        <v/>
      </c>
      <c r="BI23" s="3" t="str">
        <f t="shared" si="4"/>
        <v/>
      </c>
      <c r="BJ23" s="3" t="str">
        <f>IF($A23="","",IF((AND($A23="ADD",OR(BI23="",BI23="Queenstown-Lakes District Council"))),"70",(_xlfn.XLOOKUP(BI23,ud_organisation_owner[lookupValue],ud_organisation_owner[lookupKey],""))))</f>
        <v/>
      </c>
      <c r="BK23" s="3" t="str">
        <f t="shared" si="5"/>
        <v/>
      </c>
      <c r="BL23" s="3" t="str">
        <f>IF($A23="","",IF((AND($A23="ADD",OR(BK23="",BK23="Local Authority"))),"17",(_xlfn.XLOOKUP(BK23,ud_sub_organisation[lookupValue],ud_sub_organisation[lookupKey],""))))</f>
        <v/>
      </c>
      <c r="BM23" s="3" t="str">
        <f t="shared" si="6"/>
        <v/>
      </c>
      <c r="BN23" s="3" t="str">
        <f>IF($A23="","",IF((AND($A23="ADD",OR(BM23="",BM23="Vested assets"))),"12",(_xlfn.XLOOKUP(BM23,ud_work_origin[lookupValue],ud_work_origin[lookupKey],""))))</f>
        <v/>
      </c>
      <c r="BO23" s="8"/>
      <c r="BP23" s="2" t="str">
        <f t="shared" si="7"/>
        <v/>
      </c>
      <c r="BQ23" s="3" t="str">
        <f t="shared" si="8"/>
        <v/>
      </c>
      <c r="BR23" s="3" t="str">
        <f>IF($A23="","",IF((AND($A23="ADD",OR(BQ23="",BQ23="Excellent"))),"1",(_xlfn.XLOOKUP(BQ23,condition[lookupValue],condition[lookupKey],""))))</f>
        <v/>
      </c>
      <c r="BS23" s="7" t="str">
        <f t="shared" si="9"/>
        <v/>
      </c>
      <c r="BT23" s="9"/>
    </row>
    <row r="24" spans="2:72">
      <c r="B24" s="4"/>
      <c r="D24" s="3" t="str">
        <f>IF($A24="ADD",IF(NOT(ISBLANK(C24)),_xlfn.XLOOKUP(C24,ud_amds_table_list[lookupValue],ud_amds_table_list[lookupKey],"ERROR"),""), "")</f>
        <v/>
      </c>
      <c r="E24" s="9"/>
      <c r="G24" s="3" t="str">
        <f>IF($A24="ADD",IF(NOT(ISBLANK(F24)),_xlfn.XLOOKUP(F24,roadnames[lookupValue],roadnames[lookupKey],"ERROR"),""), "")</f>
        <v/>
      </c>
      <c r="H24" s="5"/>
      <c r="I24" s="5"/>
      <c r="J24" s="6"/>
      <c r="L24" s="3" t="str">
        <f>IF($A24="ADD",IF(NOT(ISBLANK(K24)),_xlfn.XLOOKUP(K24,side[lookupValue],side[lookupKey],"ERROR"),""), "")</f>
        <v/>
      </c>
      <c r="M24" s="4"/>
      <c r="N24" s="4"/>
      <c r="O24" s="4"/>
      <c r="S24" s="3" t="str">
        <f>IF($A24="ADD",IF(NOT(ISBLANK(R24)),_xlfn.XLOOKUP(R24,ud_tcd_sign_class[lookupValue],ud_tcd_sign_class[lookupKey],"ERROR"),""), "")</f>
        <v/>
      </c>
      <c r="U24" s="3" t="str">
        <f>IF($A24="ADD",IF(NOT(ISBLANK(T24)),_xlfn.XLOOKUP(1,(ud_tcd_sign_subclass_lookup=T24)*(ud_tcd_sign_subclass_parentKey=S24),ud_tcd_sign_subclass[lookupKey],"ERROR"),""), "")</f>
        <v/>
      </c>
      <c r="W24" s="3" t="str">
        <f>IF($A24="ADD",IF(NOT(ISBLANK(V24)),_xlfn.XLOOKUP(1,(ud_tcd_sign_type_ne_lookup=V24)*(ud_tcd_sign_type_ne_parentKey=T24),ud_tcd_sign_type_ne[lookupKey],"ERROR"),""), "")</f>
        <v/>
      </c>
      <c r="Y24" s="3" t="str">
        <f>IF($A24="ADD",IF(NOT(ISBLANK(X24)),_xlfn.XLOOKUP(X24,ud_non_tcd_sign_type[lookupValue],ud_non_tcd_sign_type[lookupKey],"ERROR"),""), "")</f>
        <v/>
      </c>
      <c r="AE24" s="3" t="str">
        <f>IF($A24="ADD",IF(NOT(ISBLANK(AD24)),_xlfn.XLOOKUP(AD24,ud_sign_background_colour[lookupValue],ud_sign_background_colour[lookupKey],"ERROR"),""), "")</f>
        <v/>
      </c>
      <c r="AF24" s="8"/>
      <c r="AI24" s="3" t="str">
        <f>IF($A24="ADD",IF(NOT(ISBLANK(AH24)),_xlfn.XLOOKUP(AH24,ud_sign_connection_mode[lookupValue],ud_sign_connection_mode[lookupKey],"ERROR"),""), "")</f>
        <v/>
      </c>
      <c r="AJ24" s="4"/>
      <c r="AL24" s="3" t="str">
        <f t="shared" si="0"/>
        <v/>
      </c>
      <c r="AN24" s="3" t="str">
        <f>IF($A24="ADD",IF(NOT(ISBLANK(AM24)),_xlfn.XLOOKUP(AM24,indicating_dir[lookupValue],indicating_dir[lookupKey],"ERROR"),""), "")</f>
        <v/>
      </c>
      <c r="AP24" s="3" t="str">
        <f>IF($A24="ADD",IF(NOT(ISBLANK(AO24)),_xlfn.XLOOKUP(AO24,sign_substrate[lookupValue],sign_substrate[lookupKey],"ERROR"),""), "")</f>
        <v/>
      </c>
      <c r="AR24" s="3" t="str">
        <f>IF($A24="ADD",IF(NOT(ISBLANK(AQ24)),_xlfn.XLOOKUP(AQ24,frame[lookupValue],frame[lookupKey],"ERROR"),""), "")</f>
        <v/>
      </c>
      <c r="AT24" s="3" t="str">
        <f>IF($A24="ADD",IF(NOT(ISBLANK(AS24)),_xlfn.XLOOKUP(AS24,sign_material[lookupValue],sign_material[lookupKey],"ERROR"),""), "")</f>
        <v/>
      </c>
      <c r="AV24" s="3" t="str">
        <f>IF($A24="ADD",IF(NOT(ISBLANK(AU24)),_xlfn.XLOOKUP(AU24,sign_colour[lookupValue],sign_colour[lookupKey],"ERROR"),""), "")</f>
        <v/>
      </c>
      <c r="AX24" s="3" t="str">
        <f>IF($A24="ADD",IF(NOT(ISBLANK(AW24)),_xlfn.XLOOKUP(AW24,sign_material[lookupValue],sign_material[lookupKey],"ERROR"),""), "")</f>
        <v/>
      </c>
      <c r="AY24" s="7"/>
      <c r="AZ24" s="4" t="str">
        <f t="shared" ca="1" si="1"/>
        <v/>
      </c>
      <c r="BA24" s="4"/>
      <c r="BB24" s="3" t="str">
        <f t="shared" si="2"/>
        <v/>
      </c>
      <c r="BC24" s="3" t="str">
        <f>IF($A24="","",IF((AND($A24="ADD",OR(BB24="",BB24="In Use"))),"5",(_xlfn.XLOOKUP(BB24,ud_asset_status[lookupValue],ud_asset_status[lookupKey],""))))</f>
        <v/>
      </c>
      <c r="BD24" s="7"/>
      <c r="BF24" s="3" t="str">
        <f>IF($A24="ADD",IF(NOT(ISBLANK(BE24)),_xlfn.XLOOKUP(BE24,ar_replace_reason[lookupValue],ar_replace_reason[lookupKey],"ERROR"),""), "")</f>
        <v/>
      </c>
      <c r="BG24" s="3" t="str">
        <f t="shared" si="3"/>
        <v/>
      </c>
      <c r="BH24" s="3" t="str">
        <f>IF($A24="","",IF((AND($A24="ADD",OR(BG24="",BG24="Queenstown-Lakes District Council"))),"70",(_xlfn.XLOOKUP(BG24,ud_organisation_owner[lookupValue],ud_organisation_owner[lookupKey],""))))</f>
        <v/>
      </c>
      <c r="BI24" s="3" t="str">
        <f t="shared" si="4"/>
        <v/>
      </c>
      <c r="BJ24" s="3" t="str">
        <f>IF($A24="","",IF((AND($A24="ADD",OR(BI24="",BI24="Queenstown-Lakes District Council"))),"70",(_xlfn.XLOOKUP(BI24,ud_organisation_owner[lookupValue],ud_organisation_owner[lookupKey],""))))</f>
        <v/>
      </c>
      <c r="BK24" s="3" t="str">
        <f t="shared" si="5"/>
        <v/>
      </c>
      <c r="BL24" s="3" t="str">
        <f>IF($A24="","",IF((AND($A24="ADD",OR(BK24="",BK24="Local Authority"))),"17",(_xlfn.XLOOKUP(BK24,ud_sub_organisation[lookupValue],ud_sub_organisation[lookupKey],""))))</f>
        <v/>
      </c>
      <c r="BM24" s="3" t="str">
        <f t="shared" si="6"/>
        <v/>
      </c>
      <c r="BN24" s="3" t="str">
        <f>IF($A24="","",IF((AND($A24="ADD",OR(BM24="",BM24="Vested assets"))),"12",(_xlfn.XLOOKUP(BM24,ud_work_origin[lookupValue],ud_work_origin[lookupKey],""))))</f>
        <v/>
      </c>
      <c r="BO24" s="8"/>
      <c r="BP24" s="2" t="str">
        <f t="shared" si="7"/>
        <v/>
      </c>
      <c r="BQ24" s="3" t="str">
        <f t="shared" si="8"/>
        <v/>
      </c>
      <c r="BR24" s="3" t="str">
        <f>IF($A24="","",IF((AND($A24="ADD",OR(BQ24="",BQ24="Excellent"))),"1",(_xlfn.XLOOKUP(BQ24,condition[lookupValue],condition[lookupKey],""))))</f>
        <v/>
      </c>
      <c r="BS24" s="7" t="str">
        <f t="shared" si="9"/>
        <v/>
      </c>
      <c r="BT24" s="9"/>
    </row>
    <row r="25" spans="2:72">
      <c r="B25" s="4"/>
      <c r="D25" s="3" t="str">
        <f>IF($A25="ADD",IF(NOT(ISBLANK(C25)),_xlfn.XLOOKUP(C25,ud_amds_table_list[lookupValue],ud_amds_table_list[lookupKey],"ERROR"),""), "")</f>
        <v/>
      </c>
      <c r="E25" s="9"/>
      <c r="G25" s="3" t="str">
        <f>IF($A25="ADD",IF(NOT(ISBLANK(F25)),_xlfn.XLOOKUP(F25,roadnames[lookupValue],roadnames[lookupKey],"ERROR"),""), "")</f>
        <v/>
      </c>
      <c r="H25" s="5"/>
      <c r="I25" s="5"/>
      <c r="J25" s="6"/>
      <c r="L25" s="3" t="str">
        <f>IF($A25="ADD",IF(NOT(ISBLANK(K25)),_xlfn.XLOOKUP(K25,side[lookupValue],side[lookupKey],"ERROR"),""), "")</f>
        <v/>
      </c>
      <c r="M25" s="4"/>
      <c r="N25" s="4"/>
      <c r="O25" s="4"/>
      <c r="S25" s="3" t="str">
        <f>IF($A25="ADD",IF(NOT(ISBLANK(R25)),_xlfn.XLOOKUP(R25,ud_tcd_sign_class[lookupValue],ud_tcd_sign_class[lookupKey],"ERROR"),""), "")</f>
        <v/>
      </c>
      <c r="U25" s="3" t="str">
        <f>IF($A25="ADD",IF(NOT(ISBLANK(T25)),_xlfn.XLOOKUP(1,(ud_tcd_sign_subclass_lookup=T25)*(ud_tcd_sign_subclass_parentKey=S25),ud_tcd_sign_subclass[lookupKey],"ERROR"),""), "")</f>
        <v/>
      </c>
      <c r="W25" s="3" t="str">
        <f>IF($A25="ADD",IF(NOT(ISBLANK(V25)),_xlfn.XLOOKUP(1,(ud_tcd_sign_type_ne_lookup=V25)*(ud_tcd_sign_type_ne_parentKey=T25),ud_tcd_sign_type_ne[lookupKey],"ERROR"),""), "")</f>
        <v/>
      </c>
      <c r="Y25" s="3" t="str">
        <f>IF($A25="ADD",IF(NOT(ISBLANK(X25)),_xlfn.XLOOKUP(X25,ud_non_tcd_sign_type[lookupValue],ud_non_tcd_sign_type[lookupKey],"ERROR"),""), "")</f>
        <v/>
      </c>
      <c r="AE25" s="3" t="str">
        <f>IF($A25="ADD",IF(NOT(ISBLANK(AD25)),_xlfn.XLOOKUP(AD25,ud_sign_background_colour[lookupValue],ud_sign_background_colour[lookupKey],"ERROR"),""), "")</f>
        <v/>
      </c>
      <c r="AF25" s="8"/>
      <c r="AI25" s="3" t="str">
        <f>IF($A25="ADD",IF(NOT(ISBLANK(AH25)),_xlfn.XLOOKUP(AH25,ud_sign_connection_mode[lookupValue],ud_sign_connection_mode[lookupKey],"ERROR"),""), "")</f>
        <v/>
      </c>
      <c r="AJ25" s="4"/>
      <c r="AL25" s="3" t="str">
        <f t="shared" si="0"/>
        <v/>
      </c>
      <c r="AN25" s="3" t="str">
        <f>IF($A25="ADD",IF(NOT(ISBLANK(AM25)),_xlfn.XLOOKUP(AM25,indicating_dir[lookupValue],indicating_dir[lookupKey],"ERROR"),""), "")</f>
        <v/>
      </c>
      <c r="AP25" s="3" t="str">
        <f>IF($A25="ADD",IF(NOT(ISBLANK(AO25)),_xlfn.XLOOKUP(AO25,sign_substrate[lookupValue],sign_substrate[lookupKey],"ERROR"),""), "")</f>
        <v/>
      </c>
      <c r="AR25" s="3" t="str">
        <f>IF($A25="ADD",IF(NOT(ISBLANK(AQ25)),_xlfn.XLOOKUP(AQ25,frame[lookupValue],frame[lookupKey],"ERROR"),""), "")</f>
        <v/>
      </c>
      <c r="AT25" s="3" t="str">
        <f>IF($A25="ADD",IF(NOT(ISBLANK(AS25)),_xlfn.XLOOKUP(AS25,sign_material[lookupValue],sign_material[lookupKey],"ERROR"),""), "")</f>
        <v/>
      </c>
      <c r="AV25" s="3" t="str">
        <f>IF($A25="ADD",IF(NOT(ISBLANK(AU25)),_xlfn.XLOOKUP(AU25,sign_colour[lookupValue],sign_colour[lookupKey],"ERROR"),""), "")</f>
        <v/>
      </c>
      <c r="AX25" s="3" t="str">
        <f>IF($A25="ADD",IF(NOT(ISBLANK(AW25)),_xlfn.XLOOKUP(AW25,sign_material[lookupValue],sign_material[lookupKey],"ERROR"),""), "")</f>
        <v/>
      </c>
      <c r="AY25" s="7"/>
      <c r="AZ25" s="4" t="str">
        <f t="shared" ca="1" si="1"/>
        <v/>
      </c>
      <c r="BA25" s="4"/>
      <c r="BB25" s="3" t="str">
        <f t="shared" si="2"/>
        <v/>
      </c>
      <c r="BC25" s="3" t="str">
        <f>IF($A25="","",IF((AND($A25="ADD",OR(BB25="",BB25="In Use"))),"5",(_xlfn.XLOOKUP(BB25,ud_asset_status[lookupValue],ud_asset_status[lookupKey],""))))</f>
        <v/>
      </c>
      <c r="BD25" s="7"/>
      <c r="BF25" s="3" t="str">
        <f>IF($A25="ADD",IF(NOT(ISBLANK(BE25)),_xlfn.XLOOKUP(BE25,ar_replace_reason[lookupValue],ar_replace_reason[lookupKey],"ERROR"),""), "")</f>
        <v/>
      </c>
      <c r="BG25" s="3" t="str">
        <f t="shared" si="3"/>
        <v/>
      </c>
      <c r="BH25" s="3" t="str">
        <f>IF($A25="","",IF((AND($A25="ADD",OR(BG25="",BG25="Queenstown-Lakes District Council"))),"70",(_xlfn.XLOOKUP(BG25,ud_organisation_owner[lookupValue],ud_organisation_owner[lookupKey],""))))</f>
        <v/>
      </c>
      <c r="BI25" s="3" t="str">
        <f t="shared" si="4"/>
        <v/>
      </c>
      <c r="BJ25" s="3" t="str">
        <f>IF($A25="","",IF((AND($A25="ADD",OR(BI25="",BI25="Queenstown-Lakes District Council"))),"70",(_xlfn.XLOOKUP(BI25,ud_organisation_owner[lookupValue],ud_organisation_owner[lookupKey],""))))</f>
        <v/>
      </c>
      <c r="BK25" s="3" t="str">
        <f t="shared" si="5"/>
        <v/>
      </c>
      <c r="BL25" s="3" t="str">
        <f>IF($A25="","",IF((AND($A25="ADD",OR(BK25="",BK25="Local Authority"))),"17",(_xlfn.XLOOKUP(BK25,ud_sub_organisation[lookupValue],ud_sub_organisation[lookupKey],""))))</f>
        <v/>
      </c>
      <c r="BM25" s="3" t="str">
        <f t="shared" si="6"/>
        <v/>
      </c>
      <c r="BN25" s="3" t="str">
        <f>IF($A25="","",IF((AND($A25="ADD",OR(BM25="",BM25="Vested assets"))),"12",(_xlfn.XLOOKUP(BM25,ud_work_origin[lookupValue],ud_work_origin[lookupKey],""))))</f>
        <v/>
      </c>
      <c r="BO25" s="8"/>
      <c r="BP25" s="2" t="str">
        <f t="shared" si="7"/>
        <v/>
      </c>
      <c r="BQ25" s="3" t="str">
        <f t="shared" si="8"/>
        <v/>
      </c>
      <c r="BR25" s="3" t="str">
        <f>IF($A25="","",IF((AND($A25="ADD",OR(BQ25="",BQ25="Excellent"))),"1",(_xlfn.XLOOKUP(BQ25,condition[lookupValue],condition[lookupKey],""))))</f>
        <v/>
      </c>
      <c r="BS25" s="7" t="str">
        <f t="shared" si="9"/>
        <v/>
      </c>
      <c r="BT25" s="9"/>
    </row>
    <row r="26" spans="2:72">
      <c r="B26" s="4"/>
      <c r="D26" s="3" t="str">
        <f>IF($A26="ADD",IF(NOT(ISBLANK(C26)),_xlfn.XLOOKUP(C26,ud_amds_table_list[lookupValue],ud_amds_table_list[lookupKey],"ERROR"),""), "")</f>
        <v/>
      </c>
      <c r="E26" s="9"/>
      <c r="G26" s="3" t="str">
        <f>IF($A26="ADD",IF(NOT(ISBLANK(F26)),_xlfn.XLOOKUP(F26,roadnames[lookupValue],roadnames[lookupKey],"ERROR"),""), "")</f>
        <v/>
      </c>
      <c r="H26" s="5"/>
      <c r="I26" s="5"/>
      <c r="J26" s="6"/>
      <c r="L26" s="3" t="str">
        <f>IF($A26="ADD",IF(NOT(ISBLANK(K26)),_xlfn.XLOOKUP(K26,side[lookupValue],side[lookupKey],"ERROR"),""), "")</f>
        <v/>
      </c>
      <c r="M26" s="4"/>
      <c r="N26" s="4"/>
      <c r="O26" s="4"/>
      <c r="S26" s="3" t="str">
        <f>IF($A26="ADD",IF(NOT(ISBLANK(R26)),_xlfn.XLOOKUP(R26,ud_tcd_sign_class[lookupValue],ud_tcd_sign_class[lookupKey],"ERROR"),""), "")</f>
        <v/>
      </c>
      <c r="U26" s="3" t="str">
        <f>IF($A26="ADD",IF(NOT(ISBLANK(T26)),_xlfn.XLOOKUP(1,(ud_tcd_sign_subclass_lookup=T26)*(ud_tcd_sign_subclass_parentKey=S26),ud_tcd_sign_subclass[lookupKey],"ERROR"),""), "")</f>
        <v/>
      </c>
      <c r="W26" s="3" t="str">
        <f>IF($A26="ADD",IF(NOT(ISBLANK(V26)),_xlfn.XLOOKUP(1,(ud_tcd_sign_type_ne_lookup=V26)*(ud_tcd_sign_type_ne_parentKey=T26),ud_tcd_sign_type_ne[lookupKey],"ERROR"),""), "")</f>
        <v/>
      </c>
      <c r="Y26" s="3" t="str">
        <f>IF($A26="ADD",IF(NOT(ISBLANK(X26)),_xlfn.XLOOKUP(X26,ud_non_tcd_sign_type[lookupValue],ud_non_tcd_sign_type[lookupKey],"ERROR"),""), "")</f>
        <v/>
      </c>
      <c r="AE26" s="3" t="str">
        <f>IF($A26="ADD",IF(NOT(ISBLANK(AD26)),_xlfn.XLOOKUP(AD26,ud_sign_background_colour[lookupValue],ud_sign_background_colour[lookupKey],"ERROR"),""), "")</f>
        <v/>
      </c>
      <c r="AF26" s="8"/>
      <c r="AI26" s="3" t="str">
        <f>IF($A26="ADD",IF(NOT(ISBLANK(AH26)),_xlfn.XLOOKUP(AH26,ud_sign_connection_mode[lookupValue],ud_sign_connection_mode[lookupKey],"ERROR"),""), "")</f>
        <v/>
      </c>
      <c r="AJ26" s="4"/>
      <c r="AL26" s="3" t="str">
        <f t="shared" si="0"/>
        <v/>
      </c>
      <c r="AN26" s="3" t="str">
        <f>IF($A26="ADD",IF(NOT(ISBLANK(AM26)),_xlfn.XLOOKUP(AM26,indicating_dir[lookupValue],indicating_dir[lookupKey],"ERROR"),""), "")</f>
        <v/>
      </c>
      <c r="AP26" s="3" t="str">
        <f>IF($A26="ADD",IF(NOT(ISBLANK(AO26)),_xlfn.XLOOKUP(AO26,sign_substrate[lookupValue],sign_substrate[lookupKey],"ERROR"),""), "")</f>
        <v/>
      </c>
      <c r="AR26" s="3" t="str">
        <f>IF($A26="ADD",IF(NOT(ISBLANK(AQ26)),_xlfn.XLOOKUP(AQ26,frame[lookupValue],frame[lookupKey],"ERROR"),""), "")</f>
        <v/>
      </c>
      <c r="AT26" s="3" t="str">
        <f>IF($A26="ADD",IF(NOT(ISBLANK(AS26)),_xlfn.XLOOKUP(AS26,sign_material[lookupValue],sign_material[lookupKey],"ERROR"),""), "")</f>
        <v/>
      </c>
      <c r="AV26" s="3" t="str">
        <f>IF($A26="ADD",IF(NOT(ISBLANK(AU26)),_xlfn.XLOOKUP(AU26,sign_colour[lookupValue],sign_colour[lookupKey],"ERROR"),""), "")</f>
        <v/>
      </c>
      <c r="AX26" s="3" t="str">
        <f>IF($A26="ADD",IF(NOT(ISBLANK(AW26)),_xlfn.XLOOKUP(AW26,sign_material[lookupValue],sign_material[lookupKey],"ERROR"),""), "")</f>
        <v/>
      </c>
      <c r="AY26" s="7"/>
      <c r="AZ26" s="4" t="str">
        <f t="shared" ca="1" si="1"/>
        <v/>
      </c>
      <c r="BA26" s="4"/>
      <c r="BB26" s="3" t="str">
        <f t="shared" si="2"/>
        <v/>
      </c>
      <c r="BC26" s="3" t="str">
        <f>IF($A26="","",IF((AND($A26="ADD",OR(BB26="",BB26="In Use"))),"5",(_xlfn.XLOOKUP(BB26,ud_asset_status[lookupValue],ud_asset_status[lookupKey],""))))</f>
        <v/>
      </c>
      <c r="BD26" s="7"/>
      <c r="BF26" s="3" t="str">
        <f>IF($A26="ADD",IF(NOT(ISBLANK(BE26)),_xlfn.XLOOKUP(BE26,ar_replace_reason[lookupValue],ar_replace_reason[lookupKey],"ERROR"),""), "")</f>
        <v/>
      </c>
      <c r="BG26" s="3" t="str">
        <f t="shared" si="3"/>
        <v/>
      </c>
      <c r="BH26" s="3" t="str">
        <f>IF($A26="","",IF((AND($A26="ADD",OR(BG26="",BG26="Queenstown-Lakes District Council"))),"70",(_xlfn.XLOOKUP(BG26,ud_organisation_owner[lookupValue],ud_organisation_owner[lookupKey],""))))</f>
        <v/>
      </c>
      <c r="BI26" s="3" t="str">
        <f t="shared" si="4"/>
        <v/>
      </c>
      <c r="BJ26" s="3" t="str">
        <f>IF($A26="","",IF((AND($A26="ADD",OR(BI26="",BI26="Queenstown-Lakes District Council"))),"70",(_xlfn.XLOOKUP(BI26,ud_organisation_owner[lookupValue],ud_organisation_owner[lookupKey],""))))</f>
        <v/>
      </c>
      <c r="BK26" s="3" t="str">
        <f t="shared" si="5"/>
        <v/>
      </c>
      <c r="BL26" s="3" t="str">
        <f>IF($A26="","",IF((AND($A26="ADD",OR(BK26="",BK26="Local Authority"))),"17",(_xlfn.XLOOKUP(BK26,ud_sub_organisation[lookupValue],ud_sub_organisation[lookupKey],""))))</f>
        <v/>
      </c>
      <c r="BM26" s="3" t="str">
        <f t="shared" si="6"/>
        <v/>
      </c>
      <c r="BN26" s="3" t="str">
        <f>IF($A26="","",IF((AND($A26="ADD",OR(BM26="",BM26="Vested assets"))),"12",(_xlfn.XLOOKUP(BM26,ud_work_origin[lookupValue],ud_work_origin[lookupKey],""))))</f>
        <v/>
      </c>
      <c r="BO26" s="8"/>
      <c r="BP26" s="2" t="str">
        <f t="shared" si="7"/>
        <v/>
      </c>
      <c r="BQ26" s="3" t="str">
        <f t="shared" si="8"/>
        <v/>
      </c>
      <c r="BR26" s="3" t="str">
        <f>IF($A26="","",IF((AND($A26="ADD",OR(BQ26="",BQ26="Excellent"))),"1",(_xlfn.XLOOKUP(BQ26,condition[lookupValue],condition[lookupKey],""))))</f>
        <v/>
      </c>
      <c r="BS26" s="7" t="str">
        <f t="shared" si="9"/>
        <v/>
      </c>
      <c r="BT26" s="9"/>
    </row>
    <row r="27" spans="2:72">
      <c r="B27" s="4"/>
      <c r="D27" s="3" t="str">
        <f>IF($A27="ADD",IF(NOT(ISBLANK(C27)),_xlfn.XLOOKUP(C27,ud_amds_table_list[lookupValue],ud_amds_table_list[lookupKey],"ERROR"),""), "")</f>
        <v/>
      </c>
      <c r="E27" s="9"/>
      <c r="G27" s="3" t="str">
        <f>IF($A27="ADD",IF(NOT(ISBLANK(F27)),_xlfn.XLOOKUP(F27,roadnames[lookupValue],roadnames[lookupKey],"ERROR"),""), "")</f>
        <v/>
      </c>
      <c r="H27" s="5"/>
      <c r="I27" s="5"/>
      <c r="J27" s="6"/>
      <c r="L27" s="3" t="str">
        <f>IF($A27="ADD",IF(NOT(ISBLANK(K27)),_xlfn.XLOOKUP(K27,side[lookupValue],side[lookupKey],"ERROR"),""), "")</f>
        <v/>
      </c>
      <c r="M27" s="4"/>
      <c r="N27" s="4"/>
      <c r="O27" s="4"/>
      <c r="S27" s="3" t="str">
        <f>IF($A27="ADD",IF(NOT(ISBLANK(R27)),_xlfn.XLOOKUP(R27,ud_tcd_sign_class[lookupValue],ud_tcd_sign_class[lookupKey],"ERROR"),""), "")</f>
        <v/>
      </c>
      <c r="U27" s="3" t="str">
        <f>IF($A27="ADD",IF(NOT(ISBLANK(T27)),_xlfn.XLOOKUP(1,(ud_tcd_sign_subclass_lookup=T27)*(ud_tcd_sign_subclass_parentKey=S27),ud_tcd_sign_subclass[lookupKey],"ERROR"),""), "")</f>
        <v/>
      </c>
      <c r="W27" s="3" t="str">
        <f>IF($A27="ADD",IF(NOT(ISBLANK(V27)),_xlfn.XLOOKUP(1,(ud_tcd_sign_type_ne_lookup=V27)*(ud_tcd_sign_type_ne_parentKey=T27),ud_tcd_sign_type_ne[lookupKey],"ERROR"),""), "")</f>
        <v/>
      </c>
      <c r="Y27" s="3" t="str">
        <f>IF($A27="ADD",IF(NOT(ISBLANK(X27)),_xlfn.XLOOKUP(X27,ud_non_tcd_sign_type[lookupValue],ud_non_tcd_sign_type[lookupKey],"ERROR"),""), "")</f>
        <v/>
      </c>
      <c r="AE27" s="3" t="str">
        <f>IF($A27="ADD",IF(NOT(ISBLANK(AD27)),_xlfn.XLOOKUP(AD27,ud_sign_background_colour[lookupValue],ud_sign_background_colour[lookupKey],"ERROR"),""), "")</f>
        <v/>
      </c>
      <c r="AF27" s="8"/>
      <c r="AI27" s="3" t="str">
        <f>IF($A27="ADD",IF(NOT(ISBLANK(AH27)),_xlfn.XLOOKUP(AH27,ud_sign_connection_mode[lookupValue],ud_sign_connection_mode[lookupKey],"ERROR"),""), "")</f>
        <v/>
      </c>
      <c r="AJ27" s="4"/>
      <c r="AL27" s="3" t="str">
        <f t="shared" si="0"/>
        <v/>
      </c>
      <c r="AN27" s="3" t="str">
        <f>IF($A27="ADD",IF(NOT(ISBLANK(AM27)),_xlfn.XLOOKUP(AM27,indicating_dir[lookupValue],indicating_dir[lookupKey],"ERROR"),""), "")</f>
        <v/>
      </c>
      <c r="AP27" s="3" t="str">
        <f>IF($A27="ADD",IF(NOT(ISBLANK(AO27)),_xlfn.XLOOKUP(AO27,sign_substrate[lookupValue],sign_substrate[lookupKey],"ERROR"),""), "")</f>
        <v/>
      </c>
      <c r="AR27" s="3" t="str">
        <f>IF($A27="ADD",IF(NOT(ISBLANK(AQ27)),_xlfn.XLOOKUP(AQ27,frame[lookupValue],frame[lookupKey],"ERROR"),""), "")</f>
        <v/>
      </c>
      <c r="AT27" s="3" t="str">
        <f>IF($A27="ADD",IF(NOT(ISBLANK(AS27)),_xlfn.XLOOKUP(AS27,sign_material[lookupValue],sign_material[lookupKey],"ERROR"),""), "")</f>
        <v/>
      </c>
      <c r="AV27" s="3" t="str">
        <f>IF($A27="ADD",IF(NOT(ISBLANK(AU27)),_xlfn.XLOOKUP(AU27,sign_colour[lookupValue],sign_colour[lookupKey],"ERROR"),""), "")</f>
        <v/>
      </c>
      <c r="AX27" s="3" t="str">
        <f>IF($A27="ADD",IF(NOT(ISBLANK(AW27)),_xlfn.XLOOKUP(AW27,sign_material[lookupValue],sign_material[lookupKey],"ERROR"),""), "")</f>
        <v/>
      </c>
      <c r="AY27" s="7"/>
      <c r="AZ27" s="4" t="str">
        <f t="shared" ca="1" si="1"/>
        <v/>
      </c>
      <c r="BA27" s="4"/>
      <c r="BB27" s="3" t="str">
        <f t="shared" si="2"/>
        <v/>
      </c>
      <c r="BC27" s="3" t="str">
        <f>IF($A27="","",IF((AND($A27="ADD",OR(BB27="",BB27="In Use"))),"5",(_xlfn.XLOOKUP(BB27,ud_asset_status[lookupValue],ud_asset_status[lookupKey],""))))</f>
        <v/>
      </c>
      <c r="BD27" s="7"/>
      <c r="BF27" s="3" t="str">
        <f>IF($A27="ADD",IF(NOT(ISBLANK(BE27)),_xlfn.XLOOKUP(BE27,ar_replace_reason[lookupValue],ar_replace_reason[lookupKey],"ERROR"),""), "")</f>
        <v/>
      </c>
      <c r="BG27" s="3" t="str">
        <f t="shared" si="3"/>
        <v/>
      </c>
      <c r="BH27" s="3" t="str">
        <f>IF($A27="","",IF((AND($A27="ADD",OR(BG27="",BG27="Queenstown-Lakes District Council"))),"70",(_xlfn.XLOOKUP(BG27,ud_organisation_owner[lookupValue],ud_organisation_owner[lookupKey],""))))</f>
        <v/>
      </c>
      <c r="BI27" s="3" t="str">
        <f t="shared" si="4"/>
        <v/>
      </c>
      <c r="BJ27" s="3" t="str">
        <f>IF($A27="","",IF((AND($A27="ADD",OR(BI27="",BI27="Queenstown-Lakes District Council"))),"70",(_xlfn.XLOOKUP(BI27,ud_organisation_owner[lookupValue],ud_organisation_owner[lookupKey],""))))</f>
        <v/>
      </c>
      <c r="BK27" s="3" t="str">
        <f t="shared" si="5"/>
        <v/>
      </c>
      <c r="BL27" s="3" t="str">
        <f>IF($A27="","",IF((AND($A27="ADD",OR(BK27="",BK27="Local Authority"))),"17",(_xlfn.XLOOKUP(BK27,ud_sub_organisation[lookupValue],ud_sub_organisation[lookupKey],""))))</f>
        <v/>
      </c>
      <c r="BM27" s="3" t="str">
        <f t="shared" si="6"/>
        <v/>
      </c>
      <c r="BN27" s="3" t="str">
        <f>IF($A27="","",IF((AND($A27="ADD",OR(BM27="",BM27="Vested assets"))),"12",(_xlfn.XLOOKUP(BM27,ud_work_origin[lookupValue],ud_work_origin[lookupKey],""))))</f>
        <v/>
      </c>
      <c r="BO27" s="8"/>
      <c r="BP27" s="2" t="str">
        <f t="shared" si="7"/>
        <v/>
      </c>
      <c r="BQ27" s="3" t="str">
        <f t="shared" si="8"/>
        <v/>
      </c>
      <c r="BR27" s="3" t="str">
        <f>IF($A27="","",IF((AND($A27="ADD",OR(BQ27="",BQ27="Excellent"))),"1",(_xlfn.XLOOKUP(BQ27,condition[lookupValue],condition[lookupKey],""))))</f>
        <v/>
      </c>
      <c r="BS27" s="7" t="str">
        <f t="shared" si="9"/>
        <v/>
      </c>
      <c r="BT27" s="9"/>
    </row>
    <row r="28" spans="2:72">
      <c r="B28" s="4"/>
      <c r="D28" s="3" t="str">
        <f>IF($A28="ADD",IF(NOT(ISBLANK(C28)),_xlfn.XLOOKUP(C28,ud_amds_table_list[lookupValue],ud_amds_table_list[lookupKey],"ERROR"),""), "")</f>
        <v/>
      </c>
      <c r="E28" s="9"/>
      <c r="G28" s="3" t="str">
        <f>IF($A28="ADD",IF(NOT(ISBLANK(F28)),_xlfn.XLOOKUP(F28,roadnames[lookupValue],roadnames[lookupKey],"ERROR"),""), "")</f>
        <v/>
      </c>
      <c r="H28" s="5"/>
      <c r="I28" s="5"/>
      <c r="J28" s="6"/>
      <c r="L28" s="3" t="str">
        <f>IF($A28="ADD",IF(NOT(ISBLANK(K28)),_xlfn.XLOOKUP(K28,side[lookupValue],side[lookupKey],"ERROR"),""), "")</f>
        <v/>
      </c>
      <c r="M28" s="4"/>
      <c r="N28" s="4"/>
      <c r="O28" s="4"/>
      <c r="S28" s="3" t="str">
        <f>IF($A28="ADD",IF(NOT(ISBLANK(R28)),_xlfn.XLOOKUP(R28,ud_tcd_sign_class[lookupValue],ud_tcd_sign_class[lookupKey],"ERROR"),""), "")</f>
        <v/>
      </c>
      <c r="U28" s="3" t="str">
        <f>IF($A28="ADD",IF(NOT(ISBLANK(T28)),_xlfn.XLOOKUP(1,(ud_tcd_sign_subclass_lookup=T28)*(ud_tcd_sign_subclass_parentKey=S28),ud_tcd_sign_subclass[lookupKey],"ERROR"),""), "")</f>
        <v/>
      </c>
      <c r="W28" s="3" t="str">
        <f>IF($A28="ADD",IF(NOT(ISBLANK(V28)),_xlfn.XLOOKUP(1,(ud_tcd_sign_type_ne_lookup=V28)*(ud_tcd_sign_type_ne_parentKey=T28),ud_tcd_sign_type_ne[lookupKey],"ERROR"),""), "")</f>
        <v/>
      </c>
      <c r="Y28" s="3" t="str">
        <f>IF($A28="ADD",IF(NOT(ISBLANK(X28)),_xlfn.XLOOKUP(X28,ud_non_tcd_sign_type[lookupValue],ud_non_tcd_sign_type[lookupKey],"ERROR"),""), "")</f>
        <v/>
      </c>
      <c r="AE28" s="3" t="str">
        <f>IF($A28="ADD",IF(NOT(ISBLANK(AD28)),_xlfn.XLOOKUP(AD28,ud_sign_background_colour[lookupValue],ud_sign_background_colour[lookupKey],"ERROR"),""), "")</f>
        <v/>
      </c>
      <c r="AF28" s="8"/>
      <c r="AI28" s="3" t="str">
        <f>IF($A28="ADD",IF(NOT(ISBLANK(AH28)),_xlfn.XLOOKUP(AH28,ud_sign_connection_mode[lookupValue],ud_sign_connection_mode[lookupKey],"ERROR"),""), "")</f>
        <v/>
      </c>
      <c r="AJ28" s="4"/>
      <c r="AL28" s="3" t="str">
        <f t="shared" si="0"/>
        <v/>
      </c>
      <c r="AN28" s="3" t="str">
        <f>IF($A28="ADD",IF(NOT(ISBLANK(AM28)),_xlfn.XLOOKUP(AM28,indicating_dir[lookupValue],indicating_dir[lookupKey],"ERROR"),""), "")</f>
        <v/>
      </c>
      <c r="AP28" s="3" t="str">
        <f>IF($A28="ADD",IF(NOT(ISBLANK(AO28)),_xlfn.XLOOKUP(AO28,sign_substrate[lookupValue],sign_substrate[lookupKey],"ERROR"),""), "")</f>
        <v/>
      </c>
      <c r="AR28" s="3" t="str">
        <f>IF($A28="ADD",IF(NOT(ISBLANK(AQ28)),_xlfn.XLOOKUP(AQ28,frame[lookupValue],frame[lookupKey],"ERROR"),""), "")</f>
        <v/>
      </c>
      <c r="AT28" s="3" t="str">
        <f>IF($A28="ADD",IF(NOT(ISBLANK(AS28)),_xlfn.XLOOKUP(AS28,sign_material[lookupValue],sign_material[lookupKey],"ERROR"),""), "")</f>
        <v/>
      </c>
      <c r="AV28" s="3" t="str">
        <f>IF($A28="ADD",IF(NOT(ISBLANK(AU28)),_xlfn.XLOOKUP(AU28,sign_colour[lookupValue],sign_colour[lookupKey],"ERROR"),""), "")</f>
        <v/>
      </c>
      <c r="AX28" s="3" t="str">
        <f>IF($A28="ADD",IF(NOT(ISBLANK(AW28)),_xlfn.XLOOKUP(AW28,sign_material[lookupValue],sign_material[lookupKey],"ERROR"),""), "")</f>
        <v/>
      </c>
      <c r="AY28" s="7"/>
      <c r="AZ28" s="4" t="str">
        <f t="shared" ca="1" si="1"/>
        <v/>
      </c>
      <c r="BA28" s="4"/>
      <c r="BB28" s="3" t="str">
        <f t="shared" si="2"/>
        <v/>
      </c>
      <c r="BC28" s="3" t="str">
        <f>IF($A28="","",IF((AND($A28="ADD",OR(BB28="",BB28="In Use"))),"5",(_xlfn.XLOOKUP(BB28,ud_asset_status[lookupValue],ud_asset_status[lookupKey],""))))</f>
        <v/>
      </c>
      <c r="BD28" s="7"/>
      <c r="BF28" s="3" t="str">
        <f>IF($A28="ADD",IF(NOT(ISBLANK(BE28)),_xlfn.XLOOKUP(BE28,ar_replace_reason[lookupValue],ar_replace_reason[lookupKey],"ERROR"),""), "")</f>
        <v/>
      </c>
      <c r="BG28" s="3" t="str">
        <f t="shared" si="3"/>
        <v/>
      </c>
      <c r="BH28" s="3" t="str">
        <f>IF($A28="","",IF((AND($A28="ADD",OR(BG28="",BG28="Queenstown-Lakes District Council"))),"70",(_xlfn.XLOOKUP(BG28,ud_organisation_owner[lookupValue],ud_organisation_owner[lookupKey],""))))</f>
        <v/>
      </c>
      <c r="BI28" s="3" t="str">
        <f t="shared" si="4"/>
        <v/>
      </c>
      <c r="BJ28" s="3" t="str">
        <f>IF($A28="","",IF((AND($A28="ADD",OR(BI28="",BI28="Queenstown-Lakes District Council"))),"70",(_xlfn.XLOOKUP(BI28,ud_organisation_owner[lookupValue],ud_organisation_owner[lookupKey],""))))</f>
        <v/>
      </c>
      <c r="BK28" s="3" t="str">
        <f t="shared" si="5"/>
        <v/>
      </c>
      <c r="BL28" s="3" t="str">
        <f>IF($A28="","",IF((AND($A28="ADD",OR(BK28="",BK28="Local Authority"))),"17",(_xlfn.XLOOKUP(BK28,ud_sub_organisation[lookupValue],ud_sub_organisation[lookupKey],""))))</f>
        <v/>
      </c>
      <c r="BM28" s="3" t="str">
        <f t="shared" si="6"/>
        <v/>
      </c>
      <c r="BN28" s="3" t="str">
        <f>IF($A28="","",IF((AND($A28="ADD",OR(BM28="",BM28="Vested assets"))),"12",(_xlfn.XLOOKUP(BM28,ud_work_origin[lookupValue],ud_work_origin[lookupKey],""))))</f>
        <v/>
      </c>
      <c r="BO28" s="8"/>
      <c r="BP28" s="2" t="str">
        <f t="shared" si="7"/>
        <v/>
      </c>
      <c r="BQ28" s="3" t="str">
        <f t="shared" si="8"/>
        <v/>
      </c>
      <c r="BR28" s="3" t="str">
        <f>IF($A28="","",IF((AND($A28="ADD",OR(BQ28="",BQ28="Excellent"))),"1",(_xlfn.XLOOKUP(BQ28,condition[lookupValue],condition[lookupKey],""))))</f>
        <v/>
      </c>
      <c r="BS28" s="7" t="str">
        <f t="shared" si="9"/>
        <v/>
      </c>
      <c r="BT28" s="9"/>
    </row>
    <row r="29" spans="2:72">
      <c r="B29" s="4"/>
      <c r="D29" s="3" t="str">
        <f>IF($A29="ADD",IF(NOT(ISBLANK(C29)),_xlfn.XLOOKUP(C29,ud_amds_table_list[lookupValue],ud_amds_table_list[lookupKey],"ERROR"),""), "")</f>
        <v/>
      </c>
      <c r="E29" s="9"/>
      <c r="G29" s="3" t="str">
        <f>IF($A29="ADD",IF(NOT(ISBLANK(F29)),_xlfn.XLOOKUP(F29,roadnames[lookupValue],roadnames[lookupKey],"ERROR"),""), "")</f>
        <v/>
      </c>
      <c r="H29" s="5"/>
      <c r="I29" s="5"/>
      <c r="J29" s="6"/>
      <c r="L29" s="3" t="str">
        <f>IF($A29="ADD",IF(NOT(ISBLANK(K29)),_xlfn.XLOOKUP(K29,side[lookupValue],side[lookupKey],"ERROR"),""), "")</f>
        <v/>
      </c>
      <c r="M29" s="4"/>
      <c r="N29" s="4"/>
      <c r="O29" s="4"/>
      <c r="S29" s="3" t="str">
        <f>IF($A29="ADD",IF(NOT(ISBLANK(R29)),_xlfn.XLOOKUP(R29,ud_tcd_sign_class[lookupValue],ud_tcd_sign_class[lookupKey],"ERROR"),""), "")</f>
        <v/>
      </c>
      <c r="U29" s="3" t="str">
        <f>IF($A29="ADD",IF(NOT(ISBLANK(T29)),_xlfn.XLOOKUP(1,(ud_tcd_sign_subclass_lookup=T29)*(ud_tcd_sign_subclass_parentKey=S29),ud_tcd_sign_subclass[lookupKey],"ERROR"),""), "")</f>
        <v/>
      </c>
      <c r="W29" s="3" t="str">
        <f>IF($A29="ADD",IF(NOT(ISBLANK(V29)),_xlfn.XLOOKUP(1,(ud_tcd_sign_type_ne_lookup=V29)*(ud_tcd_sign_type_ne_parentKey=T29),ud_tcd_sign_type_ne[lookupKey],"ERROR"),""), "")</f>
        <v/>
      </c>
      <c r="Y29" s="3" t="str">
        <f>IF($A29="ADD",IF(NOT(ISBLANK(X29)),_xlfn.XLOOKUP(X29,ud_non_tcd_sign_type[lookupValue],ud_non_tcd_sign_type[lookupKey],"ERROR"),""), "")</f>
        <v/>
      </c>
      <c r="AE29" s="3" t="str">
        <f>IF($A29="ADD",IF(NOT(ISBLANK(AD29)),_xlfn.XLOOKUP(AD29,ud_sign_background_colour[lookupValue],ud_sign_background_colour[lookupKey],"ERROR"),""), "")</f>
        <v/>
      </c>
      <c r="AF29" s="8"/>
      <c r="AI29" s="3" t="str">
        <f>IF($A29="ADD",IF(NOT(ISBLANK(AH29)),_xlfn.XLOOKUP(AH29,ud_sign_connection_mode[lookupValue],ud_sign_connection_mode[lookupKey],"ERROR"),""), "")</f>
        <v/>
      </c>
      <c r="AJ29" s="4"/>
      <c r="AL29" s="3" t="str">
        <f t="shared" si="0"/>
        <v/>
      </c>
      <c r="AN29" s="3" t="str">
        <f>IF($A29="ADD",IF(NOT(ISBLANK(AM29)),_xlfn.XLOOKUP(AM29,indicating_dir[lookupValue],indicating_dir[lookupKey],"ERROR"),""), "")</f>
        <v/>
      </c>
      <c r="AP29" s="3" t="str">
        <f>IF($A29="ADD",IF(NOT(ISBLANK(AO29)),_xlfn.XLOOKUP(AO29,sign_substrate[lookupValue],sign_substrate[lookupKey],"ERROR"),""), "")</f>
        <v/>
      </c>
      <c r="AR29" s="3" t="str">
        <f>IF($A29="ADD",IF(NOT(ISBLANK(AQ29)),_xlfn.XLOOKUP(AQ29,frame[lookupValue],frame[lookupKey],"ERROR"),""), "")</f>
        <v/>
      </c>
      <c r="AT29" s="3" t="str">
        <f>IF($A29="ADD",IF(NOT(ISBLANK(AS29)),_xlfn.XLOOKUP(AS29,sign_material[lookupValue],sign_material[lookupKey],"ERROR"),""), "")</f>
        <v/>
      </c>
      <c r="AV29" s="3" t="str">
        <f>IF($A29="ADD",IF(NOT(ISBLANK(AU29)),_xlfn.XLOOKUP(AU29,sign_colour[lookupValue],sign_colour[lookupKey],"ERROR"),""), "")</f>
        <v/>
      </c>
      <c r="AX29" s="3" t="str">
        <f>IF($A29="ADD",IF(NOT(ISBLANK(AW29)),_xlfn.XLOOKUP(AW29,sign_material[lookupValue],sign_material[lookupKey],"ERROR"),""), "")</f>
        <v/>
      </c>
      <c r="AY29" s="7"/>
      <c r="AZ29" s="4" t="str">
        <f t="shared" ca="1" si="1"/>
        <v/>
      </c>
      <c r="BA29" s="4"/>
      <c r="BB29" s="3" t="str">
        <f t="shared" si="2"/>
        <v/>
      </c>
      <c r="BC29" s="3" t="str">
        <f>IF($A29="","",IF((AND($A29="ADD",OR(BB29="",BB29="In Use"))),"5",(_xlfn.XLOOKUP(BB29,ud_asset_status[lookupValue],ud_asset_status[lookupKey],""))))</f>
        <v/>
      </c>
      <c r="BD29" s="7"/>
      <c r="BF29" s="3" t="str">
        <f>IF($A29="ADD",IF(NOT(ISBLANK(BE29)),_xlfn.XLOOKUP(BE29,ar_replace_reason[lookupValue],ar_replace_reason[lookupKey],"ERROR"),""), "")</f>
        <v/>
      </c>
      <c r="BG29" s="3" t="str">
        <f t="shared" si="3"/>
        <v/>
      </c>
      <c r="BH29" s="3" t="str">
        <f>IF($A29="","",IF((AND($A29="ADD",OR(BG29="",BG29="Queenstown-Lakes District Council"))),"70",(_xlfn.XLOOKUP(BG29,ud_organisation_owner[lookupValue],ud_organisation_owner[lookupKey],""))))</f>
        <v/>
      </c>
      <c r="BI29" s="3" t="str">
        <f t="shared" si="4"/>
        <v/>
      </c>
      <c r="BJ29" s="3" t="str">
        <f>IF($A29="","",IF((AND($A29="ADD",OR(BI29="",BI29="Queenstown-Lakes District Council"))),"70",(_xlfn.XLOOKUP(BI29,ud_organisation_owner[lookupValue],ud_organisation_owner[lookupKey],""))))</f>
        <v/>
      </c>
      <c r="BK29" s="3" t="str">
        <f t="shared" si="5"/>
        <v/>
      </c>
      <c r="BL29" s="3" t="str">
        <f>IF($A29="","",IF((AND($A29="ADD",OR(BK29="",BK29="Local Authority"))),"17",(_xlfn.XLOOKUP(BK29,ud_sub_organisation[lookupValue],ud_sub_organisation[lookupKey],""))))</f>
        <v/>
      </c>
      <c r="BM29" s="3" t="str">
        <f t="shared" si="6"/>
        <v/>
      </c>
      <c r="BN29" s="3" t="str">
        <f>IF($A29="","",IF((AND($A29="ADD",OR(BM29="",BM29="Vested assets"))),"12",(_xlfn.XLOOKUP(BM29,ud_work_origin[lookupValue],ud_work_origin[lookupKey],""))))</f>
        <v/>
      </c>
      <c r="BO29" s="8"/>
      <c r="BP29" s="2" t="str">
        <f t="shared" si="7"/>
        <v/>
      </c>
      <c r="BQ29" s="3" t="str">
        <f t="shared" si="8"/>
        <v/>
      </c>
      <c r="BR29" s="3" t="str">
        <f>IF($A29="","",IF((AND($A29="ADD",OR(BQ29="",BQ29="Excellent"))),"1",(_xlfn.XLOOKUP(BQ29,condition[lookupValue],condition[lookupKey],""))))</f>
        <v/>
      </c>
      <c r="BS29" s="7" t="str">
        <f t="shared" si="9"/>
        <v/>
      </c>
      <c r="BT29" s="9"/>
    </row>
    <row r="30" spans="2:72">
      <c r="B30" s="4"/>
      <c r="D30" s="3" t="str">
        <f>IF($A30="ADD",IF(NOT(ISBLANK(C30)),_xlfn.XLOOKUP(C30,ud_amds_table_list[lookupValue],ud_amds_table_list[lookupKey],"ERROR"),""), "")</f>
        <v/>
      </c>
      <c r="E30" s="9"/>
      <c r="G30" s="3" t="str">
        <f>IF($A30="ADD",IF(NOT(ISBLANK(F30)),_xlfn.XLOOKUP(F30,roadnames[lookupValue],roadnames[lookupKey],"ERROR"),""), "")</f>
        <v/>
      </c>
      <c r="H30" s="5"/>
      <c r="I30" s="5"/>
      <c r="J30" s="6"/>
      <c r="L30" s="3" t="str">
        <f>IF($A30="ADD",IF(NOT(ISBLANK(K30)),_xlfn.XLOOKUP(K30,side[lookupValue],side[lookupKey],"ERROR"),""), "")</f>
        <v/>
      </c>
      <c r="M30" s="4"/>
      <c r="N30" s="4"/>
      <c r="O30" s="4"/>
      <c r="S30" s="3" t="str">
        <f>IF($A30="ADD",IF(NOT(ISBLANK(R30)),_xlfn.XLOOKUP(R30,ud_tcd_sign_class[lookupValue],ud_tcd_sign_class[lookupKey],"ERROR"),""), "")</f>
        <v/>
      </c>
      <c r="U30" s="3" t="str">
        <f>IF($A30="ADD",IF(NOT(ISBLANK(T30)),_xlfn.XLOOKUP(1,(ud_tcd_sign_subclass_lookup=T30)*(ud_tcd_sign_subclass_parentKey=S30),ud_tcd_sign_subclass[lookupKey],"ERROR"),""), "")</f>
        <v/>
      </c>
      <c r="W30" s="3" t="str">
        <f>IF($A30="ADD",IF(NOT(ISBLANK(V30)),_xlfn.XLOOKUP(1,(ud_tcd_sign_type_ne_lookup=V30)*(ud_tcd_sign_type_ne_parentKey=T30),ud_tcd_sign_type_ne[lookupKey],"ERROR"),""), "")</f>
        <v/>
      </c>
      <c r="Y30" s="3" t="str">
        <f>IF($A30="ADD",IF(NOT(ISBLANK(X30)),_xlfn.XLOOKUP(X30,ud_non_tcd_sign_type[lookupValue],ud_non_tcd_sign_type[lookupKey],"ERROR"),""), "")</f>
        <v/>
      </c>
      <c r="AE30" s="3" t="str">
        <f>IF($A30="ADD",IF(NOT(ISBLANK(AD30)),_xlfn.XLOOKUP(AD30,ud_sign_background_colour[lookupValue],ud_sign_background_colour[lookupKey],"ERROR"),""), "")</f>
        <v/>
      </c>
      <c r="AF30" s="8"/>
      <c r="AI30" s="3" t="str">
        <f>IF($A30="ADD",IF(NOT(ISBLANK(AH30)),_xlfn.XLOOKUP(AH30,ud_sign_connection_mode[lookupValue],ud_sign_connection_mode[lookupKey],"ERROR"),""), "")</f>
        <v/>
      </c>
      <c r="AJ30" s="4"/>
      <c r="AL30" s="3" t="str">
        <f t="shared" si="0"/>
        <v/>
      </c>
      <c r="AN30" s="3" t="str">
        <f>IF($A30="ADD",IF(NOT(ISBLANK(AM30)),_xlfn.XLOOKUP(AM30,indicating_dir[lookupValue],indicating_dir[lookupKey],"ERROR"),""), "")</f>
        <v/>
      </c>
      <c r="AP30" s="3" t="str">
        <f>IF($A30="ADD",IF(NOT(ISBLANK(AO30)),_xlfn.XLOOKUP(AO30,sign_substrate[lookupValue],sign_substrate[lookupKey],"ERROR"),""), "")</f>
        <v/>
      </c>
      <c r="AR30" s="3" t="str">
        <f>IF($A30="ADD",IF(NOT(ISBLANK(AQ30)),_xlfn.XLOOKUP(AQ30,frame[lookupValue],frame[lookupKey],"ERROR"),""), "")</f>
        <v/>
      </c>
      <c r="AT30" s="3" t="str">
        <f>IF($A30="ADD",IF(NOT(ISBLANK(AS30)),_xlfn.XLOOKUP(AS30,sign_material[lookupValue],sign_material[lookupKey],"ERROR"),""), "")</f>
        <v/>
      </c>
      <c r="AV30" s="3" t="str">
        <f>IF($A30="ADD",IF(NOT(ISBLANK(AU30)),_xlfn.XLOOKUP(AU30,sign_colour[lookupValue],sign_colour[lookupKey],"ERROR"),""), "")</f>
        <v/>
      </c>
      <c r="AX30" s="3" t="str">
        <f>IF($A30="ADD",IF(NOT(ISBLANK(AW30)),_xlfn.XLOOKUP(AW30,sign_material[lookupValue],sign_material[lookupKey],"ERROR"),""), "")</f>
        <v/>
      </c>
      <c r="AY30" s="7"/>
      <c r="AZ30" s="4" t="str">
        <f t="shared" ca="1" si="1"/>
        <v/>
      </c>
      <c r="BA30" s="4"/>
      <c r="BB30" s="3" t="str">
        <f t="shared" si="2"/>
        <v/>
      </c>
      <c r="BC30" s="3" t="str">
        <f>IF($A30="","",IF((AND($A30="ADD",OR(BB30="",BB30="In Use"))),"5",(_xlfn.XLOOKUP(BB30,ud_asset_status[lookupValue],ud_asset_status[lookupKey],""))))</f>
        <v/>
      </c>
      <c r="BD30" s="7"/>
      <c r="BF30" s="3" t="str">
        <f>IF($A30="ADD",IF(NOT(ISBLANK(BE30)),_xlfn.XLOOKUP(BE30,ar_replace_reason[lookupValue],ar_replace_reason[lookupKey],"ERROR"),""), "")</f>
        <v/>
      </c>
      <c r="BG30" s="3" t="str">
        <f t="shared" si="3"/>
        <v/>
      </c>
      <c r="BH30" s="3" t="str">
        <f>IF($A30="","",IF((AND($A30="ADD",OR(BG30="",BG30="Queenstown-Lakes District Council"))),"70",(_xlfn.XLOOKUP(BG30,ud_organisation_owner[lookupValue],ud_organisation_owner[lookupKey],""))))</f>
        <v/>
      </c>
      <c r="BI30" s="3" t="str">
        <f t="shared" si="4"/>
        <v/>
      </c>
      <c r="BJ30" s="3" t="str">
        <f>IF($A30="","",IF((AND($A30="ADD",OR(BI30="",BI30="Queenstown-Lakes District Council"))),"70",(_xlfn.XLOOKUP(BI30,ud_organisation_owner[lookupValue],ud_organisation_owner[lookupKey],""))))</f>
        <v/>
      </c>
      <c r="BK30" s="3" t="str">
        <f t="shared" si="5"/>
        <v/>
      </c>
      <c r="BL30" s="3" t="str">
        <f>IF($A30="","",IF((AND($A30="ADD",OR(BK30="",BK30="Local Authority"))),"17",(_xlfn.XLOOKUP(BK30,ud_sub_organisation[lookupValue],ud_sub_organisation[lookupKey],""))))</f>
        <v/>
      </c>
      <c r="BM30" s="3" t="str">
        <f t="shared" si="6"/>
        <v/>
      </c>
      <c r="BN30" s="3" t="str">
        <f>IF($A30="","",IF((AND($A30="ADD",OR(BM30="",BM30="Vested assets"))),"12",(_xlfn.XLOOKUP(BM30,ud_work_origin[lookupValue],ud_work_origin[lookupKey],""))))</f>
        <v/>
      </c>
      <c r="BO30" s="8"/>
      <c r="BP30" s="2" t="str">
        <f t="shared" si="7"/>
        <v/>
      </c>
      <c r="BQ30" s="3" t="str">
        <f t="shared" si="8"/>
        <v/>
      </c>
      <c r="BR30" s="3" t="str">
        <f>IF($A30="","",IF((AND($A30="ADD",OR(BQ30="",BQ30="Excellent"))),"1",(_xlfn.XLOOKUP(BQ30,condition[lookupValue],condition[lookupKey],""))))</f>
        <v/>
      </c>
      <c r="BS30" s="7" t="str">
        <f t="shared" si="9"/>
        <v/>
      </c>
      <c r="BT30" s="9"/>
    </row>
    <row r="31" spans="2:72">
      <c r="B31" s="4"/>
      <c r="D31" s="3" t="str">
        <f>IF($A31="ADD",IF(NOT(ISBLANK(C31)),_xlfn.XLOOKUP(C31,ud_amds_table_list[lookupValue],ud_amds_table_list[lookupKey],"ERROR"),""), "")</f>
        <v/>
      </c>
      <c r="E31" s="9"/>
      <c r="G31" s="3" t="str">
        <f>IF($A31="ADD",IF(NOT(ISBLANK(F31)),_xlfn.XLOOKUP(F31,roadnames[lookupValue],roadnames[lookupKey],"ERROR"),""), "")</f>
        <v/>
      </c>
      <c r="H31" s="5"/>
      <c r="I31" s="5"/>
      <c r="J31" s="6"/>
      <c r="L31" s="3" t="str">
        <f>IF($A31="ADD",IF(NOT(ISBLANK(K31)),_xlfn.XLOOKUP(K31,side[lookupValue],side[lookupKey],"ERROR"),""), "")</f>
        <v/>
      </c>
      <c r="M31" s="4"/>
      <c r="N31" s="4"/>
      <c r="O31" s="4"/>
      <c r="S31" s="3" t="str">
        <f>IF($A31="ADD",IF(NOT(ISBLANK(R31)),_xlfn.XLOOKUP(R31,ud_tcd_sign_class[lookupValue],ud_tcd_sign_class[lookupKey],"ERROR"),""), "")</f>
        <v/>
      </c>
      <c r="U31" s="3" t="str">
        <f>IF($A31="ADD",IF(NOT(ISBLANK(T31)),_xlfn.XLOOKUP(1,(ud_tcd_sign_subclass_lookup=T31)*(ud_tcd_sign_subclass_parentKey=S31),ud_tcd_sign_subclass[lookupKey],"ERROR"),""), "")</f>
        <v/>
      </c>
      <c r="W31" s="3" t="str">
        <f>IF($A31="ADD",IF(NOT(ISBLANK(V31)),_xlfn.XLOOKUP(1,(ud_tcd_sign_type_ne_lookup=V31)*(ud_tcd_sign_type_ne_parentKey=T31),ud_tcd_sign_type_ne[lookupKey],"ERROR"),""), "")</f>
        <v/>
      </c>
      <c r="Y31" s="3" t="str">
        <f>IF($A31="ADD",IF(NOT(ISBLANK(X31)),_xlfn.XLOOKUP(X31,ud_non_tcd_sign_type[lookupValue],ud_non_tcd_sign_type[lookupKey],"ERROR"),""), "")</f>
        <v/>
      </c>
      <c r="AE31" s="3" t="str">
        <f>IF($A31="ADD",IF(NOT(ISBLANK(AD31)),_xlfn.XLOOKUP(AD31,ud_sign_background_colour[lookupValue],ud_sign_background_colour[lookupKey],"ERROR"),""), "")</f>
        <v/>
      </c>
      <c r="AF31" s="8"/>
      <c r="AI31" s="3" t="str">
        <f>IF($A31="ADD",IF(NOT(ISBLANK(AH31)),_xlfn.XLOOKUP(AH31,ud_sign_connection_mode[lookupValue],ud_sign_connection_mode[lookupKey],"ERROR"),""), "")</f>
        <v/>
      </c>
      <c r="AJ31" s="4"/>
      <c r="AL31" s="3" t="str">
        <f t="shared" si="0"/>
        <v/>
      </c>
      <c r="AN31" s="3" t="str">
        <f>IF($A31="ADD",IF(NOT(ISBLANK(AM31)),_xlfn.XLOOKUP(AM31,indicating_dir[lookupValue],indicating_dir[lookupKey],"ERROR"),""), "")</f>
        <v/>
      </c>
      <c r="AP31" s="3" t="str">
        <f>IF($A31="ADD",IF(NOT(ISBLANK(AO31)),_xlfn.XLOOKUP(AO31,sign_substrate[lookupValue],sign_substrate[lookupKey],"ERROR"),""), "")</f>
        <v/>
      </c>
      <c r="AR31" s="3" t="str">
        <f>IF($A31="ADD",IF(NOT(ISBLANK(AQ31)),_xlfn.XLOOKUP(AQ31,frame[lookupValue],frame[lookupKey],"ERROR"),""), "")</f>
        <v/>
      </c>
      <c r="AT31" s="3" t="str">
        <f>IF($A31="ADD",IF(NOT(ISBLANK(AS31)),_xlfn.XLOOKUP(AS31,sign_material[lookupValue],sign_material[lookupKey],"ERROR"),""), "")</f>
        <v/>
      </c>
      <c r="AV31" s="3" t="str">
        <f>IF($A31="ADD",IF(NOT(ISBLANK(AU31)),_xlfn.XLOOKUP(AU31,sign_colour[lookupValue],sign_colour[lookupKey],"ERROR"),""), "")</f>
        <v/>
      </c>
      <c r="AX31" s="3" t="str">
        <f>IF($A31="ADD",IF(NOT(ISBLANK(AW31)),_xlfn.XLOOKUP(AW31,sign_material[lookupValue],sign_material[lookupKey],"ERROR"),""), "")</f>
        <v/>
      </c>
      <c r="AY31" s="7"/>
      <c r="AZ31" s="4" t="str">
        <f t="shared" ca="1" si="1"/>
        <v/>
      </c>
      <c r="BA31" s="4"/>
      <c r="BB31" s="3" t="str">
        <f t="shared" si="2"/>
        <v/>
      </c>
      <c r="BC31" s="3" t="str">
        <f>IF($A31="","",IF((AND($A31="ADD",OR(BB31="",BB31="In Use"))),"5",(_xlfn.XLOOKUP(BB31,ud_asset_status[lookupValue],ud_asset_status[lookupKey],""))))</f>
        <v/>
      </c>
      <c r="BD31" s="7"/>
      <c r="BF31" s="3" t="str">
        <f>IF($A31="ADD",IF(NOT(ISBLANK(BE31)),_xlfn.XLOOKUP(BE31,ar_replace_reason[lookupValue],ar_replace_reason[lookupKey],"ERROR"),""), "")</f>
        <v/>
      </c>
      <c r="BG31" s="3" t="str">
        <f t="shared" si="3"/>
        <v/>
      </c>
      <c r="BH31" s="3" t="str">
        <f>IF($A31="","",IF((AND($A31="ADD",OR(BG31="",BG31="Queenstown-Lakes District Council"))),"70",(_xlfn.XLOOKUP(BG31,ud_organisation_owner[lookupValue],ud_organisation_owner[lookupKey],""))))</f>
        <v/>
      </c>
      <c r="BI31" s="3" t="str">
        <f t="shared" si="4"/>
        <v/>
      </c>
      <c r="BJ31" s="3" t="str">
        <f>IF($A31="","",IF((AND($A31="ADD",OR(BI31="",BI31="Queenstown-Lakes District Council"))),"70",(_xlfn.XLOOKUP(BI31,ud_organisation_owner[lookupValue],ud_organisation_owner[lookupKey],""))))</f>
        <v/>
      </c>
      <c r="BK31" s="3" t="str">
        <f t="shared" si="5"/>
        <v/>
      </c>
      <c r="BL31" s="3" t="str">
        <f>IF($A31="","",IF((AND($A31="ADD",OR(BK31="",BK31="Local Authority"))),"17",(_xlfn.XLOOKUP(BK31,ud_sub_organisation[lookupValue],ud_sub_organisation[lookupKey],""))))</f>
        <v/>
      </c>
      <c r="BM31" s="3" t="str">
        <f t="shared" si="6"/>
        <v/>
      </c>
      <c r="BN31" s="3" t="str">
        <f>IF($A31="","",IF((AND($A31="ADD",OR(BM31="",BM31="Vested assets"))),"12",(_xlfn.XLOOKUP(BM31,ud_work_origin[lookupValue],ud_work_origin[lookupKey],""))))</f>
        <v/>
      </c>
      <c r="BO31" s="8"/>
      <c r="BP31" s="2" t="str">
        <f t="shared" si="7"/>
        <v/>
      </c>
      <c r="BQ31" s="3" t="str">
        <f t="shared" si="8"/>
        <v/>
      </c>
      <c r="BR31" s="3" t="str">
        <f>IF($A31="","",IF((AND($A31="ADD",OR(BQ31="",BQ31="Excellent"))),"1",(_xlfn.XLOOKUP(BQ31,condition[lookupValue],condition[lookupKey],""))))</f>
        <v/>
      </c>
      <c r="BS31" s="7" t="str">
        <f t="shared" si="9"/>
        <v/>
      </c>
      <c r="BT31" s="9"/>
    </row>
    <row r="32" spans="2:72">
      <c r="B32" s="4"/>
      <c r="D32" s="3" t="str">
        <f>IF($A32="ADD",IF(NOT(ISBLANK(C32)),_xlfn.XLOOKUP(C32,ud_amds_table_list[lookupValue],ud_amds_table_list[lookupKey],"ERROR"),""), "")</f>
        <v/>
      </c>
      <c r="E32" s="9"/>
      <c r="G32" s="3" t="str">
        <f>IF($A32="ADD",IF(NOT(ISBLANK(F32)),_xlfn.XLOOKUP(F32,roadnames[lookupValue],roadnames[lookupKey],"ERROR"),""), "")</f>
        <v/>
      </c>
      <c r="H32" s="5"/>
      <c r="I32" s="5"/>
      <c r="J32" s="6"/>
      <c r="L32" s="3" t="str">
        <f>IF($A32="ADD",IF(NOT(ISBLANK(K32)),_xlfn.XLOOKUP(K32,side[lookupValue],side[lookupKey],"ERROR"),""), "")</f>
        <v/>
      </c>
      <c r="M32" s="4"/>
      <c r="N32" s="4"/>
      <c r="O32" s="4"/>
      <c r="S32" s="3" t="str">
        <f>IF($A32="ADD",IF(NOT(ISBLANK(R32)),_xlfn.XLOOKUP(R32,ud_tcd_sign_class[lookupValue],ud_tcd_sign_class[lookupKey],"ERROR"),""), "")</f>
        <v/>
      </c>
      <c r="U32" s="3" t="str">
        <f>IF($A32="ADD",IF(NOT(ISBLANK(T32)),_xlfn.XLOOKUP(1,(ud_tcd_sign_subclass_lookup=T32)*(ud_tcd_sign_subclass_parentKey=S32),ud_tcd_sign_subclass[lookupKey],"ERROR"),""), "")</f>
        <v/>
      </c>
      <c r="W32" s="3" t="str">
        <f>IF($A32="ADD",IF(NOT(ISBLANK(V32)),_xlfn.XLOOKUP(1,(ud_tcd_sign_type_ne_lookup=V32)*(ud_tcd_sign_type_ne_parentKey=T32),ud_tcd_sign_type_ne[lookupKey],"ERROR"),""), "")</f>
        <v/>
      </c>
      <c r="Y32" s="3" t="str">
        <f>IF($A32="ADD",IF(NOT(ISBLANK(X32)),_xlfn.XLOOKUP(X32,ud_non_tcd_sign_type[lookupValue],ud_non_tcd_sign_type[lookupKey],"ERROR"),""), "")</f>
        <v/>
      </c>
      <c r="AE32" s="3" t="str">
        <f>IF($A32="ADD",IF(NOT(ISBLANK(AD32)),_xlfn.XLOOKUP(AD32,ud_sign_background_colour[lookupValue],ud_sign_background_colour[lookupKey],"ERROR"),""), "")</f>
        <v/>
      </c>
      <c r="AF32" s="8"/>
      <c r="AI32" s="3" t="str">
        <f>IF($A32="ADD",IF(NOT(ISBLANK(AH32)),_xlfn.XLOOKUP(AH32,ud_sign_connection_mode[lookupValue],ud_sign_connection_mode[lookupKey],"ERROR"),""), "")</f>
        <v/>
      </c>
      <c r="AJ32" s="4"/>
      <c r="AL32" s="3" t="str">
        <f t="shared" si="0"/>
        <v/>
      </c>
      <c r="AN32" s="3" t="str">
        <f>IF($A32="ADD",IF(NOT(ISBLANK(AM32)),_xlfn.XLOOKUP(AM32,indicating_dir[lookupValue],indicating_dir[lookupKey],"ERROR"),""), "")</f>
        <v/>
      </c>
      <c r="AP32" s="3" t="str">
        <f>IF($A32="ADD",IF(NOT(ISBLANK(AO32)),_xlfn.XLOOKUP(AO32,sign_substrate[lookupValue],sign_substrate[lookupKey],"ERROR"),""), "")</f>
        <v/>
      </c>
      <c r="AR32" s="3" t="str">
        <f>IF($A32="ADD",IF(NOT(ISBLANK(AQ32)),_xlfn.XLOOKUP(AQ32,frame[lookupValue],frame[lookupKey],"ERROR"),""), "")</f>
        <v/>
      </c>
      <c r="AT32" s="3" t="str">
        <f>IF($A32="ADD",IF(NOT(ISBLANK(AS32)),_xlfn.XLOOKUP(AS32,sign_material[lookupValue],sign_material[lookupKey],"ERROR"),""), "")</f>
        <v/>
      </c>
      <c r="AV32" s="3" t="str">
        <f>IF($A32="ADD",IF(NOT(ISBLANK(AU32)),_xlfn.XLOOKUP(AU32,sign_colour[lookupValue],sign_colour[lookupKey],"ERROR"),""), "")</f>
        <v/>
      </c>
      <c r="AX32" s="3" t="str">
        <f>IF($A32="ADD",IF(NOT(ISBLANK(AW32)),_xlfn.XLOOKUP(AW32,sign_material[lookupValue],sign_material[lookupKey],"ERROR"),""), "")</f>
        <v/>
      </c>
      <c r="AY32" s="7"/>
      <c r="AZ32" s="4" t="str">
        <f t="shared" ca="1" si="1"/>
        <v/>
      </c>
      <c r="BA32" s="4"/>
      <c r="BB32" s="3" t="str">
        <f t="shared" si="2"/>
        <v/>
      </c>
      <c r="BC32" s="3" t="str">
        <f>IF($A32="","",IF((AND($A32="ADD",OR(BB32="",BB32="In Use"))),"5",(_xlfn.XLOOKUP(BB32,ud_asset_status[lookupValue],ud_asset_status[lookupKey],""))))</f>
        <v/>
      </c>
      <c r="BD32" s="7"/>
      <c r="BF32" s="3" t="str">
        <f>IF($A32="ADD",IF(NOT(ISBLANK(BE32)),_xlfn.XLOOKUP(BE32,ar_replace_reason[lookupValue],ar_replace_reason[lookupKey],"ERROR"),""), "")</f>
        <v/>
      </c>
      <c r="BG32" s="3" t="str">
        <f t="shared" si="3"/>
        <v/>
      </c>
      <c r="BH32" s="3" t="str">
        <f>IF($A32="","",IF((AND($A32="ADD",OR(BG32="",BG32="Queenstown-Lakes District Council"))),"70",(_xlfn.XLOOKUP(BG32,ud_organisation_owner[lookupValue],ud_organisation_owner[lookupKey],""))))</f>
        <v/>
      </c>
      <c r="BI32" s="3" t="str">
        <f t="shared" si="4"/>
        <v/>
      </c>
      <c r="BJ32" s="3" t="str">
        <f>IF($A32="","",IF((AND($A32="ADD",OR(BI32="",BI32="Queenstown-Lakes District Council"))),"70",(_xlfn.XLOOKUP(BI32,ud_organisation_owner[lookupValue],ud_organisation_owner[lookupKey],""))))</f>
        <v/>
      </c>
      <c r="BK32" s="3" t="str">
        <f t="shared" si="5"/>
        <v/>
      </c>
      <c r="BL32" s="3" t="str">
        <f>IF($A32="","",IF((AND($A32="ADD",OR(BK32="",BK32="Local Authority"))),"17",(_xlfn.XLOOKUP(BK32,ud_sub_organisation[lookupValue],ud_sub_organisation[lookupKey],""))))</f>
        <v/>
      </c>
      <c r="BM32" s="3" t="str">
        <f t="shared" si="6"/>
        <v/>
      </c>
      <c r="BN32" s="3" t="str">
        <f>IF($A32="","",IF((AND($A32="ADD",OR(BM32="",BM32="Vested assets"))),"12",(_xlfn.XLOOKUP(BM32,ud_work_origin[lookupValue],ud_work_origin[lookupKey],""))))</f>
        <v/>
      </c>
      <c r="BO32" s="8"/>
      <c r="BP32" s="2" t="str">
        <f t="shared" si="7"/>
        <v/>
      </c>
      <c r="BQ32" s="3" t="str">
        <f t="shared" si="8"/>
        <v/>
      </c>
      <c r="BR32" s="3" t="str">
        <f>IF($A32="","",IF((AND($A32="ADD",OR(BQ32="",BQ32="Excellent"))),"1",(_xlfn.XLOOKUP(BQ32,condition[lookupValue],condition[lookupKey],""))))</f>
        <v/>
      </c>
      <c r="BS32" s="7" t="str">
        <f t="shared" si="9"/>
        <v/>
      </c>
      <c r="BT32" s="9"/>
    </row>
    <row r="33" spans="2:72">
      <c r="B33" s="4"/>
      <c r="D33" s="3" t="str">
        <f>IF($A33="ADD",IF(NOT(ISBLANK(C33)),_xlfn.XLOOKUP(C33,ud_amds_table_list[lookupValue],ud_amds_table_list[lookupKey],"ERROR"),""), "")</f>
        <v/>
      </c>
      <c r="E33" s="9"/>
      <c r="G33" s="3" t="str">
        <f>IF($A33="ADD",IF(NOT(ISBLANK(F33)),_xlfn.XLOOKUP(F33,roadnames[lookupValue],roadnames[lookupKey],"ERROR"),""), "")</f>
        <v/>
      </c>
      <c r="H33" s="5"/>
      <c r="I33" s="5"/>
      <c r="J33" s="6"/>
      <c r="L33" s="3" t="str">
        <f>IF($A33="ADD",IF(NOT(ISBLANK(K33)),_xlfn.XLOOKUP(K33,side[lookupValue],side[lookupKey],"ERROR"),""), "")</f>
        <v/>
      </c>
      <c r="M33" s="4"/>
      <c r="N33" s="4"/>
      <c r="O33" s="4"/>
      <c r="S33" s="3" t="str">
        <f>IF($A33="ADD",IF(NOT(ISBLANK(R33)),_xlfn.XLOOKUP(R33,ud_tcd_sign_class[lookupValue],ud_tcd_sign_class[lookupKey],"ERROR"),""), "")</f>
        <v/>
      </c>
      <c r="U33" s="3" t="str">
        <f>IF($A33="ADD",IF(NOT(ISBLANK(T33)),_xlfn.XLOOKUP(1,(ud_tcd_sign_subclass_lookup=T33)*(ud_tcd_sign_subclass_parentKey=S33),ud_tcd_sign_subclass[lookupKey],"ERROR"),""), "")</f>
        <v/>
      </c>
      <c r="W33" s="3" t="str">
        <f>IF($A33="ADD",IF(NOT(ISBLANK(V33)),_xlfn.XLOOKUP(1,(ud_tcd_sign_type_ne_lookup=V33)*(ud_tcd_sign_type_ne_parentKey=T33),ud_tcd_sign_type_ne[lookupKey],"ERROR"),""), "")</f>
        <v/>
      </c>
      <c r="Y33" s="3" t="str">
        <f>IF($A33="ADD",IF(NOT(ISBLANK(X33)),_xlfn.XLOOKUP(X33,ud_non_tcd_sign_type[lookupValue],ud_non_tcd_sign_type[lookupKey],"ERROR"),""), "")</f>
        <v/>
      </c>
      <c r="AE33" s="3" t="str">
        <f>IF($A33="ADD",IF(NOT(ISBLANK(AD33)),_xlfn.XLOOKUP(AD33,ud_sign_background_colour[lookupValue],ud_sign_background_colour[lookupKey],"ERROR"),""), "")</f>
        <v/>
      </c>
      <c r="AF33" s="8"/>
      <c r="AI33" s="3" t="str">
        <f>IF($A33="ADD",IF(NOT(ISBLANK(AH33)),_xlfn.XLOOKUP(AH33,ud_sign_connection_mode[lookupValue],ud_sign_connection_mode[lookupKey],"ERROR"),""), "")</f>
        <v/>
      </c>
      <c r="AJ33" s="4"/>
      <c r="AL33" s="3" t="str">
        <f t="shared" si="0"/>
        <v/>
      </c>
      <c r="AN33" s="3" t="str">
        <f>IF($A33="ADD",IF(NOT(ISBLANK(AM33)),_xlfn.XLOOKUP(AM33,indicating_dir[lookupValue],indicating_dir[lookupKey],"ERROR"),""), "")</f>
        <v/>
      </c>
      <c r="AP33" s="3" t="str">
        <f>IF($A33="ADD",IF(NOT(ISBLANK(AO33)),_xlfn.XLOOKUP(AO33,sign_substrate[lookupValue],sign_substrate[lookupKey],"ERROR"),""), "")</f>
        <v/>
      </c>
      <c r="AR33" s="3" t="str">
        <f>IF($A33="ADD",IF(NOT(ISBLANK(AQ33)),_xlfn.XLOOKUP(AQ33,frame[lookupValue],frame[lookupKey],"ERROR"),""), "")</f>
        <v/>
      </c>
      <c r="AT33" s="3" t="str">
        <f>IF($A33="ADD",IF(NOT(ISBLANK(AS33)),_xlfn.XLOOKUP(AS33,sign_material[lookupValue],sign_material[lookupKey],"ERROR"),""), "")</f>
        <v/>
      </c>
      <c r="AV33" s="3" t="str">
        <f>IF($A33="ADD",IF(NOT(ISBLANK(AU33)),_xlfn.XLOOKUP(AU33,sign_colour[lookupValue],sign_colour[lookupKey],"ERROR"),""), "")</f>
        <v/>
      </c>
      <c r="AX33" s="3" t="str">
        <f>IF($A33="ADD",IF(NOT(ISBLANK(AW33)),_xlfn.XLOOKUP(AW33,sign_material[lookupValue],sign_material[lookupKey],"ERROR"),""), "")</f>
        <v/>
      </c>
      <c r="AY33" s="7"/>
      <c r="AZ33" s="4" t="str">
        <f t="shared" ca="1" si="1"/>
        <v/>
      </c>
      <c r="BA33" s="4"/>
      <c r="BB33" s="3" t="str">
        <f t="shared" si="2"/>
        <v/>
      </c>
      <c r="BC33" s="3" t="str">
        <f>IF($A33="","",IF((AND($A33="ADD",OR(BB33="",BB33="In Use"))),"5",(_xlfn.XLOOKUP(BB33,ud_asset_status[lookupValue],ud_asset_status[lookupKey],""))))</f>
        <v/>
      </c>
      <c r="BD33" s="7"/>
      <c r="BF33" s="3" t="str">
        <f>IF($A33="ADD",IF(NOT(ISBLANK(BE33)),_xlfn.XLOOKUP(BE33,ar_replace_reason[lookupValue],ar_replace_reason[lookupKey],"ERROR"),""), "")</f>
        <v/>
      </c>
      <c r="BG33" s="3" t="str">
        <f t="shared" si="3"/>
        <v/>
      </c>
      <c r="BH33" s="3" t="str">
        <f>IF($A33="","",IF((AND($A33="ADD",OR(BG33="",BG33="Queenstown-Lakes District Council"))),"70",(_xlfn.XLOOKUP(BG33,ud_organisation_owner[lookupValue],ud_organisation_owner[lookupKey],""))))</f>
        <v/>
      </c>
      <c r="BI33" s="3" t="str">
        <f t="shared" si="4"/>
        <v/>
      </c>
      <c r="BJ33" s="3" t="str">
        <f>IF($A33="","",IF((AND($A33="ADD",OR(BI33="",BI33="Queenstown-Lakes District Council"))),"70",(_xlfn.XLOOKUP(BI33,ud_organisation_owner[lookupValue],ud_organisation_owner[lookupKey],""))))</f>
        <v/>
      </c>
      <c r="BK33" s="3" t="str">
        <f t="shared" si="5"/>
        <v/>
      </c>
      <c r="BL33" s="3" t="str">
        <f>IF($A33="","",IF((AND($A33="ADD",OR(BK33="",BK33="Local Authority"))),"17",(_xlfn.XLOOKUP(BK33,ud_sub_organisation[lookupValue],ud_sub_organisation[lookupKey],""))))</f>
        <v/>
      </c>
      <c r="BM33" s="3" t="str">
        <f t="shared" si="6"/>
        <v/>
      </c>
      <c r="BN33" s="3" t="str">
        <f>IF($A33="","",IF((AND($A33="ADD",OR(BM33="",BM33="Vested assets"))),"12",(_xlfn.XLOOKUP(BM33,ud_work_origin[lookupValue],ud_work_origin[lookupKey],""))))</f>
        <v/>
      </c>
      <c r="BO33" s="8"/>
      <c r="BP33" s="2" t="str">
        <f t="shared" si="7"/>
        <v/>
      </c>
      <c r="BQ33" s="3" t="str">
        <f t="shared" si="8"/>
        <v/>
      </c>
      <c r="BR33" s="3" t="str">
        <f>IF($A33="","",IF((AND($A33="ADD",OR(BQ33="",BQ33="Excellent"))),"1",(_xlfn.XLOOKUP(BQ33,condition[lookupValue],condition[lookupKey],""))))</f>
        <v/>
      </c>
      <c r="BS33" s="7" t="str">
        <f t="shared" si="9"/>
        <v/>
      </c>
      <c r="BT33" s="9"/>
    </row>
    <row r="34" spans="2:72">
      <c r="B34" s="4"/>
      <c r="D34" s="3" t="str">
        <f>IF($A34="ADD",IF(NOT(ISBLANK(C34)),_xlfn.XLOOKUP(C34,ud_amds_table_list[lookupValue],ud_amds_table_list[lookupKey],"ERROR"),""), "")</f>
        <v/>
      </c>
      <c r="E34" s="9"/>
      <c r="G34" s="3" t="str">
        <f>IF($A34="ADD",IF(NOT(ISBLANK(F34)),_xlfn.XLOOKUP(F34,roadnames[lookupValue],roadnames[lookupKey],"ERROR"),""), "")</f>
        <v/>
      </c>
      <c r="H34" s="5"/>
      <c r="I34" s="5"/>
      <c r="J34" s="6"/>
      <c r="L34" s="3" t="str">
        <f>IF($A34="ADD",IF(NOT(ISBLANK(K34)),_xlfn.XLOOKUP(K34,side[lookupValue],side[lookupKey],"ERROR"),""), "")</f>
        <v/>
      </c>
      <c r="M34" s="4"/>
      <c r="N34" s="4"/>
      <c r="O34" s="4"/>
      <c r="S34" s="3" t="str">
        <f>IF($A34="ADD",IF(NOT(ISBLANK(R34)),_xlfn.XLOOKUP(R34,ud_tcd_sign_class[lookupValue],ud_tcd_sign_class[lookupKey],"ERROR"),""), "")</f>
        <v/>
      </c>
      <c r="U34" s="3" t="str">
        <f>IF($A34="ADD",IF(NOT(ISBLANK(T34)),_xlfn.XLOOKUP(1,(ud_tcd_sign_subclass_lookup=T34)*(ud_tcd_sign_subclass_parentKey=S34),ud_tcd_sign_subclass[lookupKey],"ERROR"),""), "")</f>
        <v/>
      </c>
      <c r="W34" s="3" t="str">
        <f>IF($A34="ADD",IF(NOT(ISBLANK(V34)),_xlfn.XLOOKUP(1,(ud_tcd_sign_type_ne_lookup=V34)*(ud_tcd_sign_type_ne_parentKey=T34),ud_tcd_sign_type_ne[lookupKey],"ERROR"),""), "")</f>
        <v/>
      </c>
      <c r="Y34" s="3" t="str">
        <f>IF($A34="ADD",IF(NOT(ISBLANK(X34)),_xlfn.XLOOKUP(X34,ud_non_tcd_sign_type[lookupValue],ud_non_tcd_sign_type[lookupKey],"ERROR"),""), "")</f>
        <v/>
      </c>
      <c r="AE34" s="3" t="str">
        <f>IF($A34="ADD",IF(NOT(ISBLANK(AD34)),_xlfn.XLOOKUP(AD34,ud_sign_background_colour[lookupValue],ud_sign_background_colour[lookupKey],"ERROR"),""), "")</f>
        <v/>
      </c>
      <c r="AF34" s="8"/>
      <c r="AI34" s="3" t="str">
        <f>IF($A34="ADD",IF(NOT(ISBLANK(AH34)),_xlfn.XLOOKUP(AH34,ud_sign_connection_mode[lookupValue],ud_sign_connection_mode[lookupKey],"ERROR"),""), "")</f>
        <v/>
      </c>
      <c r="AJ34" s="4"/>
      <c r="AL34" s="3" t="str">
        <f t="shared" si="0"/>
        <v/>
      </c>
      <c r="AN34" s="3" t="str">
        <f>IF($A34="ADD",IF(NOT(ISBLANK(AM34)),_xlfn.XLOOKUP(AM34,indicating_dir[lookupValue],indicating_dir[lookupKey],"ERROR"),""), "")</f>
        <v/>
      </c>
      <c r="AP34" s="3" t="str">
        <f>IF($A34="ADD",IF(NOT(ISBLANK(AO34)),_xlfn.XLOOKUP(AO34,sign_substrate[lookupValue],sign_substrate[lookupKey],"ERROR"),""), "")</f>
        <v/>
      </c>
      <c r="AR34" s="3" t="str">
        <f>IF($A34="ADD",IF(NOT(ISBLANK(AQ34)),_xlfn.XLOOKUP(AQ34,frame[lookupValue],frame[lookupKey],"ERROR"),""), "")</f>
        <v/>
      </c>
      <c r="AT34" s="3" t="str">
        <f>IF($A34="ADD",IF(NOT(ISBLANK(AS34)),_xlfn.XLOOKUP(AS34,sign_material[lookupValue],sign_material[lookupKey],"ERROR"),""), "")</f>
        <v/>
      </c>
      <c r="AV34" s="3" t="str">
        <f>IF($A34="ADD",IF(NOT(ISBLANK(AU34)),_xlfn.XLOOKUP(AU34,sign_colour[lookupValue],sign_colour[lookupKey],"ERROR"),""), "")</f>
        <v/>
      </c>
      <c r="AX34" s="3" t="str">
        <f>IF($A34="ADD",IF(NOT(ISBLANK(AW34)),_xlfn.XLOOKUP(AW34,sign_material[lookupValue],sign_material[lookupKey],"ERROR"),""), "")</f>
        <v/>
      </c>
      <c r="AY34" s="7"/>
      <c r="AZ34" s="4" t="str">
        <f t="shared" ca="1" si="1"/>
        <v/>
      </c>
      <c r="BA34" s="4"/>
      <c r="BB34" s="3" t="str">
        <f t="shared" si="2"/>
        <v/>
      </c>
      <c r="BC34" s="3" t="str">
        <f>IF($A34="","",IF((AND($A34="ADD",OR(BB34="",BB34="In Use"))),"5",(_xlfn.XLOOKUP(BB34,ud_asset_status[lookupValue],ud_asset_status[lookupKey],""))))</f>
        <v/>
      </c>
      <c r="BD34" s="7"/>
      <c r="BF34" s="3" t="str">
        <f>IF($A34="ADD",IF(NOT(ISBLANK(BE34)),_xlfn.XLOOKUP(BE34,ar_replace_reason[lookupValue],ar_replace_reason[lookupKey],"ERROR"),""), "")</f>
        <v/>
      </c>
      <c r="BG34" s="3" t="str">
        <f t="shared" si="3"/>
        <v/>
      </c>
      <c r="BH34" s="3" t="str">
        <f>IF($A34="","",IF((AND($A34="ADD",OR(BG34="",BG34="Queenstown-Lakes District Council"))),"70",(_xlfn.XLOOKUP(BG34,ud_organisation_owner[lookupValue],ud_organisation_owner[lookupKey],""))))</f>
        <v/>
      </c>
      <c r="BI34" s="3" t="str">
        <f t="shared" si="4"/>
        <v/>
      </c>
      <c r="BJ34" s="3" t="str">
        <f>IF($A34="","",IF((AND($A34="ADD",OR(BI34="",BI34="Queenstown-Lakes District Council"))),"70",(_xlfn.XLOOKUP(BI34,ud_organisation_owner[lookupValue],ud_organisation_owner[lookupKey],""))))</f>
        <v/>
      </c>
      <c r="BK34" s="3" t="str">
        <f t="shared" si="5"/>
        <v/>
      </c>
      <c r="BL34" s="3" t="str">
        <f>IF($A34="","",IF((AND($A34="ADD",OR(BK34="",BK34="Local Authority"))),"17",(_xlfn.XLOOKUP(BK34,ud_sub_organisation[lookupValue],ud_sub_organisation[lookupKey],""))))</f>
        <v/>
      </c>
      <c r="BM34" s="3" t="str">
        <f t="shared" si="6"/>
        <v/>
      </c>
      <c r="BN34" s="3" t="str">
        <f>IF($A34="","",IF((AND($A34="ADD",OR(BM34="",BM34="Vested assets"))),"12",(_xlfn.XLOOKUP(BM34,ud_work_origin[lookupValue],ud_work_origin[lookupKey],""))))</f>
        <v/>
      </c>
      <c r="BO34" s="8"/>
      <c r="BP34" s="2" t="str">
        <f t="shared" si="7"/>
        <v/>
      </c>
      <c r="BQ34" s="3" t="str">
        <f t="shared" si="8"/>
        <v/>
      </c>
      <c r="BR34" s="3" t="str">
        <f>IF($A34="","",IF((AND($A34="ADD",OR(BQ34="",BQ34="Excellent"))),"1",(_xlfn.XLOOKUP(BQ34,condition[lookupValue],condition[lookupKey],""))))</f>
        <v/>
      </c>
      <c r="BS34" s="7" t="str">
        <f t="shared" si="9"/>
        <v/>
      </c>
      <c r="BT34" s="9"/>
    </row>
    <row r="35" spans="2:72">
      <c r="B35" s="4"/>
      <c r="D35" s="3" t="str">
        <f>IF($A35="ADD",IF(NOT(ISBLANK(C35)),_xlfn.XLOOKUP(C35,ud_amds_table_list[lookupValue],ud_amds_table_list[lookupKey],"ERROR"),""), "")</f>
        <v/>
      </c>
      <c r="E35" s="9"/>
      <c r="G35" s="3" t="str">
        <f>IF($A35="ADD",IF(NOT(ISBLANK(F35)),_xlfn.XLOOKUP(F35,roadnames[lookupValue],roadnames[lookupKey],"ERROR"),""), "")</f>
        <v/>
      </c>
      <c r="H35" s="5"/>
      <c r="I35" s="5"/>
      <c r="J35" s="6"/>
      <c r="L35" s="3" t="str">
        <f>IF($A35="ADD",IF(NOT(ISBLANK(K35)),_xlfn.XLOOKUP(K35,side[lookupValue],side[lookupKey],"ERROR"),""), "")</f>
        <v/>
      </c>
      <c r="M35" s="4"/>
      <c r="N35" s="4"/>
      <c r="O35" s="4"/>
      <c r="S35" s="3" t="str">
        <f>IF($A35="ADD",IF(NOT(ISBLANK(R35)),_xlfn.XLOOKUP(R35,ud_tcd_sign_class[lookupValue],ud_tcd_sign_class[lookupKey],"ERROR"),""), "")</f>
        <v/>
      </c>
      <c r="U35" s="3" t="str">
        <f>IF($A35="ADD",IF(NOT(ISBLANK(T35)),_xlfn.XLOOKUP(1,(ud_tcd_sign_subclass_lookup=T35)*(ud_tcd_sign_subclass_parentKey=S35),ud_tcd_sign_subclass[lookupKey],"ERROR"),""), "")</f>
        <v/>
      </c>
      <c r="W35" s="3" t="str">
        <f>IF($A35="ADD",IF(NOT(ISBLANK(V35)),_xlfn.XLOOKUP(1,(ud_tcd_sign_type_ne_lookup=V35)*(ud_tcd_sign_type_ne_parentKey=T35),ud_tcd_sign_type_ne[lookupKey],"ERROR"),""), "")</f>
        <v/>
      </c>
      <c r="Y35" s="3" t="str">
        <f>IF($A35="ADD",IF(NOT(ISBLANK(X35)),_xlfn.XLOOKUP(X35,ud_non_tcd_sign_type[lookupValue],ud_non_tcd_sign_type[lookupKey],"ERROR"),""), "")</f>
        <v/>
      </c>
      <c r="AE35" s="3" t="str">
        <f>IF($A35="ADD",IF(NOT(ISBLANK(AD35)),_xlfn.XLOOKUP(AD35,ud_sign_background_colour[lookupValue],ud_sign_background_colour[lookupKey],"ERROR"),""), "")</f>
        <v/>
      </c>
      <c r="AF35" s="8"/>
      <c r="AI35" s="3" t="str">
        <f>IF($A35="ADD",IF(NOT(ISBLANK(AH35)),_xlfn.XLOOKUP(AH35,ud_sign_connection_mode[lookupValue],ud_sign_connection_mode[lookupKey],"ERROR"),""), "")</f>
        <v/>
      </c>
      <c r="AJ35" s="4"/>
      <c r="AL35" s="3" t="str">
        <f t="shared" si="0"/>
        <v/>
      </c>
      <c r="AN35" s="3" t="str">
        <f>IF($A35="ADD",IF(NOT(ISBLANK(AM35)),_xlfn.XLOOKUP(AM35,indicating_dir[lookupValue],indicating_dir[lookupKey],"ERROR"),""), "")</f>
        <v/>
      </c>
      <c r="AP35" s="3" t="str">
        <f>IF($A35="ADD",IF(NOT(ISBLANK(AO35)),_xlfn.XLOOKUP(AO35,sign_substrate[lookupValue],sign_substrate[lookupKey],"ERROR"),""), "")</f>
        <v/>
      </c>
      <c r="AR35" s="3" t="str">
        <f>IF($A35="ADD",IF(NOT(ISBLANK(AQ35)),_xlfn.XLOOKUP(AQ35,frame[lookupValue],frame[lookupKey],"ERROR"),""), "")</f>
        <v/>
      </c>
      <c r="AT35" s="3" t="str">
        <f>IF($A35="ADD",IF(NOT(ISBLANK(AS35)),_xlfn.XLOOKUP(AS35,sign_material[lookupValue],sign_material[lookupKey],"ERROR"),""), "")</f>
        <v/>
      </c>
      <c r="AV35" s="3" t="str">
        <f>IF($A35="ADD",IF(NOT(ISBLANK(AU35)),_xlfn.XLOOKUP(AU35,sign_colour[lookupValue],sign_colour[lookupKey],"ERROR"),""), "")</f>
        <v/>
      </c>
      <c r="AX35" s="3" t="str">
        <f>IF($A35="ADD",IF(NOT(ISBLANK(AW35)),_xlfn.XLOOKUP(AW35,sign_material[lookupValue],sign_material[lookupKey],"ERROR"),""), "")</f>
        <v/>
      </c>
      <c r="AY35" s="7"/>
      <c r="AZ35" s="4" t="str">
        <f t="shared" ca="1" si="1"/>
        <v/>
      </c>
      <c r="BA35" s="4"/>
      <c r="BB35" s="3" t="str">
        <f t="shared" si="2"/>
        <v/>
      </c>
      <c r="BC35" s="3" t="str">
        <f>IF($A35="","",IF((AND($A35="ADD",OR(BB35="",BB35="In Use"))),"5",(_xlfn.XLOOKUP(BB35,ud_asset_status[lookupValue],ud_asset_status[lookupKey],""))))</f>
        <v/>
      </c>
      <c r="BD35" s="7"/>
      <c r="BF35" s="3" t="str">
        <f>IF($A35="ADD",IF(NOT(ISBLANK(BE35)),_xlfn.XLOOKUP(BE35,ar_replace_reason[lookupValue],ar_replace_reason[lookupKey],"ERROR"),""), "")</f>
        <v/>
      </c>
      <c r="BG35" s="3" t="str">
        <f t="shared" si="3"/>
        <v/>
      </c>
      <c r="BH35" s="3" t="str">
        <f>IF($A35="","",IF((AND($A35="ADD",OR(BG35="",BG35="Queenstown-Lakes District Council"))),"70",(_xlfn.XLOOKUP(BG35,ud_organisation_owner[lookupValue],ud_organisation_owner[lookupKey],""))))</f>
        <v/>
      </c>
      <c r="BI35" s="3" t="str">
        <f t="shared" si="4"/>
        <v/>
      </c>
      <c r="BJ35" s="3" t="str">
        <f>IF($A35="","",IF((AND($A35="ADD",OR(BI35="",BI35="Queenstown-Lakes District Council"))),"70",(_xlfn.XLOOKUP(BI35,ud_organisation_owner[lookupValue],ud_organisation_owner[lookupKey],""))))</f>
        <v/>
      </c>
      <c r="BK35" s="3" t="str">
        <f t="shared" si="5"/>
        <v/>
      </c>
      <c r="BL35" s="3" t="str">
        <f>IF($A35="","",IF((AND($A35="ADD",OR(BK35="",BK35="Local Authority"))),"17",(_xlfn.XLOOKUP(BK35,ud_sub_organisation[lookupValue],ud_sub_organisation[lookupKey],""))))</f>
        <v/>
      </c>
      <c r="BM35" s="3" t="str">
        <f t="shared" si="6"/>
        <v/>
      </c>
      <c r="BN35" s="3" t="str">
        <f>IF($A35="","",IF((AND($A35="ADD",OR(BM35="",BM35="Vested assets"))),"12",(_xlfn.XLOOKUP(BM35,ud_work_origin[lookupValue],ud_work_origin[lookupKey],""))))</f>
        <v/>
      </c>
      <c r="BO35" s="8"/>
      <c r="BP35" s="2" t="str">
        <f t="shared" si="7"/>
        <v/>
      </c>
      <c r="BQ35" s="3" t="str">
        <f t="shared" si="8"/>
        <v/>
      </c>
      <c r="BR35" s="3" t="str">
        <f>IF($A35="","",IF((AND($A35="ADD",OR(BQ35="",BQ35="Excellent"))),"1",(_xlfn.XLOOKUP(BQ35,condition[lookupValue],condition[lookupKey],""))))</f>
        <v/>
      </c>
      <c r="BS35" s="7" t="str">
        <f t="shared" si="9"/>
        <v/>
      </c>
      <c r="BT35" s="9"/>
    </row>
    <row r="36" spans="2:72">
      <c r="B36" s="4"/>
      <c r="D36" s="3" t="str">
        <f>IF($A36="ADD",IF(NOT(ISBLANK(C36)),_xlfn.XLOOKUP(C36,ud_amds_table_list[lookupValue],ud_amds_table_list[lookupKey],"ERROR"),""), "")</f>
        <v/>
      </c>
      <c r="E36" s="9"/>
      <c r="G36" s="3" t="str">
        <f>IF($A36="ADD",IF(NOT(ISBLANK(F36)),_xlfn.XLOOKUP(F36,roadnames[lookupValue],roadnames[lookupKey],"ERROR"),""), "")</f>
        <v/>
      </c>
      <c r="H36" s="5"/>
      <c r="I36" s="5"/>
      <c r="J36" s="6"/>
      <c r="L36" s="3" t="str">
        <f>IF($A36="ADD",IF(NOT(ISBLANK(K36)),_xlfn.XLOOKUP(K36,side[lookupValue],side[lookupKey],"ERROR"),""), "")</f>
        <v/>
      </c>
      <c r="M36" s="4"/>
      <c r="N36" s="4"/>
      <c r="O36" s="4"/>
      <c r="S36" s="3" t="str">
        <f>IF($A36="ADD",IF(NOT(ISBLANK(R36)),_xlfn.XLOOKUP(R36,ud_tcd_sign_class[lookupValue],ud_tcd_sign_class[lookupKey],"ERROR"),""), "")</f>
        <v/>
      </c>
      <c r="U36" s="3" t="str">
        <f>IF($A36="ADD",IF(NOT(ISBLANK(T36)),_xlfn.XLOOKUP(1,(ud_tcd_sign_subclass_lookup=T36)*(ud_tcd_sign_subclass_parentKey=S36),ud_tcd_sign_subclass[lookupKey],"ERROR"),""), "")</f>
        <v/>
      </c>
      <c r="W36" s="3" t="str">
        <f>IF($A36="ADD",IF(NOT(ISBLANK(V36)),_xlfn.XLOOKUP(1,(ud_tcd_sign_type_ne_lookup=V36)*(ud_tcd_sign_type_ne_parentKey=T36),ud_tcd_sign_type_ne[lookupKey],"ERROR"),""), "")</f>
        <v/>
      </c>
      <c r="Y36" s="3" t="str">
        <f>IF($A36="ADD",IF(NOT(ISBLANK(X36)),_xlfn.XLOOKUP(X36,ud_non_tcd_sign_type[lookupValue],ud_non_tcd_sign_type[lookupKey],"ERROR"),""), "")</f>
        <v/>
      </c>
      <c r="AE36" s="3" t="str">
        <f>IF($A36="ADD",IF(NOT(ISBLANK(AD36)),_xlfn.XLOOKUP(AD36,ud_sign_background_colour[lookupValue],ud_sign_background_colour[lookupKey],"ERROR"),""), "")</f>
        <v/>
      </c>
      <c r="AF36" s="8"/>
      <c r="AI36" s="3" t="str">
        <f>IF($A36="ADD",IF(NOT(ISBLANK(AH36)),_xlfn.XLOOKUP(AH36,ud_sign_connection_mode[lookupValue],ud_sign_connection_mode[lookupKey],"ERROR"),""), "")</f>
        <v/>
      </c>
      <c r="AJ36" s="4"/>
      <c r="AL36" s="3" t="str">
        <f t="shared" si="0"/>
        <v/>
      </c>
      <c r="AN36" s="3" t="str">
        <f>IF($A36="ADD",IF(NOT(ISBLANK(AM36)),_xlfn.XLOOKUP(AM36,indicating_dir[lookupValue],indicating_dir[lookupKey],"ERROR"),""), "")</f>
        <v/>
      </c>
      <c r="AP36" s="3" t="str">
        <f>IF($A36="ADD",IF(NOT(ISBLANK(AO36)),_xlfn.XLOOKUP(AO36,sign_substrate[lookupValue],sign_substrate[lookupKey],"ERROR"),""), "")</f>
        <v/>
      </c>
      <c r="AR36" s="3" t="str">
        <f>IF($A36="ADD",IF(NOT(ISBLANK(AQ36)),_xlfn.XLOOKUP(AQ36,frame[lookupValue],frame[lookupKey],"ERROR"),""), "")</f>
        <v/>
      </c>
      <c r="AT36" s="3" t="str">
        <f>IF($A36="ADD",IF(NOT(ISBLANK(AS36)),_xlfn.XLOOKUP(AS36,sign_material[lookupValue],sign_material[lookupKey],"ERROR"),""), "")</f>
        <v/>
      </c>
      <c r="AV36" s="3" t="str">
        <f>IF($A36="ADD",IF(NOT(ISBLANK(AU36)),_xlfn.XLOOKUP(AU36,sign_colour[lookupValue],sign_colour[lookupKey],"ERROR"),""), "")</f>
        <v/>
      </c>
      <c r="AX36" s="3" t="str">
        <f>IF($A36="ADD",IF(NOT(ISBLANK(AW36)),_xlfn.XLOOKUP(AW36,sign_material[lookupValue],sign_material[lookupKey],"ERROR"),""), "")</f>
        <v/>
      </c>
      <c r="AY36" s="7"/>
      <c r="AZ36" s="4" t="str">
        <f t="shared" ca="1" si="1"/>
        <v/>
      </c>
      <c r="BA36" s="4"/>
      <c r="BB36" s="3" t="str">
        <f t="shared" si="2"/>
        <v/>
      </c>
      <c r="BC36" s="3" t="str">
        <f>IF($A36="","",IF((AND($A36="ADD",OR(BB36="",BB36="In Use"))),"5",(_xlfn.XLOOKUP(BB36,ud_asset_status[lookupValue],ud_asset_status[lookupKey],""))))</f>
        <v/>
      </c>
      <c r="BD36" s="7"/>
      <c r="BF36" s="3" t="str">
        <f>IF($A36="ADD",IF(NOT(ISBLANK(BE36)),_xlfn.XLOOKUP(BE36,ar_replace_reason[lookupValue],ar_replace_reason[lookupKey],"ERROR"),""), "")</f>
        <v/>
      </c>
      <c r="BG36" s="3" t="str">
        <f t="shared" si="3"/>
        <v/>
      </c>
      <c r="BH36" s="3" t="str">
        <f>IF($A36="","",IF((AND($A36="ADD",OR(BG36="",BG36="Queenstown-Lakes District Council"))),"70",(_xlfn.XLOOKUP(BG36,ud_organisation_owner[lookupValue],ud_organisation_owner[lookupKey],""))))</f>
        <v/>
      </c>
      <c r="BI36" s="3" t="str">
        <f t="shared" si="4"/>
        <v/>
      </c>
      <c r="BJ36" s="3" t="str">
        <f>IF($A36="","",IF((AND($A36="ADD",OR(BI36="",BI36="Queenstown-Lakes District Council"))),"70",(_xlfn.XLOOKUP(BI36,ud_organisation_owner[lookupValue],ud_organisation_owner[lookupKey],""))))</f>
        <v/>
      </c>
      <c r="BK36" s="3" t="str">
        <f t="shared" si="5"/>
        <v/>
      </c>
      <c r="BL36" s="3" t="str">
        <f>IF($A36="","",IF((AND($A36="ADD",OR(BK36="",BK36="Local Authority"))),"17",(_xlfn.XLOOKUP(BK36,ud_sub_organisation[lookupValue],ud_sub_organisation[lookupKey],""))))</f>
        <v/>
      </c>
      <c r="BM36" s="3" t="str">
        <f t="shared" si="6"/>
        <v/>
      </c>
      <c r="BN36" s="3" t="str">
        <f>IF($A36="","",IF((AND($A36="ADD",OR(BM36="",BM36="Vested assets"))),"12",(_xlfn.XLOOKUP(BM36,ud_work_origin[lookupValue],ud_work_origin[lookupKey],""))))</f>
        <v/>
      </c>
      <c r="BO36" s="8"/>
      <c r="BP36" s="2" t="str">
        <f t="shared" si="7"/>
        <v/>
      </c>
      <c r="BQ36" s="3" t="str">
        <f t="shared" si="8"/>
        <v/>
      </c>
      <c r="BR36" s="3" t="str">
        <f>IF($A36="","",IF((AND($A36="ADD",OR(BQ36="",BQ36="Excellent"))),"1",(_xlfn.XLOOKUP(BQ36,condition[lookupValue],condition[lookupKey],""))))</f>
        <v/>
      </c>
      <c r="BS36" s="7" t="str">
        <f t="shared" si="9"/>
        <v/>
      </c>
      <c r="BT36" s="9"/>
    </row>
    <row r="37" spans="2:72">
      <c r="B37" s="4"/>
      <c r="D37" s="3" t="str">
        <f>IF($A37="ADD",IF(NOT(ISBLANK(C37)),_xlfn.XLOOKUP(C37,ud_amds_table_list[lookupValue],ud_amds_table_list[lookupKey],"ERROR"),""), "")</f>
        <v/>
      </c>
      <c r="E37" s="9"/>
      <c r="G37" s="3" t="str">
        <f>IF($A37="ADD",IF(NOT(ISBLANK(F37)),_xlfn.XLOOKUP(F37,roadnames[lookupValue],roadnames[lookupKey],"ERROR"),""), "")</f>
        <v/>
      </c>
      <c r="H37" s="5"/>
      <c r="I37" s="5"/>
      <c r="J37" s="6"/>
      <c r="L37" s="3" t="str">
        <f>IF($A37="ADD",IF(NOT(ISBLANK(K37)),_xlfn.XLOOKUP(K37,side[lookupValue],side[lookupKey],"ERROR"),""), "")</f>
        <v/>
      </c>
      <c r="M37" s="4"/>
      <c r="N37" s="4"/>
      <c r="O37" s="4"/>
      <c r="S37" s="3" t="str">
        <f>IF($A37="ADD",IF(NOT(ISBLANK(R37)),_xlfn.XLOOKUP(R37,ud_tcd_sign_class[lookupValue],ud_tcd_sign_class[lookupKey],"ERROR"),""), "")</f>
        <v/>
      </c>
      <c r="U37" s="3" t="str">
        <f>IF($A37="ADD",IF(NOT(ISBLANK(T37)),_xlfn.XLOOKUP(1,(ud_tcd_sign_subclass_lookup=T37)*(ud_tcd_sign_subclass_parentKey=S37),ud_tcd_sign_subclass[lookupKey],"ERROR"),""), "")</f>
        <v/>
      </c>
      <c r="W37" s="3" t="str">
        <f>IF($A37="ADD",IF(NOT(ISBLANK(V37)),_xlfn.XLOOKUP(1,(ud_tcd_sign_type_ne_lookup=V37)*(ud_tcd_sign_type_ne_parentKey=T37),ud_tcd_sign_type_ne[lookupKey],"ERROR"),""), "")</f>
        <v/>
      </c>
      <c r="Y37" s="3" t="str">
        <f>IF($A37="ADD",IF(NOT(ISBLANK(X37)),_xlfn.XLOOKUP(X37,ud_non_tcd_sign_type[lookupValue],ud_non_tcd_sign_type[lookupKey],"ERROR"),""), "")</f>
        <v/>
      </c>
      <c r="AE37" s="3" t="str">
        <f>IF($A37="ADD",IF(NOT(ISBLANK(AD37)),_xlfn.XLOOKUP(AD37,ud_sign_background_colour[lookupValue],ud_sign_background_colour[lookupKey],"ERROR"),""), "")</f>
        <v/>
      </c>
      <c r="AF37" s="8"/>
      <c r="AI37" s="3" t="str">
        <f>IF($A37="ADD",IF(NOT(ISBLANK(AH37)),_xlfn.XLOOKUP(AH37,ud_sign_connection_mode[lookupValue],ud_sign_connection_mode[lookupKey],"ERROR"),""), "")</f>
        <v/>
      </c>
      <c r="AJ37" s="4"/>
      <c r="AL37" s="3" t="str">
        <f t="shared" si="0"/>
        <v/>
      </c>
      <c r="AN37" s="3" t="str">
        <f>IF($A37="ADD",IF(NOT(ISBLANK(AM37)),_xlfn.XLOOKUP(AM37,indicating_dir[lookupValue],indicating_dir[lookupKey],"ERROR"),""), "")</f>
        <v/>
      </c>
      <c r="AP37" s="3" t="str">
        <f>IF($A37="ADD",IF(NOT(ISBLANK(AO37)),_xlfn.XLOOKUP(AO37,sign_substrate[lookupValue],sign_substrate[lookupKey],"ERROR"),""), "")</f>
        <v/>
      </c>
      <c r="AR37" s="3" t="str">
        <f>IF($A37="ADD",IF(NOT(ISBLANK(AQ37)),_xlfn.XLOOKUP(AQ37,frame[lookupValue],frame[lookupKey],"ERROR"),""), "")</f>
        <v/>
      </c>
      <c r="AT37" s="3" t="str">
        <f>IF($A37="ADD",IF(NOT(ISBLANK(AS37)),_xlfn.XLOOKUP(AS37,sign_material[lookupValue],sign_material[lookupKey],"ERROR"),""), "")</f>
        <v/>
      </c>
      <c r="AV37" s="3" t="str">
        <f>IF($A37="ADD",IF(NOT(ISBLANK(AU37)),_xlfn.XLOOKUP(AU37,sign_colour[lookupValue],sign_colour[lookupKey],"ERROR"),""), "")</f>
        <v/>
      </c>
      <c r="AX37" s="3" t="str">
        <f>IF($A37="ADD",IF(NOT(ISBLANK(AW37)),_xlfn.XLOOKUP(AW37,sign_material[lookupValue],sign_material[lookupKey],"ERROR"),""), "")</f>
        <v/>
      </c>
      <c r="AY37" s="7"/>
      <c r="AZ37" s="4" t="str">
        <f t="shared" ca="1" si="1"/>
        <v/>
      </c>
      <c r="BA37" s="4"/>
      <c r="BB37" s="3" t="str">
        <f t="shared" si="2"/>
        <v/>
      </c>
      <c r="BC37" s="3" t="str">
        <f>IF($A37="","",IF((AND($A37="ADD",OR(BB37="",BB37="In Use"))),"5",(_xlfn.XLOOKUP(BB37,ud_asset_status[lookupValue],ud_asset_status[lookupKey],""))))</f>
        <v/>
      </c>
      <c r="BD37" s="7"/>
      <c r="BF37" s="3" t="str">
        <f>IF($A37="ADD",IF(NOT(ISBLANK(BE37)),_xlfn.XLOOKUP(BE37,ar_replace_reason[lookupValue],ar_replace_reason[lookupKey],"ERROR"),""), "")</f>
        <v/>
      </c>
      <c r="BG37" s="3" t="str">
        <f t="shared" si="3"/>
        <v/>
      </c>
      <c r="BH37" s="3" t="str">
        <f>IF($A37="","",IF((AND($A37="ADD",OR(BG37="",BG37="Queenstown-Lakes District Council"))),"70",(_xlfn.XLOOKUP(BG37,ud_organisation_owner[lookupValue],ud_organisation_owner[lookupKey],""))))</f>
        <v/>
      </c>
      <c r="BI37" s="3" t="str">
        <f t="shared" si="4"/>
        <v/>
      </c>
      <c r="BJ37" s="3" t="str">
        <f>IF($A37="","",IF((AND($A37="ADD",OR(BI37="",BI37="Queenstown-Lakes District Council"))),"70",(_xlfn.XLOOKUP(BI37,ud_organisation_owner[lookupValue],ud_organisation_owner[lookupKey],""))))</f>
        <v/>
      </c>
      <c r="BK37" s="3" t="str">
        <f t="shared" si="5"/>
        <v/>
      </c>
      <c r="BL37" s="3" t="str">
        <f>IF($A37="","",IF((AND($A37="ADD",OR(BK37="",BK37="Local Authority"))),"17",(_xlfn.XLOOKUP(BK37,ud_sub_organisation[lookupValue],ud_sub_organisation[lookupKey],""))))</f>
        <v/>
      </c>
      <c r="BM37" s="3" t="str">
        <f t="shared" si="6"/>
        <v/>
      </c>
      <c r="BN37" s="3" t="str">
        <f>IF($A37="","",IF((AND($A37="ADD",OR(BM37="",BM37="Vested assets"))),"12",(_xlfn.XLOOKUP(BM37,ud_work_origin[lookupValue],ud_work_origin[lookupKey],""))))</f>
        <v/>
      </c>
      <c r="BO37" s="8"/>
      <c r="BP37" s="2" t="str">
        <f t="shared" si="7"/>
        <v/>
      </c>
      <c r="BQ37" s="3" t="str">
        <f t="shared" si="8"/>
        <v/>
      </c>
      <c r="BR37" s="3" t="str">
        <f>IF($A37="","",IF((AND($A37="ADD",OR(BQ37="",BQ37="Excellent"))),"1",(_xlfn.XLOOKUP(BQ37,condition[lookupValue],condition[lookupKey],""))))</f>
        <v/>
      </c>
      <c r="BS37" s="7" t="str">
        <f t="shared" si="9"/>
        <v/>
      </c>
      <c r="BT37" s="9"/>
    </row>
    <row r="38" spans="2:72">
      <c r="B38" s="4"/>
      <c r="D38" s="3" t="str">
        <f>IF($A38="ADD",IF(NOT(ISBLANK(C38)),_xlfn.XLOOKUP(C38,ud_amds_table_list[lookupValue],ud_amds_table_list[lookupKey],"ERROR"),""), "")</f>
        <v/>
      </c>
      <c r="E38" s="9"/>
      <c r="G38" s="3" t="str">
        <f>IF($A38="ADD",IF(NOT(ISBLANK(F38)),_xlfn.XLOOKUP(F38,roadnames[lookupValue],roadnames[lookupKey],"ERROR"),""), "")</f>
        <v/>
      </c>
      <c r="H38" s="5"/>
      <c r="I38" s="5"/>
      <c r="J38" s="6"/>
      <c r="L38" s="3" t="str">
        <f>IF($A38="ADD",IF(NOT(ISBLANK(K38)),_xlfn.XLOOKUP(K38,side[lookupValue],side[lookupKey],"ERROR"),""), "")</f>
        <v/>
      </c>
      <c r="M38" s="4"/>
      <c r="N38" s="4"/>
      <c r="O38" s="4"/>
      <c r="S38" s="3" t="str">
        <f>IF($A38="ADD",IF(NOT(ISBLANK(R38)),_xlfn.XLOOKUP(R38,ud_tcd_sign_class[lookupValue],ud_tcd_sign_class[lookupKey],"ERROR"),""), "")</f>
        <v/>
      </c>
      <c r="U38" s="3" t="str">
        <f>IF($A38="ADD",IF(NOT(ISBLANK(T38)),_xlfn.XLOOKUP(1,(ud_tcd_sign_subclass_lookup=T38)*(ud_tcd_sign_subclass_parentKey=S38),ud_tcd_sign_subclass[lookupKey],"ERROR"),""), "")</f>
        <v/>
      </c>
      <c r="W38" s="3" t="str">
        <f>IF($A38="ADD",IF(NOT(ISBLANK(V38)),_xlfn.XLOOKUP(1,(ud_tcd_sign_type_ne_lookup=V38)*(ud_tcd_sign_type_ne_parentKey=T38),ud_tcd_sign_type_ne[lookupKey],"ERROR"),""), "")</f>
        <v/>
      </c>
      <c r="Y38" s="3" t="str">
        <f>IF($A38="ADD",IF(NOT(ISBLANK(X38)),_xlfn.XLOOKUP(X38,ud_non_tcd_sign_type[lookupValue],ud_non_tcd_sign_type[lookupKey],"ERROR"),""), "")</f>
        <v/>
      </c>
      <c r="AE38" s="3" t="str">
        <f>IF($A38="ADD",IF(NOT(ISBLANK(AD38)),_xlfn.XLOOKUP(AD38,ud_sign_background_colour[lookupValue],ud_sign_background_colour[lookupKey],"ERROR"),""), "")</f>
        <v/>
      </c>
      <c r="AF38" s="8"/>
      <c r="AI38" s="3" t="str">
        <f>IF($A38="ADD",IF(NOT(ISBLANK(AH38)),_xlfn.XLOOKUP(AH38,ud_sign_connection_mode[lookupValue],ud_sign_connection_mode[lookupKey],"ERROR"),""), "")</f>
        <v/>
      </c>
      <c r="AJ38" s="4"/>
      <c r="AL38" s="3" t="str">
        <f t="shared" si="0"/>
        <v/>
      </c>
      <c r="AN38" s="3" t="str">
        <f>IF($A38="ADD",IF(NOT(ISBLANK(AM38)),_xlfn.XLOOKUP(AM38,indicating_dir[lookupValue],indicating_dir[lookupKey],"ERROR"),""), "")</f>
        <v/>
      </c>
      <c r="AP38" s="3" t="str">
        <f>IF($A38="ADD",IF(NOT(ISBLANK(AO38)),_xlfn.XLOOKUP(AO38,sign_substrate[lookupValue],sign_substrate[lookupKey],"ERROR"),""), "")</f>
        <v/>
      </c>
      <c r="AR38" s="3" t="str">
        <f>IF($A38="ADD",IF(NOT(ISBLANK(AQ38)),_xlfn.XLOOKUP(AQ38,frame[lookupValue],frame[lookupKey],"ERROR"),""), "")</f>
        <v/>
      </c>
      <c r="AT38" s="3" t="str">
        <f>IF($A38="ADD",IF(NOT(ISBLANK(AS38)),_xlfn.XLOOKUP(AS38,sign_material[lookupValue],sign_material[lookupKey],"ERROR"),""), "")</f>
        <v/>
      </c>
      <c r="AV38" s="3" t="str">
        <f>IF($A38="ADD",IF(NOT(ISBLANK(AU38)),_xlfn.XLOOKUP(AU38,sign_colour[lookupValue],sign_colour[lookupKey],"ERROR"),""), "")</f>
        <v/>
      </c>
      <c r="AX38" s="3" t="str">
        <f>IF($A38="ADD",IF(NOT(ISBLANK(AW38)),_xlfn.XLOOKUP(AW38,sign_material[lookupValue],sign_material[lookupKey],"ERROR"),""), "")</f>
        <v/>
      </c>
      <c r="AY38" s="7"/>
      <c r="AZ38" s="4" t="str">
        <f t="shared" ca="1" si="1"/>
        <v/>
      </c>
      <c r="BA38" s="4"/>
      <c r="BB38" s="3" t="str">
        <f t="shared" si="2"/>
        <v/>
      </c>
      <c r="BC38" s="3" t="str">
        <f>IF($A38="","",IF((AND($A38="ADD",OR(BB38="",BB38="In Use"))),"5",(_xlfn.XLOOKUP(BB38,ud_asset_status[lookupValue],ud_asset_status[lookupKey],""))))</f>
        <v/>
      </c>
      <c r="BD38" s="7"/>
      <c r="BF38" s="3" t="str">
        <f>IF($A38="ADD",IF(NOT(ISBLANK(BE38)),_xlfn.XLOOKUP(BE38,ar_replace_reason[lookupValue],ar_replace_reason[lookupKey],"ERROR"),""), "")</f>
        <v/>
      </c>
      <c r="BG38" s="3" t="str">
        <f t="shared" si="3"/>
        <v/>
      </c>
      <c r="BH38" s="3" t="str">
        <f>IF($A38="","",IF((AND($A38="ADD",OR(BG38="",BG38="Queenstown-Lakes District Council"))),"70",(_xlfn.XLOOKUP(BG38,ud_organisation_owner[lookupValue],ud_organisation_owner[lookupKey],""))))</f>
        <v/>
      </c>
      <c r="BI38" s="3" t="str">
        <f t="shared" si="4"/>
        <v/>
      </c>
      <c r="BJ38" s="3" t="str">
        <f>IF($A38="","",IF((AND($A38="ADD",OR(BI38="",BI38="Queenstown-Lakes District Council"))),"70",(_xlfn.XLOOKUP(BI38,ud_organisation_owner[lookupValue],ud_organisation_owner[lookupKey],""))))</f>
        <v/>
      </c>
      <c r="BK38" s="3" t="str">
        <f t="shared" si="5"/>
        <v/>
      </c>
      <c r="BL38" s="3" t="str">
        <f>IF($A38="","",IF((AND($A38="ADD",OR(BK38="",BK38="Local Authority"))),"17",(_xlfn.XLOOKUP(BK38,ud_sub_organisation[lookupValue],ud_sub_organisation[lookupKey],""))))</f>
        <v/>
      </c>
      <c r="BM38" s="3" t="str">
        <f t="shared" si="6"/>
        <v/>
      </c>
      <c r="BN38" s="3" t="str">
        <f>IF($A38="","",IF((AND($A38="ADD",OR(BM38="",BM38="Vested assets"))),"12",(_xlfn.XLOOKUP(BM38,ud_work_origin[lookupValue],ud_work_origin[lookupKey],""))))</f>
        <v/>
      </c>
      <c r="BO38" s="8"/>
      <c r="BP38" s="2" t="str">
        <f t="shared" si="7"/>
        <v/>
      </c>
      <c r="BQ38" s="3" t="str">
        <f t="shared" si="8"/>
        <v/>
      </c>
      <c r="BR38" s="3" t="str">
        <f>IF($A38="","",IF((AND($A38="ADD",OR(BQ38="",BQ38="Excellent"))),"1",(_xlfn.XLOOKUP(BQ38,condition[lookupValue],condition[lookupKey],""))))</f>
        <v/>
      </c>
      <c r="BS38" s="7" t="str">
        <f t="shared" si="9"/>
        <v/>
      </c>
      <c r="BT38" s="9"/>
    </row>
    <row r="39" spans="2:72">
      <c r="B39" s="4"/>
      <c r="D39" s="3" t="str">
        <f>IF($A39="ADD",IF(NOT(ISBLANK(C39)),_xlfn.XLOOKUP(C39,ud_amds_table_list[lookupValue],ud_amds_table_list[lookupKey],"ERROR"),""), "")</f>
        <v/>
      </c>
      <c r="E39" s="9"/>
      <c r="G39" s="3" t="str">
        <f>IF($A39="ADD",IF(NOT(ISBLANK(F39)),_xlfn.XLOOKUP(F39,roadnames[lookupValue],roadnames[lookupKey],"ERROR"),""), "")</f>
        <v/>
      </c>
      <c r="H39" s="5"/>
      <c r="I39" s="5"/>
      <c r="J39" s="6"/>
      <c r="L39" s="3" t="str">
        <f>IF($A39="ADD",IF(NOT(ISBLANK(K39)),_xlfn.XLOOKUP(K39,side[lookupValue],side[lookupKey],"ERROR"),""), "")</f>
        <v/>
      </c>
      <c r="M39" s="4"/>
      <c r="N39" s="4"/>
      <c r="O39" s="4"/>
      <c r="S39" s="3" t="str">
        <f>IF($A39="ADD",IF(NOT(ISBLANK(R39)),_xlfn.XLOOKUP(R39,ud_tcd_sign_class[lookupValue],ud_tcd_sign_class[lookupKey],"ERROR"),""), "")</f>
        <v/>
      </c>
      <c r="U39" s="3" t="str">
        <f>IF($A39="ADD",IF(NOT(ISBLANK(T39)),_xlfn.XLOOKUP(1,(ud_tcd_sign_subclass_lookup=T39)*(ud_tcd_sign_subclass_parentKey=S39),ud_tcd_sign_subclass[lookupKey],"ERROR"),""), "")</f>
        <v/>
      </c>
      <c r="W39" s="3" t="str">
        <f>IF($A39="ADD",IF(NOT(ISBLANK(V39)),_xlfn.XLOOKUP(1,(ud_tcd_sign_type_ne_lookup=V39)*(ud_tcd_sign_type_ne_parentKey=T39),ud_tcd_sign_type_ne[lookupKey],"ERROR"),""), "")</f>
        <v/>
      </c>
      <c r="Y39" s="3" t="str">
        <f>IF($A39="ADD",IF(NOT(ISBLANK(X39)),_xlfn.XLOOKUP(X39,ud_non_tcd_sign_type[lookupValue],ud_non_tcd_sign_type[lookupKey],"ERROR"),""), "")</f>
        <v/>
      </c>
      <c r="AE39" s="3" t="str">
        <f>IF($A39="ADD",IF(NOT(ISBLANK(AD39)),_xlfn.XLOOKUP(AD39,ud_sign_background_colour[lookupValue],ud_sign_background_colour[lookupKey],"ERROR"),""), "")</f>
        <v/>
      </c>
      <c r="AF39" s="8"/>
      <c r="AI39" s="3" t="str">
        <f>IF($A39="ADD",IF(NOT(ISBLANK(AH39)),_xlfn.XLOOKUP(AH39,ud_sign_connection_mode[lookupValue],ud_sign_connection_mode[lookupKey],"ERROR"),""), "")</f>
        <v/>
      </c>
      <c r="AJ39" s="4"/>
      <c r="AL39" s="3" t="str">
        <f t="shared" si="0"/>
        <v/>
      </c>
      <c r="AN39" s="3" t="str">
        <f>IF($A39="ADD",IF(NOT(ISBLANK(AM39)),_xlfn.XLOOKUP(AM39,indicating_dir[lookupValue],indicating_dir[lookupKey],"ERROR"),""), "")</f>
        <v/>
      </c>
      <c r="AP39" s="3" t="str">
        <f>IF($A39="ADD",IF(NOT(ISBLANK(AO39)),_xlfn.XLOOKUP(AO39,sign_substrate[lookupValue],sign_substrate[lookupKey],"ERROR"),""), "")</f>
        <v/>
      </c>
      <c r="AR39" s="3" t="str">
        <f>IF($A39="ADD",IF(NOT(ISBLANK(AQ39)),_xlfn.XLOOKUP(AQ39,frame[lookupValue],frame[lookupKey],"ERROR"),""), "")</f>
        <v/>
      </c>
      <c r="AT39" s="3" t="str">
        <f>IF($A39="ADD",IF(NOT(ISBLANK(AS39)),_xlfn.XLOOKUP(AS39,sign_material[lookupValue],sign_material[lookupKey],"ERROR"),""), "")</f>
        <v/>
      </c>
      <c r="AV39" s="3" t="str">
        <f>IF($A39="ADD",IF(NOT(ISBLANK(AU39)),_xlfn.XLOOKUP(AU39,sign_colour[lookupValue],sign_colour[lookupKey],"ERROR"),""), "")</f>
        <v/>
      </c>
      <c r="AX39" s="3" t="str">
        <f>IF($A39="ADD",IF(NOT(ISBLANK(AW39)),_xlfn.XLOOKUP(AW39,sign_material[lookupValue],sign_material[lookupKey],"ERROR"),""), "")</f>
        <v/>
      </c>
      <c r="AY39" s="7"/>
      <c r="AZ39" s="4" t="str">
        <f t="shared" ca="1" si="1"/>
        <v/>
      </c>
      <c r="BA39" s="4"/>
      <c r="BB39" s="3" t="str">
        <f t="shared" si="2"/>
        <v/>
      </c>
      <c r="BC39" s="3" t="str">
        <f>IF($A39="","",IF((AND($A39="ADD",OR(BB39="",BB39="In Use"))),"5",(_xlfn.XLOOKUP(BB39,ud_asset_status[lookupValue],ud_asset_status[lookupKey],""))))</f>
        <v/>
      </c>
      <c r="BD39" s="7"/>
      <c r="BF39" s="3" t="str">
        <f>IF($A39="ADD",IF(NOT(ISBLANK(BE39)),_xlfn.XLOOKUP(BE39,ar_replace_reason[lookupValue],ar_replace_reason[lookupKey],"ERROR"),""), "")</f>
        <v/>
      </c>
      <c r="BG39" s="3" t="str">
        <f t="shared" si="3"/>
        <v/>
      </c>
      <c r="BH39" s="3" t="str">
        <f>IF($A39="","",IF((AND($A39="ADD",OR(BG39="",BG39="Queenstown-Lakes District Council"))),"70",(_xlfn.XLOOKUP(BG39,ud_organisation_owner[lookupValue],ud_organisation_owner[lookupKey],""))))</f>
        <v/>
      </c>
      <c r="BI39" s="3" t="str">
        <f t="shared" si="4"/>
        <v/>
      </c>
      <c r="BJ39" s="3" t="str">
        <f>IF($A39="","",IF((AND($A39="ADD",OR(BI39="",BI39="Queenstown-Lakes District Council"))),"70",(_xlfn.XLOOKUP(BI39,ud_organisation_owner[lookupValue],ud_organisation_owner[lookupKey],""))))</f>
        <v/>
      </c>
      <c r="BK39" s="3" t="str">
        <f t="shared" si="5"/>
        <v/>
      </c>
      <c r="BL39" s="3" t="str">
        <f>IF($A39="","",IF((AND($A39="ADD",OR(BK39="",BK39="Local Authority"))),"17",(_xlfn.XLOOKUP(BK39,ud_sub_organisation[lookupValue],ud_sub_organisation[lookupKey],""))))</f>
        <v/>
      </c>
      <c r="BM39" s="3" t="str">
        <f t="shared" si="6"/>
        <v/>
      </c>
      <c r="BN39" s="3" t="str">
        <f>IF($A39="","",IF((AND($A39="ADD",OR(BM39="",BM39="Vested assets"))),"12",(_xlfn.XLOOKUP(BM39,ud_work_origin[lookupValue],ud_work_origin[lookupKey],""))))</f>
        <v/>
      </c>
      <c r="BO39" s="8"/>
      <c r="BP39" s="2" t="str">
        <f t="shared" si="7"/>
        <v/>
      </c>
      <c r="BQ39" s="3" t="str">
        <f t="shared" si="8"/>
        <v/>
      </c>
      <c r="BR39" s="3" t="str">
        <f>IF($A39="","",IF((AND($A39="ADD",OR(BQ39="",BQ39="Excellent"))),"1",(_xlfn.XLOOKUP(BQ39,condition[lookupValue],condition[lookupKey],""))))</f>
        <v/>
      </c>
      <c r="BS39" s="7" t="str">
        <f t="shared" si="9"/>
        <v/>
      </c>
      <c r="BT39" s="9"/>
    </row>
    <row r="40" spans="2:72">
      <c r="B40" s="4"/>
      <c r="D40" s="3" t="str">
        <f>IF($A40="ADD",IF(NOT(ISBLANK(C40)),_xlfn.XLOOKUP(C40,ud_amds_table_list[lookupValue],ud_amds_table_list[lookupKey],"ERROR"),""), "")</f>
        <v/>
      </c>
      <c r="E40" s="9"/>
      <c r="G40" s="3" t="str">
        <f>IF($A40="ADD",IF(NOT(ISBLANK(F40)),_xlfn.XLOOKUP(F40,roadnames[lookupValue],roadnames[lookupKey],"ERROR"),""), "")</f>
        <v/>
      </c>
      <c r="H40" s="5"/>
      <c r="I40" s="5"/>
      <c r="J40" s="6"/>
      <c r="L40" s="3" t="str">
        <f>IF($A40="ADD",IF(NOT(ISBLANK(K40)),_xlfn.XLOOKUP(K40,side[lookupValue],side[lookupKey],"ERROR"),""), "")</f>
        <v/>
      </c>
      <c r="M40" s="4"/>
      <c r="N40" s="4"/>
      <c r="O40" s="4"/>
      <c r="S40" s="3" t="str">
        <f>IF($A40="ADD",IF(NOT(ISBLANK(R40)),_xlfn.XLOOKUP(R40,ud_tcd_sign_class[lookupValue],ud_tcd_sign_class[lookupKey],"ERROR"),""), "")</f>
        <v/>
      </c>
      <c r="U40" s="3" t="str">
        <f>IF($A40="ADD",IF(NOT(ISBLANK(T40)),_xlfn.XLOOKUP(1,(ud_tcd_sign_subclass_lookup=T40)*(ud_tcd_sign_subclass_parentKey=S40),ud_tcd_sign_subclass[lookupKey],"ERROR"),""), "")</f>
        <v/>
      </c>
      <c r="W40" s="3" t="str">
        <f>IF($A40="ADD",IF(NOT(ISBLANK(V40)),_xlfn.XLOOKUP(1,(ud_tcd_sign_type_ne_lookup=V40)*(ud_tcd_sign_type_ne_parentKey=T40),ud_tcd_sign_type_ne[lookupKey],"ERROR"),""), "")</f>
        <v/>
      </c>
      <c r="Y40" s="3" t="str">
        <f>IF($A40="ADD",IF(NOT(ISBLANK(X40)),_xlfn.XLOOKUP(X40,ud_non_tcd_sign_type[lookupValue],ud_non_tcd_sign_type[lookupKey],"ERROR"),""), "")</f>
        <v/>
      </c>
      <c r="AE40" s="3" t="str">
        <f>IF($A40="ADD",IF(NOT(ISBLANK(AD40)),_xlfn.XLOOKUP(AD40,ud_sign_background_colour[lookupValue],ud_sign_background_colour[lookupKey],"ERROR"),""), "")</f>
        <v/>
      </c>
      <c r="AF40" s="8"/>
      <c r="AI40" s="3" t="str">
        <f>IF($A40="ADD",IF(NOT(ISBLANK(AH40)),_xlfn.XLOOKUP(AH40,ud_sign_connection_mode[lookupValue],ud_sign_connection_mode[lookupKey],"ERROR"),""), "")</f>
        <v/>
      </c>
      <c r="AJ40" s="4"/>
      <c r="AL40" s="3" t="str">
        <f t="shared" si="0"/>
        <v/>
      </c>
      <c r="AN40" s="3" t="str">
        <f>IF($A40="ADD",IF(NOT(ISBLANK(AM40)),_xlfn.XLOOKUP(AM40,indicating_dir[lookupValue],indicating_dir[lookupKey],"ERROR"),""), "")</f>
        <v/>
      </c>
      <c r="AP40" s="3" t="str">
        <f>IF($A40="ADD",IF(NOT(ISBLANK(AO40)),_xlfn.XLOOKUP(AO40,sign_substrate[lookupValue],sign_substrate[lookupKey],"ERROR"),""), "")</f>
        <v/>
      </c>
      <c r="AR40" s="3" t="str">
        <f>IF($A40="ADD",IF(NOT(ISBLANK(AQ40)),_xlfn.XLOOKUP(AQ40,frame[lookupValue],frame[lookupKey],"ERROR"),""), "")</f>
        <v/>
      </c>
      <c r="AT40" s="3" t="str">
        <f>IF($A40="ADD",IF(NOT(ISBLANK(AS40)),_xlfn.XLOOKUP(AS40,sign_material[lookupValue],sign_material[lookupKey],"ERROR"),""), "")</f>
        <v/>
      </c>
      <c r="AV40" s="3" t="str">
        <f>IF($A40="ADD",IF(NOT(ISBLANK(AU40)),_xlfn.XLOOKUP(AU40,sign_colour[lookupValue],sign_colour[lookupKey],"ERROR"),""), "")</f>
        <v/>
      </c>
      <c r="AX40" s="3" t="str">
        <f>IF($A40="ADD",IF(NOT(ISBLANK(AW40)),_xlfn.XLOOKUP(AW40,sign_material[lookupValue],sign_material[lookupKey],"ERROR"),""), "")</f>
        <v/>
      </c>
      <c r="AY40" s="7"/>
      <c r="AZ40" s="4" t="str">
        <f t="shared" ca="1" si="1"/>
        <v/>
      </c>
      <c r="BA40" s="4"/>
      <c r="BB40" s="3" t="str">
        <f t="shared" si="2"/>
        <v/>
      </c>
      <c r="BC40" s="3" t="str">
        <f>IF($A40="","",IF((AND($A40="ADD",OR(BB40="",BB40="In Use"))),"5",(_xlfn.XLOOKUP(BB40,ud_asset_status[lookupValue],ud_asset_status[lookupKey],""))))</f>
        <v/>
      </c>
      <c r="BD40" s="7"/>
      <c r="BF40" s="3" t="str">
        <f>IF($A40="ADD",IF(NOT(ISBLANK(BE40)),_xlfn.XLOOKUP(BE40,ar_replace_reason[lookupValue],ar_replace_reason[lookupKey],"ERROR"),""), "")</f>
        <v/>
      </c>
      <c r="BG40" s="3" t="str">
        <f t="shared" si="3"/>
        <v/>
      </c>
      <c r="BH40" s="3" t="str">
        <f>IF($A40="","",IF((AND($A40="ADD",OR(BG40="",BG40="Queenstown-Lakes District Council"))),"70",(_xlfn.XLOOKUP(BG40,ud_organisation_owner[lookupValue],ud_organisation_owner[lookupKey],""))))</f>
        <v/>
      </c>
      <c r="BI40" s="3" t="str">
        <f t="shared" si="4"/>
        <v/>
      </c>
      <c r="BJ40" s="3" t="str">
        <f>IF($A40="","",IF((AND($A40="ADD",OR(BI40="",BI40="Queenstown-Lakes District Council"))),"70",(_xlfn.XLOOKUP(BI40,ud_organisation_owner[lookupValue],ud_organisation_owner[lookupKey],""))))</f>
        <v/>
      </c>
      <c r="BK40" s="3" t="str">
        <f t="shared" si="5"/>
        <v/>
      </c>
      <c r="BL40" s="3" t="str">
        <f>IF($A40="","",IF((AND($A40="ADD",OR(BK40="",BK40="Local Authority"))),"17",(_xlfn.XLOOKUP(BK40,ud_sub_organisation[lookupValue],ud_sub_organisation[lookupKey],""))))</f>
        <v/>
      </c>
      <c r="BM40" s="3" t="str">
        <f t="shared" si="6"/>
        <v/>
      </c>
      <c r="BN40" s="3" t="str">
        <f>IF($A40="","",IF((AND($A40="ADD",OR(BM40="",BM40="Vested assets"))),"12",(_xlfn.XLOOKUP(BM40,ud_work_origin[lookupValue],ud_work_origin[lookupKey],""))))</f>
        <v/>
      </c>
      <c r="BO40" s="8"/>
      <c r="BP40" s="2" t="str">
        <f t="shared" si="7"/>
        <v/>
      </c>
      <c r="BQ40" s="3" t="str">
        <f t="shared" si="8"/>
        <v/>
      </c>
      <c r="BR40" s="3" t="str">
        <f>IF($A40="","",IF((AND($A40="ADD",OR(BQ40="",BQ40="Excellent"))),"1",(_xlfn.XLOOKUP(BQ40,condition[lookupValue],condition[lookupKey],""))))</f>
        <v/>
      </c>
      <c r="BS40" s="7" t="str">
        <f t="shared" si="9"/>
        <v/>
      </c>
      <c r="BT40" s="9"/>
    </row>
    <row r="41" spans="2:72">
      <c r="B41" s="4"/>
      <c r="D41" s="3" t="str">
        <f>IF($A41="ADD",IF(NOT(ISBLANK(C41)),_xlfn.XLOOKUP(C41,ud_amds_table_list[lookupValue],ud_amds_table_list[lookupKey],"ERROR"),""), "")</f>
        <v/>
      </c>
      <c r="E41" s="9"/>
      <c r="G41" s="3" t="str">
        <f>IF($A41="ADD",IF(NOT(ISBLANK(F41)),_xlfn.XLOOKUP(F41,roadnames[lookupValue],roadnames[lookupKey],"ERROR"),""), "")</f>
        <v/>
      </c>
      <c r="H41" s="5"/>
      <c r="I41" s="5"/>
      <c r="J41" s="6"/>
      <c r="L41" s="3" t="str">
        <f>IF($A41="ADD",IF(NOT(ISBLANK(K41)),_xlfn.XLOOKUP(K41,side[lookupValue],side[lookupKey],"ERROR"),""), "")</f>
        <v/>
      </c>
      <c r="M41" s="4"/>
      <c r="N41" s="4"/>
      <c r="O41" s="4"/>
      <c r="S41" s="3" t="str">
        <f>IF($A41="ADD",IF(NOT(ISBLANK(R41)),_xlfn.XLOOKUP(R41,ud_tcd_sign_class[lookupValue],ud_tcd_sign_class[lookupKey],"ERROR"),""), "")</f>
        <v/>
      </c>
      <c r="U41" s="3" t="str">
        <f>IF($A41="ADD",IF(NOT(ISBLANK(T41)),_xlfn.XLOOKUP(1,(ud_tcd_sign_subclass_lookup=T41)*(ud_tcd_sign_subclass_parentKey=S41),ud_tcd_sign_subclass[lookupKey],"ERROR"),""), "")</f>
        <v/>
      </c>
      <c r="W41" s="3" t="str">
        <f>IF($A41="ADD",IF(NOT(ISBLANK(V41)),_xlfn.XLOOKUP(1,(ud_tcd_sign_type_ne_lookup=V41)*(ud_tcd_sign_type_ne_parentKey=T41),ud_tcd_sign_type_ne[lookupKey],"ERROR"),""), "")</f>
        <v/>
      </c>
      <c r="Y41" s="3" t="str">
        <f>IF($A41="ADD",IF(NOT(ISBLANK(X41)),_xlfn.XLOOKUP(X41,ud_non_tcd_sign_type[lookupValue],ud_non_tcd_sign_type[lookupKey],"ERROR"),""), "")</f>
        <v/>
      </c>
      <c r="AE41" s="3" t="str">
        <f>IF($A41="ADD",IF(NOT(ISBLANK(AD41)),_xlfn.XLOOKUP(AD41,ud_sign_background_colour[lookupValue],ud_sign_background_colour[lookupKey],"ERROR"),""), "")</f>
        <v/>
      </c>
      <c r="AF41" s="8"/>
      <c r="AI41" s="3" t="str">
        <f>IF($A41="ADD",IF(NOT(ISBLANK(AH41)),_xlfn.XLOOKUP(AH41,ud_sign_connection_mode[lookupValue],ud_sign_connection_mode[lookupKey],"ERROR"),""), "")</f>
        <v/>
      </c>
      <c r="AJ41" s="4"/>
      <c r="AL41" s="3" t="str">
        <f t="shared" si="0"/>
        <v/>
      </c>
      <c r="AN41" s="3" t="str">
        <f>IF($A41="ADD",IF(NOT(ISBLANK(AM41)),_xlfn.XLOOKUP(AM41,indicating_dir[lookupValue],indicating_dir[lookupKey],"ERROR"),""), "")</f>
        <v/>
      </c>
      <c r="AP41" s="3" t="str">
        <f>IF($A41="ADD",IF(NOT(ISBLANK(AO41)),_xlfn.XLOOKUP(AO41,sign_substrate[lookupValue],sign_substrate[lookupKey],"ERROR"),""), "")</f>
        <v/>
      </c>
      <c r="AR41" s="3" t="str">
        <f>IF($A41="ADD",IF(NOT(ISBLANK(AQ41)),_xlfn.XLOOKUP(AQ41,frame[lookupValue],frame[lookupKey],"ERROR"),""), "")</f>
        <v/>
      </c>
      <c r="AT41" s="3" t="str">
        <f>IF($A41="ADD",IF(NOT(ISBLANK(AS41)),_xlfn.XLOOKUP(AS41,sign_material[lookupValue],sign_material[lookupKey],"ERROR"),""), "")</f>
        <v/>
      </c>
      <c r="AV41" s="3" t="str">
        <f>IF($A41="ADD",IF(NOT(ISBLANK(AU41)),_xlfn.XLOOKUP(AU41,sign_colour[lookupValue],sign_colour[lookupKey],"ERROR"),""), "")</f>
        <v/>
      </c>
      <c r="AX41" s="3" t="str">
        <f>IF($A41="ADD",IF(NOT(ISBLANK(AW41)),_xlfn.XLOOKUP(AW41,sign_material[lookupValue],sign_material[lookupKey],"ERROR"),""), "")</f>
        <v/>
      </c>
      <c r="AY41" s="7"/>
      <c r="AZ41" s="4" t="str">
        <f t="shared" ca="1" si="1"/>
        <v/>
      </c>
      <c r="BA41" s="4"/>
      <c r="BB41" s="3" t="str">
        <f t="shared" si="2"/>
        <v/>
      </c>
      <c r="BC41" s="3" t="str">
        <f>IF($A41="","",IF((AND($A41="ADD",OR(BB41="",BB41="In Use"))),"5",(_xlfn.XLOOKUP(BB41,ud_asset_status[lookupValue],ud_asset_status[lookupKey],""))))</f>
        <v/>
      </c>
      <c r="BD41" s="7"/>
      <c r="BF41" s="3" t="str">
        <f>IF($A41="ADD",IF(NOT(ISBLANK(BE41)),_xlfn.XLOOKUP(BE41,ar_replace_reason[lookupValue],ar_replace_reason[lookupKey],"ERROR"),""), "")</f>
        <v/>
      </c>
      <c r="BG41" s="3" t="str">
        <f t="shared" si="3"/>
        <v/>
      </c>
      <c r="BH41" s="3" t="str">
        <f>IF($A41="","",IF((AND($A41="ADD",OR(BG41="",BG41="Queenstown-Lakes District Council"))),"70",(_xlfn.XLOOKUP(BG41,ud_organisation_owner[lookupValue],ud_organisation_owner[lookupKey],""))))</f>
        <v/>
      </c>
      <c r="BI41" s="3" t="str">
        <f t="shared" si="4"/>
        <v/>
      </c>
      <c r="BJ41" s="3" t="str">
        <f>IF($A41="","",IF((AND($A41="ADD",OR(BI41="",BI41="Queenstown-Lakes District Council"))),"70",(_xlfn.XLOOKUP(BI41,ud_organisation_owner[lookupValue],ud_organisation_owner[lookupKey],""))))</f>
        <v/>
      </c>
      <c r="BK41" s="3" t="str">
        <f t="shared" si="5"/>
        <v/>
      </c>
      <c r="BL41" s="3" t="str">
        <f>IF($A41="","",IF((AND($A41="ADD",OR(BK41="",BK41="Local Authority"))),"17",(_xlfn.XLOOKUP(BK41,ud_sub_organisation[lookupValue],ud_sub_organisation[lookupKey],""))))</f>
        <v/>
      </c>
      <c r="BM41" s="3" t="str">
        <f t="shared" si="6"/>
        <v/>
      </c>
      <c r="BN41" s="3" t="str">
        <f>IF($A41="","",IF((AND($A41="ADD",OR(BM41="",BM41="Vested assets"))),"12",(_xlfn.XLOOKUP(BM41,ud_work_origin[lookupValue],ud_work_origin[lookupKey],""))))</f>
        <v/>
      </c>
      <c r="BO41" s="8"/>
      <c r="BP41" s="2" t="str">
        <f t="shared" si="7"/>
        <v/>
      </c>
      <c r="BQ41" s="3" t="str">
        <f t="shared" si="8"/>
        <v/>
      </c>
      <c r="BR41" s="3" t="str">
        <f>IF($A41="","",IF((AND($A41="ADD",OR(BQ41="",BQ41="Excellent"))),"1",(_xlfn.XLOOKUP(BQ41,condition[lookupValue],condition[lookupKey],""))))</f>
        <v/>
      </c>
      <c r="BS41" s="7" t="str">
        <f t="shared" si="9"/>
        <v/>
      </c>
      <c r="BT41" s="9"/>
    </row>
    <row r="42" spans="2:72">
      <c r="B42" s="4"/>
      <c r="D42" s="3" t="str">
        <f>IF($A42="ADD",IF(NOT(ISBLANK(C42)),_xlfn.XLOOKUP(C42,ud_amds_table_list[lookupValue],ud_amds_table_list[lookupKey],"ERROR"),""), "")</f>
        <v/>
      </c>
      <c r="E42" s="9"/>
      <c r="G42" s="3" t="str">
        <f>IF($A42="ADD",IF(NOT(ISBLANK(F42)),_xlfn.XLOOKUP(F42,roadnames[lookupValue],roadnames[lookupKey],"ERROR"),""), "")</f>
        <v/>
      </c>
      <c r="H42" s="5"/>
      <c r="I42" s="5"/>
      <c r="J42" s="6"/>
      <c r="L42" s="3" t="str">
        <f>IF($A42="ADD",IF(NOT(ISBLANK(K42)),_xlfn.XLOOKUP(K42,side[lookupValue],side[lookupKey],"ERROR"),""), "")</f>
        <v/>
      </c>
      <c r="M42" s="4"/>
      <c r="N42" s="4"/>
      <c r="O42" s="4"/>
      <c r="S42" s="3" t="str">
        <f>IF($A42="ADD",IF(NOT(ISBLANK(R42)),_xlfn.XLOOKUP(R42,ud_tcd_sign_class[lookupValue],ud_tcd_sign_class[lookupKey],"ERROR"),""), "")</f>
        <v/>
      </c>
      <c r="U42" s="3" t="str">
        <f>IF($A42="ADD",IF(NOT(ISBLANK(T42)),_xlfn.XLOOKUP(1,(ud_tcd_sign_subclass_lookup=T42)*(ud_tcd_sign_subclass_parentKey=S42),ud_tcd_sign_subclass[lookupKey],"ERROR"),""), "")</f>
        <v/>
      </c>
      <c r="W42" s="3" t="str">
        <f>IF($A42="ADD",IF(NOT(ISBLANK(V42)),_xlfn.XLOOKUP(1,(ud_tcd_sign_type_ne_lookup=V42)*(ud_tcd_sign_type_ne_parentKey=T42),ud_tcd_sign_type_ne[lookupKey],"ERROR"),""), "")</f>
        <v/>
      </c>
      <c r="Y42" s="3" t="str">
        <f>IF($A42="ADD",IF(NOT(ISBLANK(X42)),_xlfn.XLOOKUP(X42,ud_non_tcd_sign_type[lookupValue],ud_non_tcd_sign_type[lookupKey],"ERROR"),""), "")</f>
        <v/>
      </c>
      <c r="AE42" s="3" t="str">
        <f>IF($A42="ADD",IF(NOT(ISBLANK(AD42)),_xlfn.XLOOKUP(AD42,ud_sign_background_colour[lookupValue],ud_sign_background_colour[lookupKey],"ERROR"),""), "")</f>
        <v/>
      </c>
      <c r="AF42" s="8"/>
      <c r="AI42" s="3" t="str">
        <f>IF($A42="ADD",IF(NOT(ISBLANK(AH42)),_xlfn.XLOOKUP(AH42,ud_sign_connection_mode[lookupValue],ud_sign_connection_mode[lookupKey],"ERROR"),""), "")</f>
        <v/>
      </c>
      <c r="AJ42" s="4"/>
      <c r="AL42" s="3" t="str">
        <f t="shared" si="0"/>
        <v/>
      </c>
      <c r="AN42" s="3" t="str">
        <f>IF($A42="ADD",IF(NOT(ISBLANK(AM42)),_xlfn.XLOOKUP(AM42,indicating_dir[lookupValue],indicating_dir[lookupKey],"ERROR"),""), "")</f>
        <v/>
      </c>
      <c r="AP42" s="3" t="str">
        <f>IF($A42="ADD",IF(NOT(ISBLANK(AO42)),_xlfn.XLOOKUP(AO42,sign_substrate[lookupValue],sign_substrate[lookupKey],"ERROR"),""), "")</f>
        <v/>
      </c>
      <c r="AR42" s="3" t="str">
        <f>IF($A42="ADD",IF(NOT(ISBLANK(AQ42)),_xlfn.XLOOKUP(AQ42,frame[lookupValue],frame[lookupKey],"ERROR"),""), "")</f>
        <v/>
      </c>
      <c r="AT42" s="3" t="str">
        <f>IF($A42="ADD",IF(NOT(ISBLANK(AS42)),_xlfn.XLOOKUP(AS42,sign_material[lookupValue],sign_material[lookupKey],"ERROR"),""), "")</f>
        <v/>
      </c>
      <c r="AV42" s="3" t="str">
        <f>IF($A42="ADD",IF(NOT(ISBLANK(AU42)),_xlfn.XLOOKUP(AU42,sign_colour[lookupValue],sign_colour[lookupKey],"ERROR"),""), "")</f>
        <v/>
      </c>
      <c r="AX42" s="3" t="str">
        <f>IF($A42="ADD",IF(NOT(ISBLANK(AW42)),_xlfn.XLOOKUP(AW42,sign_material[lookupValue],sign_material[lookupKey],"ERROR"),""), "")</f>
        <v/>
      </c>
      <c r="AY42" s="7"/>
      <c r="AZ42" s="4" t="str">
        <f t="shared" ca="1" si="1"/>
        <v/>
      </c>
      <c r="BA42" s="4"/>
      <c r="BB42" s="3" t="str">
        <f t="shared" si="2"/>
        <v/>
      </c>
      <c r="BC42" s="3" t="str">
        <f>IF($A42="","",IF((AND($A42="ADD",OR(BB42="",BB42="In Use"))),"5",(_xlfn.XLOOKUP(BB42,ud_asset_status[lookupValue],ud_asset_status[lookupKey],""))))</f>
        <v/>
      </c>
      <c r="BD42" s="7"/>
      <c r="BF42" s="3" t="str">
        <f>IF($A42="ADD",IF(NOT(ISBLANK(BE42)),_xlfn.XLOOKUP(BE42,ar_replace_reason[lookupValue],ar_replace_reason[lookupKey],"ERROR"),""), "")</f>
        <v/>
      </c>
      <c r="BG42" s="3" t="str">
        <f t="shared" si="3"/>
        <v/>
      </c>
      <c r="BH42" s="3" t="str">
        <f>IF($A42="","",IF((AND($A42="ADD",OR(BG42="",BG42="Queenstown-Lakes District Council"))),"70",(_xlfn.XLOOKUP(BG42,ud_organisation_owner[lookupValue],ud_organisation_owner[lookupKey],""))))</f>
        <v/>
      </c>
      <c r="BI42" s="3" t="str">
        <f t="shared" si="4"/>
        <v/>
      </c>
      <c r="BJ42" s="3" t="str">
        <f>IF($A42="","",IF((AND($A42="ADD",OR(BI42="",BI42="Queenstown-Lakes District Council"))),"70",(_xlfn.XLOOKUP(BI42,ud_organisation_owner[lookupValue],ud_organisation_owner[lookupKey],""))))</f>
        <v/>
      </c>
      <c r="BK42" s="3" t="str">
        <f t="shared" si="5"/>
        <v/>
      </c>
      <c r="BL42" s="3" t="str">
        <f>IF($A42="","",IF((AND($A42="ADD",OR(BK42="",BK42="Local Authority"))),"17",(_xlfn.XLOOKUP(BK42,ud_sub_organisation[lookupValue],ud_sub_organisation[lookupKey],""))))</f>
        <v/>
      </c>
      <c r="BM42" s="3" t="str">
        <f t="shared" si="6"/>
        <v/>
      </c>
      <c r="BN42" s="3" t="str">
        <f>IF($A42="","",IF((AND($A42="ADD",OR(BM42="",BM42="Vested assets"))),"12",(_xlfn.XLOOKUP(BM42,ud_work_origin[lookupValue],ud_work_origin[lookupKey],""))))</f>
        <v/>
      </c>
      <c r="BO42" s="8"/>
      <c r="BP42" s="2" t="str">
        <f t="shared" si="7"/>
        <v/>
      </c>
      <c r="BQ42" s="3" t="str">
        <f t="shared" si="8"/>
        <v/>
      </c>
      <c r="BR42" s="3" t="str">
        <f>IF($A42="","",IF((AND($A42="ADD",OR(BQ42="",BQ42="Excellent"))),"1",(_xlfn.XLOOKUP(BQ42,condition[lookupValue],condition[lookupKey],""))))</f>
        <v/>
      </c>
      <c r="BS42" s="7" t="str">
        <f t="shared" si="9"/>
        <v/>
      </c>
      <c r="BT42" s="9"/>
    </row>
    <row r="43" spans="2:72">
      <c r="B43" s="4"/>
      <c r="D43" s="3" t="str">
        <f>IF($A43="ADD",IF(NOT(ISBLANK(C43)),_xlfn.XLOOKUP(C43,ud_amds_table_list[lookupValue],ud_amds_table_list[lookupKey],"ERROR"),""), "")</f>
        <v/>
      </c>
      <c r="E43" s="9"/>
      <c r="G43" s="3" t="str">
        <f>IF($A43="ADD",IF(NOT(ISBLANK(F43)),_xlfn.XLOOKUP(F43,roadnames[lookupValue],roadnames[lookupKey],"ERROR"),""), "")</f>
        <v/>
      </c>
      <c r="H43" s="5"/>
      <c r="I43" s="5"/>
      <c r="J43" s="6"/>
      <c r="L43" s="3" t="str">
        <f>IF($A43="ADD",IF(NOT(ISBLANK(K43)),_xlfn.XLOOKUP(K43,side[lookupValue],side[lookupKey],"ERROR"),""), "")</f>
        <v/>
      </c>
      <c r="M43" s="4"/>
      <c r="N43" s="4"/>
      <c r="O43" s="4"/>
      <c r="S43" s="3" t="str">
        <f>IF($A43="ADD",IF(NOT(ISBLANK(R43)),_xlfn.XLOOKUP(R43,ud_tcd_sign_class[lookupValue],ud_tcd_sign_class[lookupKey],"ERROR"),""), "")</f>
        <v/>
      </c>
      <c r="U43" s="3" t="str">
        <f>IF($A43="ADD",IF(NOT(ISBLANK(T43)),_xlfn.XLOOKUP(1,(ud_tcd_sign_subclass_lookup=T43)*(ud_tcd_sign_subclass_parentKey=S43),ud_tcd_sign_subclass[lookupKey],"ERROR"),""), "")</f>
        <v/>
      </c>
      <c r="W43" s="3" t="str">
        <f>IF($A43="ADD",IF(NOT(ISBLANK(V43)),_xlfn.XLOOKUP(1,(ud_tcd_sign_type_ne_lookup=V43)*(ud_tcd_sign_type_ne_parentKey=T43),ud_tcd_sign_type_ne[lookupKey],"ERROR"),""), "")</f>
        <v/>
      </c>
      <c r="Y43" s="3" t="str">
        <f>IF($A43="ADD",IF(NOT(ISBLANK(X43)),_xlfn.XLOOKUP(X43,ud_non_tcd_sign_type[lookupValue],ud_non_tcd_sign_type[lookupKey],"ERROR"),""), "")</f>
        <v/>
      </c>
      <c r="AE43" s="3" t="str">
        <f>IF($A43="ADD",IF(NOT(ISBLANK(AD43)),_xlfn.XLOOKUP(AD43,ud_sign_background_colour[lookupValue],ud_sign_background_colour[lookupKey],"ERROR"),""), "")</f>
        <v/>
      </c>
      <c r="AF43" s="8"/>
      <c r="AI43" s="3" t="str">
        <f>IF($A43="ADD",IF(NOT(ISBLANK(AH43)),_xlfn.XLOOKUP(AH43,ud_sign_connection_mode[lookupValue],ud_sign_connection_mode[lookupKey],"ERROR"),""), "")</f>
        <v/>
      </c>
      <c r="AJ43" s="4"/>
      <c r="AL43" s="3" t="str">
        <f t="shared" si="0"/>
        <v/>
      </c>
      <c r="AN43" s="3" t="str">
        <f>IF($A43="ADD",IF(NOT(ISBLANK(AM43)),_xlfn.XLOOKUP(AM43,indicating_dir[lookupValue],indicating_dir[lookupKey],"ERROR"),""), "")</f>
        <v/>
      </c>
      <c r="AP43" s="3" t="str">
        <f>IF($A43="ADD",IF(NOT(ISBLANK(AO43)),_xlfn.XLOOKUP(AO43,sign_substrate[lookupValue],sign_substrate[lookupKey],"ERROR"),""), "")</f>
        <v/>
      </c>
      <c r="AR43" s="3" t="str">
        <f>IF($A43="ADD",IF(NOT(ISBLANK(AQ43)),_xlfn.XLOOKUP(AQ43,frame[lookupValue],frame[lookupKey],"ERROR"),""), "")</f>
        <v/>
      </c>
      <c r="AT43" s="3" t="str">
        <f>IF($A43="ADD",IF(NOT(ISBLANK(AS43)),_xlfn.XLOOKUP(AS43,sign_material[lookupValue],sign_material[lookupKey],"ERROR"),""), "")</f>
        <v/>
      </c>
      <c r="AV43" s="3" t="str">
        <f>IF($A43="ADD",IF(NOT(ISBLANK(AU43)),_xlfn.XLOOKUP(AU43,sign_colour[lookupValue],sign_colour[lookupKey],"ERROR"),""), "")</f>
        <v/>
      </c>
      <c r="AX43" s="3" t="str">
        <f>IF($A43="ADD",IF(NOT(ISBLANK(AW43)),_xlfn.XLOOKUP(AW43,sign_material[lookupValue],sign_material[lookupKey],"ERROR"),""), "")</f>
        <v/>
      </c>
      <c r="AY43" s="7"/>
      <c r="AZ43" s="4" t="str">
        <f t="shared" ca="1" si="1"/>
        <v/>
      </c>
      <c r="BA43" s="4"/>
      <c r="BB43" s="3" t="str">
        <f t="shared" si="2"/>
        <v/>
      </c>
      <c r="BC43" s="3" t="str">
        <f>IF($A43="","",IF((AND($A43="ADD",OR(BB43="",BB43="In Use"))),"5",(_xlfn.XLOOKUP(BB43,ud_asset_status[lookupValue],ud_asset_status[lookupKey],""))))</f>
        <v/>
      </c>
      <c r="BD43" s="7"/>
      <c r="BF43" s="3" t="str">
        <f>IF($A43="ADD",IF(NOT(ISBLANK(BE43)),_xlfn.XLOOKUP(BE43,ar_replace_reason[lookupValue],ar_replace_reason[lookupKey],"ERROR"),""), "")</f>
        <v/>
      </c>
      <c r="BG43" s="3" t="str">
        <f t="shared" si="3"/>
        <v/>
      </c>
      <c r="BH43" s="3" t="str">
        <f>IF($A43="","",IF((AND($A43="ADD",OR(BG43="",BG43="Queenstown-Lakes District Council"))),"70",(_xlfn.XLOOKUP(BG43,ud_organisation_owner[lookupValue],ud_organisation_owner[lookupKey],""))))</f>
        <v/>
      </c>
      <c r="BI43" s="3" t="str">
        <f t="shared" si="4"/>
        <v/>
      </c>
      <c r="BJ43" s="3" t="str">
        <f>IF($A43="","",IF((AND($A43="ADD",OR(BI43="",BI43="Queenstown-Lakes District Council"))),"70",(_xlfn.XLOOKUP(BI43,ud_organisation_owner[lookupValue],ud_organisation_owner[lookupKey],""))))</f>
        <v/>
      </c>
      <c r="BK43" s="3" t="str">
        <f t="shared" si="5"/>
        <v/>
      </c>
      <c r="BL43" s="3" t="str">
        <f>IF($A43="","",IF((AND($A43="ADD",OR(BK43="",BK43="Local Authority"))),"17",(_xlfn.XLOOKUP(BK43,ud_sub_organisation[lookupValue],ud_sub_organisation[lookupKey],""))))</f>
        <v/>
      </c>
      <c r="BM43" s="3" t="str">
        <f t="shared" si="6"/>
        <v/>
      </c>
      <c r="BN43" s="3" t="str">
        <f>IF($A43="","",IF((AND($A43="ADD",OR(BM43="",BM43="Vested assets"))),"12",(_xlfn.XLOOKUP(BM43,ud_work_origin[lookupValue],ud_work_origin[lookupKey],""))))</f>
        <v/>
      </c>
      <c r="BO43" s="8"/>
      <c r="BP43" s="2" t="str">
        <f t="shared" si="7"/>
        <v/>
      </c>
      <c r="BQ43" s="3" t="str">
        <f t="shared" si="8"/>
        <v/>
      </c>
      <c r="BR43" s="3" t="str">
        <f>IF($A43="","",IF((AND($A43="ADD",OR(BQ43="",BQ43="Excellent"))),"1",(_xlfn.XLOOKUP(BQ43,condition[lookupValue],condition[lookupKey],""))))</f>
        <v/>
      </c>
      <c r="BS43" s="7" t="str">
        <f t="shared" si="9"/>
        <v/>
      </c>
      <c r="BT43" s="9"/>
    </row>
    <row r="44" spans="2:72">
      <c r="B44" s="4"/>
      <c r="D44" s="3" t="str">
        <f>IF($A44="ADD",IF(NOT(ISBLANK(C44)),_xlfn.XLOOKUP(C44,ud_amds_table_list[lookupValue],ud_amds_table_list[lookupKey],"ERROR"),""), "")</f>
        <v/>
      </c>
      <c r="E44" s="9"/>
      <c r="G44" s="3" t="str">
        <f>IF($A44="ADD",IF(NOT(ISBLANK(F44)),_xlfn.XLOOKUP(F44,roadnames[lookupValue],roadnames[lookupKey],"ERROR"),""), "")</f>
        <v/>
      </c>
      <c r="H44" s="5"/>
      <c r="I44" s="5"/>
      <c r="J44" s="6"/>
      <c r="L44" s="3" t="str">
        <f>IF($A44="ADD",IF(NOT(ISBLANK(K44)),_xlfn.XLOOKUP(K44,side[lookupValue],side[lookupKey],"ERROR"),""), "")</f>
        <v/>
      </c>
      <c r="M44" s="4"/>
      <c r="N44" s="4"/>
      <c r="O44" s="4"/>
      <c r="S44" s="3" t="str">
        <f>IF($A44="ADD",IF(NOT(ISBLANK(R44)),_xlfn.XLOOKUP(R44,ud_tcd_sign_class[lookupValue],ud_tcd_sign_class[lookupKey],"ERROR"),""), "")</f>
        <v/>
      </c>
      <c r="U44" s="3" t="str">
        <f>IF($A44="ADD",IF(NOT(ISBLANK(T44)),_xlfn.XLOOKUP(1,(ud_tcd_sign_subclass_lookup=T44)*(ud_tcd_sign_subclass_parentKey=S44),ud_tcd_sign_subclass[lookupKey],"ERROR"),""), "")</f>
        <v/>
      </c>
      <c r="W44" s="3" t="str">
        <f>IF($A44="ADD",IF(NOT(ISBLANK(V44)),_xlfn.XLOOKUP(1,(ud_tcd_sign_type_ne_lookup=V44)*(ud_tcd_sign_type_ne_parentKey=T44),ud_tcd_sign_type_ne[lookupKey],"ERROR"),""), "")</f>
        <v/>
      </c>
      <c r="Y44" s="3" t="str">
        <f>IF($A44="ADD",IF(NOT(ISBLANK(X44)),_xlfn.XLOOKUP(X44,ud_non_tcd_sign_type[lookupValue],ud_non_tcd_sign_type[lookupKey],"ERROR"),""), "")</f>
        <v/>
      </c>
      <c r="AE44" s="3" t="str">
        <f>IF($A44="ADD",IF(NOT(ISBLANK(AD44)),_xlfn.XLOOKUP(AD44,ud_sign_background_colour[lookupValue],ud_sign_background_colour[lookupKey],"ERROR"),""), "")</f>
        <v/>
      </c>
      <c r="AF44" s="8"/>
      <c r="AI44" s="3" t="str">
        <f>IF($A44="ADD",IF(NOT(ISBLANK(AH44)),_xlfn.XLOOKUP(AH44,ud_sign_connection_mode[lookupValue],ud_sign_connection_mode[lookupKey],"ERROR"),""), "")</f>
        <v/>
      </c>
      <c r="AJ44" s="4"/>
      <c r="AL44" s="3" t="str">
        <f t="shared" si="0"/>
        <v/>
      </c>
      <c r="AN44" s="3" t="str">
        <f>IF($A44="ADD",IF(NOT(ISBLANK(AM44)),_xlfn.XLOOKUP(AM44,indicating_dir[lookupValue],indicating_dir[lookupKey],"ERROR"),""), "")</f>
        <v/>
      </c>
      <c r="AP44" s="3" t="str">
        <f>IF($A44="ADD",IF(NOT(ISBLANK(AO44)),_xlfn.XLOOKUP(AO44,sign_substrate[lookupValue],sign_substrate[lookupKey],"ERROR"),""), "")</f>
        <v/>
      </c>
      <c r="AR44" s="3" t="str">
        <f>IF($A44="ADD",IF(NOT(ISBLANK(AQ44)),_xlfn.XLOOKUP(AQ44,frame[lookupValue],frame[lookupKey],"ERROR"),""), "")</f>
        <v/>
      </c>
      <c r="AT44" s="3" t="str">
        <f>IF($A44="ADD",IF(NOT(ISBLANK(AS44)),_xlfn.XLOOKUP(AS44,sign_material[lookupValue],sign_material[lookupKey],"ERROR"),""), "")</f>
        <v/>
      </c>
      <c r="AV44" s="3" t="str">
        <f>IF($A44="ADD",IF(NOT(ISBLANK(AU44)),_xlfn.XLOOKUP(AU44,sign_colour[lookupValue],sign_colour[lookupKey],"ERROR"),""), "")</f>
        <v/>
      </c>
      <c r="AX44" s="3" t="str">
        <f>IF($A44="ADD",IF(NOT(ISBLANK(AW44)),_xlfn.XLOOKUP(AW44,sign_material[lookupValue],sign_material[lookupKey],"ERROR"),""), "")</f>
        <v/>
      </c>
      <c r="AY44" s="7"/>
      <c r="AZ44" s="4" t="str">
        <f t="shared" ca="1" si="1"/>
        <v/>
      </c>
      <c r="BA44" s="4"/>
      <c r="BB44" s="3" t="str">
        <f t="shared" si="2"/>
        <v/>
      </c>
      <c r="BC44" s="3" t="str">
        <f>IF($A44="","",IF((AND($A44="ADD",OR(BB44="",BB44="In Use"))),"5",(_xlfn.XLOOKUP(BB44,ud_asset_status[lookupValue],ud_asset_status[lookupKey],""))))</f>
        <v/>
      </c>
      <c r="BD44" s="7"/>
      <c r="BF44" s="3" t="str">
        <f>IF($A44="ADD",IF(NOT(ISBLANK(BE44)),_xlfn.XLOOKUP(BE44,ar_replace_reason[lookupValue],ar_replace_reason[lookupKey],"ERROR"),""), "")</f>
        <v/>
      </c>
      <c r="BG44" s="3" t="str">
        <f t="shared" si="3"/>
        <v/>
      </c>
      <c r="BH44" s="3" t="str">
        <f>IF($A44="","",IF((AND($A44="ADD",OR(BG44="",BG44="Queenstown-Lakes District Council"))),"70",(_xlfn.XLOOKUP(BG44,ud_organisation_owner[lookupValue],ud_organisation_owner[lookupKey],""))))</f>
        <v/>
      </c>
      <c r="BI44" s="3" t="str">
        <f t="shared" si="4"/>
        <v/>
      </c>
      <c r="BJ44" s="3" t="str">
        <f>IF($A44="","",IF((AND($A44="ADD",OR(BI44="",BI44="Queenstown-Lakes District Council"))),"70",(_xlfn.XLOOKUP(BI44,ud_organisation_owner[lookupValue],ud_organisation_owner[lookupKey],""))))</f>
        <v/>
      </c>
      <c r="BK44" s="3" t="str">
        <f t="shared" si="5"/>
        <v/>
      </c>
      <c r="BL44" s="3" t="str">
        <f>IF($A44="","",IF((AND($A44="ADD",OR(BK44="",BK44="Local Authority"))),"17",(_xlfn.XLOOKUP(BK44,ud_sub_organisation[lookupValue],ud_sub_organisation[lookupKey],""))))</f>
        <v/>
      </c>
      <c r="BM44" s="3" t="str">
        <f t="shared" si="6"/>
        <v/>
      </c>
      <c r="BN44" s="3" t="str">
        <f>IF($A44="","",IF((AND($A44="ADD",OR(BM44="",BM44="Vested assets"))),"12",(_xlfn.XLOOKUP(BM44,ud_work_origin[lookupValue],ud_work_origin[lookupKey],""))))</f>
        <v/>
      </c>
      <c r="BO44" s="8"/>
      <c r="BP44" s="2" t="str">
        <f t="shared" si="7"/>
        <v/>
      </c>
      <c r="BQ44" s="3" t="str">
        <f t="shared" si="8"/>
        <v/>
      </c>
      <c r="BR44" s="3" t="str">
        <f>IF($A44="","",IF((AND($A44="ADD",OR(BQ44="",BQ44="Excellent"))),"1",(_xlfn.XLOOKUP(BQ44,condition[lookupValue],condition[lookupKey],""))))</f>
        <v/>
      </c>
      <c r="BS44" s="7" t="str">
        <f t="shared" si="9"/>
        <v/>
      </c>
      <c r="BT44" s="9"/>
    </row>
    <row r="45" spans="2:72">
      <c r="B45" s="4"/>
      <c r="D45" s="3" t="str">
        <f>IF($A45="ADD",IF(NOT(ISBLANK(C45)),_xlfn.XLOOKUP(C45,ud_amds_table_list[lookupValue],ud_amds_table_list[lookupKey],"ERROR"),""), "")</f>
        <v/>
      </c>
      <c r="E45" s="9"/>
      <c r="G45" s="3" t="str">
        <f>IF($A45="ADD",IF(NOT(ISBLANK(F45)),_xlfn.XLOOKUP(F45,roadnames[lookupValue],roadnames[lookupKey],"ERROR"),""), "")</f>
        <v/>
      </c>
      <c r="H45" s="5"/>
      <c r="I45" s="5"/>
      <c r="J45" s="6"/>
      <c r="L45" s="3" t="str">
        <f>IF($A45="ADD",IF(NOT(ISBLANK(K45)),_xlfn.XLOOKUP(K45,side[lookupValue],side[lookupKey],"ERROR"),""), "")</f>
        <v/>
      </c>
      <c r="M45" s="4"/>
      <c r="N45" s="4"/>
      <c r="O45" s="4"/>
      <c r="S45" s="3" t="str">
        <f>IF($A45="ADD",IF(NOT(ISBLANK(R45)),_xlfn.XLOOKUP(R45,ud_tcd_sign_class[lookupValue],ud_tcd_sign_class[lookupKey],"ERROR"),""), "")</f>
        <v/>
      </c>
      <c r="U45" s="3" t="str">
        <f>IF($A45="ADD",IF(NOT(ISBLANK(T45)),_xlfn.XLOOKUP(1,(ud_tcd_sign_subclass_lookup=T45)*(ud_tcd_sign_subclass_parentKey=S45),ud_tcd_sign_subclass[lookupKey],"ERROR"),""), "")</f>
        <v/>
      </c>
      <c r="W45" s="3" t="str">
        <f>IF($A45="ADD",IF(NOT(ISBLANK(V45)),_xlfn.XLOOKUP(1,(ud_tcd_sign_type_ne_lookup=V45)*(ud_tcd_sign_type_ne_parentKey=T45),ud_tcd_sign_type_ne[lookupKey],"ERROR"),""), "")</f>
        <v/>
      </c>
      <c r="Y45" s="3" t="str">
        <f>IF($A45="ADD",IF(NOT(ISBLANK(X45)),_xlfn.XLOOKUP(X45,ud_non_tcd_sign_type[lookupValue],ud_non_tcd_sign_type[lookupKey],"ERROR"),""), "")</f>
        <v/>
      </c>
      <c r="AE45" s="3" t="str">
        <f>IF($A45="ADD",IF(NOT(ISBLANK(AD45)),_xlfn.XLOOKUP(AD45,ud_sign_background_colour[lookupValue],ud_sign_background_colour[lookupKey],"ERROR"),""), "")</f>
        <v/>
      </c>
      <c r="AF45" s="8"/>
      <c r="AI45" s="3" t="str">
        <f>IF($A45="ADD",IF(NOT(ISBLANK(AH45)),_xlfn.XLOOKUP(AH45,ud_sign_connection_mode[lookupValue],ud_sign_connection_mode[lookupKey],"ERROR"),""), "")</f>
        <v/>
      </c>
      <c r="AJ45" s="4"/>
      <c r="AL45" s="3" t="str">
        <f t="shared" si="0"/>
        <v/>
      </c>
      <c r="AN45" s="3" t="str">
        <f>IF($A45="ADD",IF(NOT(ISBLANK(AM45)),_xlfn.XLOOKUP(AM45,indicating_dir[lookupValue],indicating_dir[lookupKey],"ERROR"),""), "")</f>
        <v/>
      </c>
      <c r="AP45" s="3" t="str">
        <f>IF($A45="ADD",IF(NOT(ISBLANK(AO45)),_xlfn.XLOOKUP(AO45,sign_substrate[lookupValue],sign_substrate[lookupKey],"ERROR"),""), "")</f>
        <v/>
      </c>
      <c r="AR45" s="3" t="str">
        <f>IF($A45="ADD",IF(NOT(ISBLANK(AQ45)),_xlfn.XLOOKUP(AQ45,frame[lookupValue],frame[lookupKey],"ERROR"),""), "")</f>
        <v/>
      </c>
      <c r="AT45" s="3" t="str">
        <f>IF($A45="ADD",IF(NOT(ISBLANK(AS45)),_xlfn.XLOOKUP(AS45,sign_material[lookupValue],sign_material[lookupKey],"ERROR"),""), "")</f>
        <v/>
      </c>
      <c r="AV45" s="3" t="str">
        <f>IF($A45="ADD",IF(NOT(ISBLANK(AU45)),_xlfn.XLOOKUP(AU45,sign_colour[lookupValue],sign_colour[lookupKey],"ERROR"),""), "")</f>
        <v/>
      </c>
      <c r="AX45" s="3" t="str">
        <f>IF($A45="ADD",IF(NOT(ISBLANK(AW45)),_xlfn.XLOOKUP(AW45,sign_material[lookupValue],sign_material[lookupKey],"ERROR"),""), "")</f>
        <v/>
      </c>
      <c r="AY45" s="7"/>
      <c r="AZ45" s="4" t="str">
        <f t="shared" ca="1" si="1"/>
        <v/>
      </c>
      <c r="BA45" s="4"/>
      <c r="BB45" s="3" t="str">
        <f t="shared" si="2"/>
        <v/>
      </c>
      <c r="BC45" s="3" t="str">
        <f>IF($A45="","",IF((AND($A45="ADD",OR(BB45="",BB45="In Use"))),"5",(_xlfn.XLOOKUP(BB45,ud_asset_status[lookupValue],ud_asset_status[lookupKey],""))))</f>
        <v/>
      </c>
      <c r="BD45" s="7"/>
      <c r="BF45" s="3" t="str">
        <f>IF($A45="ADD",IF(NOT(ISBLANK(BE45)),_xlfn.XLOOKUP(BE45,ar_replace_reason[lookupValue],ar_replace_reason[lookupKey],"ERROR"),""), "")</f>
        <v/>
      </c>
      <c r="BG45" s="3" t="str">
        <f t="shared" si="3"/>
        <v/>
      </c>
      <c r="BH45" s="3" t="str">
        <f>IF($A45="","",IF((AND($A45="ADD",OR(BG45="",BG45="Queenstown-Lakes District Council"))),"70",(_xlfn.XLOOKUP(BG45,ud_organisation_owner[lookupValue],ud_organisation_owner[lookupKey],""))))</f>
        <v/>
      </c>
      <c r="BI45" s="3" t="str">
        <f t="shared" si="4"/>
        <v/>
      </c>
      <c r="BJ45" s="3" t="str">
        <f>IF($A45="","",IF((AND($A45="ADD",OR(BI45="",BI45="Queenstown-Lakes District Council"))),"70",(_xlfn.XLOOKUP(BI45,ud_organisation_owner[lookupValue],ud_organisation_owner[lookupKey],""))))</f>
        <v/>
      </c>
      <c r="BK45" s="3" t="str">
        <f t="shared" si="5"/>
        <v/>
      </c>
      <c r="BL45" s="3" t="str">
        <f>IF($A45="","",IF((AND($A45="ADD",OR(BK45="",BK45="Local Authority"))),"17",(_xlfn.XLOOKUP(BK45,ud_sub_organisation[lookupValue],ud_sub_organisation[lookupKey],""))))</f>
        <v/>
      </c>
      <c r="BM45" s="3" t="str">
        <f t="shared" si="6"/>
        <v/>
      </c>
      <c r="BN45" s="3" t="str">
        <f>IF($A45="","",IF((AND($A45="ADD",OR(BM45="",BM45="Vested assets"))),"12",(_xlfn.XLOOKUP(BM45,ud_work_origin[lookupValue],ud_work_origin[lookupKey],""))))</f>
        <v/>
      </c>
      <c r="BO45" s="8"/>
      <c r="BP45" s="2" t="str">
        <f t="shared" si="7"/>
        <v/>
      </c>
      <c r="BQ45" s="3" t="str">
        <f t="shared" si="8"/>
        <v/>
      </c>
      <c r="BR45" s="3" t="str">
        <f>IF($A45="","",IF((AND($A45="ADD",OR(BQ45="",BQ45="Excellent"))),"1",(_xlfn.XLOOKUP(BQ45,condition[lookupValue],condition[lookupKey],""))))</f>
        <v/>
      </c>
      <c r="BS45" s="7" t="str">
        <f t="shared" si="9"/>
        <v/>
      </c>
      <c r="BT45" s="9"/>
    </row>
    <row r="46" spans="2:72">
      <c r="B46" s="4"/>
      <c r="D46" s="3" t="str">
        <f>IF($A46="ADD",IF(NOT(ISBLANK(C46)),_xlfn.XLOOKUP(C46,ud_amds_table_list[lookupValue],ud_amds_table_list[lookupKey],"ERROR"),""), "")</f>
        <v/>
      </c>
      <c r="E46" s="9"/>
      <c r="G46" s="3" t="str">
        <f>IF($A46="ADD",IF(NOT(ISBLANK(F46)),_xlfn.XLOOKUP(F46,roadnames[lookupValue],roadnames[lookupKey],"ERROR"),""), "")</f>
        <v/>
      </c>
      <c r="H46" s="5"/>
      <c r="I46" s="5"/>
      <c r="J46" s="6"/>
      <c r="L46" s="3" t="str">
        <f>IF($A46="ADD",IF(NOT(ISBLANK(K46)),_xlfn.XLOOKUP(K46,side[lookupValue],side[lookupKey],"ERROR"),""), "")</f>
        <v/>
      </c>
      <c r="M46" s="4"/>
      <c r="N46" s="4"/>
      <c r="O46" s="4"/>
      <c r="S46" s="3" t="str">
        <f>IF($A46="ADD",IF(NOT(ISBLANK(R46)),_xlfn.XLOOKUP(R46,ud_tcd_sign_class[lookupValue],ud_tcd_sign_class[lookupKey],"ERROR"),""), "")</f>
        <v/>
      </c>
      <c r="U46" s="3" t="str">
        <f>IF($A46="ADD",IF(NOT(ISBLANK(T46)),_xlfn.XLOOKUP(1,(ud_tcd_sign_subclass_lookup=T46)*(ud_tcd_sign_subclass_parentKey=S46),ud_tcd_sign_subclass[lookupKey],"ERROR"),""), "")</f>
        <v/>
      </c>
      <c r="W46" s="3" t="str">
        <f>IF($A46="ADD",IF(NOT(ISBLANK(V46)),_xlfn.XLOOKUP(1,(ud_tcd_sign_type_ne_lookup=V46)*(ud_tcd_sign_type_ne_parentKey=T46),ud_tcd_sign_type_ne[lookupKey],"ERROR"),""), "")</f>
        <v/>
      </c>
      <c r="Y46" s="3" t="str">
        <f>IF($A46="ADD",IF(NOT(ISBLANK(X46)),_xlfn.XLOOKUP(X46,ud_non_tcd_sign_type[lookupValue],ud_non_tcd_sign_type[lookupKey],"ERROR"),""), "")</f>
        <v/>
      </c>
      <c r="AE46" s="3" t="str">
        <f>IF($A46="ADD",IF(NOT(ISBLANK(AD46)),_xlfn.XLOOKUP(AD46,ud_sign_background_colour[lookupValue],ud_sign_background_colour[lookupKey],"ERROR"),""), "")</f>
        <v/>
      </c>
      <c r="AF46" s="8"/>
      <c r="AI46" s="3" t="str">
        <f>IF($A46="ADD",IF(NOT(ISBLANK(AH46)),_xlfn.XLOOKUP(AH46,ud_sign_connection_mode[lookupValue],ud_sign_connection_mode[lookupKey],"ERROR"),""), "")</f>
        <v/>
      </c>
      <c r="AJ46" s="4"/>
      <c r="AL46" s="3" t="str">
        <f t="shared" si="0"/>
        <v/>
      </c>
      <c r="AN46" s="3" t="str">
        <f>IF($A46="ADD",IF(NOT(ISBLANK(AM46)),_xlfn.XLOOKUP(AM46,indicating_dir[lookupValue],indicating_dir[lookupKey],"ERROR"),""), "")</f>
        <v/>
      </c>
      <c r="AP46" s="3" t="str">
        <f>IF($A46="ADD",IF(NOT(ISBLANK(AO46)),_xlfn.XLOOKUP(AO46,sign_substrate[lookupValue],sign_substrate[lookupKey],"ERROR"),""), "")</f>
        <v/>
      </c>
      <c r="AR46" s="3" t="str">
        <f>IF($A46="ADD",IF(NOT(ISBLANK(AQ46)),_xlfn.XLOOKUP(AQ46,frame[lookupValue],frame[lookupKey],"ERROR"),""), "")</f>
        <v/>
      </c>
      <c r="AT46" s="3" t="str">
        <f>IF($A46="ADD",IF(NOT(ISBLANK(AS46)),_xlfn.XLOOKUP(AS46,sign_material[lookupValue],sign_material[lookupKey],"ERROR"),""), "")</f>
        <v/>
      </c>
      <c r="AV46" s="3" t="str">
        <f>IF($A46="ADD",IF(NOT(ISBLANK(AU46)),_xlfn.XLOOKUP(AU46,sign_colour[lookupValue],sign_colour[lookupKey],"ERROR"),""), "")</f>
        <v/>
      </c>
      <c r="AX46" s="3" t="str">
        <f>IF($A46="ADD",IF(NOT(ISBLANK(AW46)),_xlfn.XLOOKUP(AW46,sign_material[lookupValue],sign_material[lookupKey],"ERROR"),""), "")</f>
        <v/>
      </c>
      <c r="AY46" s="7"/>
      <c r="AZ46" s="4" t="str">
        <f t="shared" ca="1" si="1"/>
        <v/>
      </c>
      <c r="BA46" s="4"/>
      <c r="BB46" s="3" t="str">
        <f t="shared" si="2"/>
        <v/>
      </c>
      <c r="BC46" s="3" t="str">
        <f>IF($A46="","",IF((AND($A46="ADD",OR(BB46="",BB46="In Use"))),"5",(_xlfn.XLOOKUP(BB46,ud_asset_status[lookupValue],ud_asset_status[lookupKey],""))))</f>
        <v/>
      </c>
      <c r="BD46" s="7"/>
      <c r="BF46" s="3" t="str">
        <f>IF($A46="ADD",IF(NOT(ISBLANK(BE46)),_xlfn.XLOOKUP(BE46,ar_replace_reason[lookupValue],ar_replace_reason[lookupKey],"ERROR"),""), "")</f>
        <v/>
      </c>
      <c r="BG46" s="3" t="str">
        <f t="shared" si="3"/>
        <v/>
      </c>
      <c r="BH46" s="3" t="str">
        <f>IF($A46="","",IF((AND($A46="ADD",OR(BG46="",BG46="Queenstown-Lakes District Council"))),"70",(_xlfn.XLOOKUP(BG46,ud_organisation_owner[lookupValue],ud_organisation_owner[lookupKey],""))))</f>
        <v/>
      </c>
      <c r="BI46" s="3" t="str">
        <f t="shared" si="4"/>
        <v/>
      </c>
      <c r="BJ46" s="3" t="str">
        <f>IF($A46="","",IF((AND($A46="ADD",OR(BI46="",BI46="Queenstown-Lakes District Council"))),"70",(_xlfn.XLOOKUP(BI46,ud_organisation_owner[lookupValue],ud_organisation_owner[lookupKey],""))))</f>
        <v/>
      </c>
      <c r="BK46" s="3" t="str">
        <f t="shared" si="5"/>
        <v/>
      </c>
      <c r="BL46" s="3" t="str">
        <f>IF($A46="","",IF((AND($A46="ADD",OR(BK46="",BK46="Local Authority"))),"17",(_xlfn.XLOOKUP(BK46,ud_sub_organisation[lookupValue],ud_sub_organisation[lookupKey],""))))</f>
        <v/>
      </c>
      <c r="BM46" s="3" t="str">
        <f t="shared" si="6"/>
        <v/>
      </c>
      <c r="BN46" s="3" t="str">
        <f>IF($A46="","",IF((AND($A46="ADD",OR(BM46="",BM46="Vested assets"))),"12",(_xlfn.XLOOKUP(BM46,ud_work_origin[lookupValue],ud_work_origin[lookupKey],""))))</f>
        <v/>
      </c>
      <c r="BO46" s="8"/>
      <c r="BP46" s="2" t="str">
        <f t="shared" si="7"/>
        <v/>
      </c>
      <c r="BQ46" s="3" t="str">
        <f t="shared" si="8"/>
        <v/>
      </c>
      <c r="BR46" s="3" t="str">
        <f>IF($A46="","",IF((AND($A46="ADD",OR(BQ46="",BQ46="Excellent"))),"1",(_xlfn.XLOOKUP(BQ46,condition[lookupValue],condition[lookupKey],""))))</f>
        <v/>
      </c>
      <c r="BS46" s="7" t="str">
        <f t="shared" si="9"/>
        <v/>
      </c>
      <c r="BT46" s="9"/>
    </row>
    <row r="47" spans="2:72">
      <c r="B47" s="4"/>
      <c r="D47" s="3" t="str">
        <f>IF($A47="ADD",IF(NOT(ISBLANK(C47)),_xlfn.XLOOKUP(C47,ud_amds_table_list[lookupValue],ud_amds_table_list[lookupKey],"ERROR"),""), "")</f>
        <v/>
      </c>
      <c r="E47" s="9"/>
      <c r="G47" s="3" t="str">
        <f>IF($A47="ADD",IF(NOT(ISBLANK(F47)),_xlfn.XLOOKUP(F47,roadnames[lookupValue],roadnames[lookupKey],"ERROR"),""), "")</f>
        <v/>
      </c>
      <c r="H47" s="5"/>
      <c r="I47" s="5"/>
      <c r="J47" s="6"/>
      <c r="L47" s="3" t="str">
        <f>IF($A47="ADD",IF(NOT(ISBLANK(K47)),_xlfn.XLOOKUP(K47,side[lookupValue],side[lookupKey],"ERROR"),""), "")</f>
        <v/>
      </c>
      <c r="M47" s="4"/>
      <c r="N47" s="4"/>
      <c r="O47" s="4"/>
      <c r="S47" s="3" t="str">
        <f>IF($A47="ADD",IF(NOT(ISBLANK(R47)),_xlfn.XLOOKUP(R47,ud_tcd_sign_class[lookupValue],ud_tcd_sign_class[lookupKey],"ERROR"),""), "")</f>
        <v/>
      </c>
      <c r="U47" s="3" t="str">
        <f>IF($A47="ADD",IF(NOT(ISBLANK(T47)),_xlfn.XLOOKUP(1,(ud_tcd_sign_subclass_lookup=T47)*(ud_tcd_sign_subclass_parentKey=S47),ud_tcd_sign_subclass[lookupKey],"ERROR"),""), "")</f>
        <v/>
      </c>
      <c r="W47" s="3" t="str">
        <f>IF($A47="ADD",IF(NOT(ISBLANK(V47)),_xlfn.XLOOKUP(1,(ud_tcd_sign_type_ne_lookup=V47)*(ud_tcd_sign_type_ne_parentKey=T47),ud_tcd_sign_type_ne[lookupKey],"ERROR"),""), "")</f>
        <v/>
      </c>
      <c r="Y47" s="3" t="str">
        <f>IF($A47="ADD",IF(NOT(ISBLANK(X47)),_xlfn.XLOOKUP(X47,ud_non_tcd_sign_type[lookupValue],ud_non_tcd_sign_type[lookupKey],"ERROR"),""), "")</f>
        <v/>
      </c>
      <c r="AE47" s="3" t="str">
        <f>IF($A47="ADD",IF(NOT(ISBLANK(AD47)),_xlfn.XLOOKUP(AD47,ud_sign_background_colour[lookupValue],ud_sign_background_colour[lookupKey],"ERROR"),""), "")</f>
        <v/>
      </c>
      <c r="AF47" s="8"/>
      <c r="AI47" s="3" t="str">
        <f>IF($A47="ADD",IF(NOT(ISBLANK(AH47)),_xlfn.XLOOKUP(AH47,ud_sign_connection_mode[lookupValue],ud_sign_connection_mode[lookupKey],"ERROR"),""), "")</f>
        <v/>
      </c>
      <c r="AJ47" s="4"/>
      <c r="AL47" s="3" t="str">
        <f t="shared" si="0"/>
        <v/>
      </c>
      <c r="AN47" s="3" t="str">
        <f>IF($A47="ADD",IF(NOT(ISBLANK(AM47)),_xlfn.XLOOKUP(AM47,indicating_dir[lookupValue],indicating_dir[lookupKey],"ERROR"),""), "")</f>
        <v/>
      </c>
      <c r="AP47" s="3" t="str">
        <f>IF($A47="ADD",IF(NOT(ISBLANK(AO47)),_xlfn.XLOOKUP(AO47,sign_substrate[lookupValue],sign_substrate[lookupKey],"ERROR"),""), "")</f>
        <v/>
      </c>
      <c r="AR47" s="3" t="str">
        <f>IF($A47="ADD",IF(NOT(ISBLANK(AQ47)),_xlfn.XLOOKUP(AQ47,frame[lookupValue],frame[lookupKey],"ERROR"),""), "")</f>
        <v/>
      </c>
      <c r="AT47" s="3" t="str">
        <f>IF($A47="ADD",IF(NOT(ISBLANK(AS47)),_xlfn.XLOOKUP(AS47,sign_material[lookupValue],sign_material[lookupKey],"ERROR"),""), "")</f>
        <v/>
      </c>
      <c r="AV47" s="3" t="str">
        <f>IF($A47="ADD",IF(NOT(ISBLANK(AU47)),_xlfn.XLOOKUP(AU47,sign_colour[lookupValue],sign_colour[lookupKey],"ERROR"),""), "")</f>
        <v/>
      </c>
      <c r="AX47" s="3" t="str">
        <f>IF($A47="ADD",IF(NOT(ISBLANK(AW47)),_xlfn.XLOOKUP(AW47,sign_material[lookupValue],sign_material[lookupKey],"ERROR"),""), "")</f>
        <v/>
      </c>
      <c r="AY47" s="7"/>
      <c r="AZ47" s="4" t="str">
        <f t="shared" ca="1" si="1"/>
        <v/>
      </c>
      <c r="BA47" s="4"/>
      <c r="BB47" s="3" t="str">
        <f t="shared" si="2"/>
        <v/>
      </c>
      <c r="BC47" s="3" t="str">
        <f>IF($A47="","",IF((AND($A47="ADD",OR(BB47="",BB47="In Use"))),"5",(_xlfn.XLOOKUP(BB47,ud_asset_status[lookupValue],ud_asset_status[lookupKey],""))))</f>
        <v/>
      </c>
      <c r="BD47" s="7"/>
      <c r="BF47" s="3" t="str">
        <f>IF($A47="ADD",IF(NOT(ISBLANK(BE47)),_xlfn.XLOOKUP(BE47,ar_replace_reason[lookupValue],ar_replace_reason[lookupKey],"ERROR"),""), "")</f>
        <v/>
      </c>
      <c r="BG47" s="3" t="str">
        <f t="shared" si="3"/>
        <v/>
      </c>
      <c r="BH47" s="3" t="str">
        <f>IF($A47="","",IF((AND($A47="ADD",OR(BG47="",BG47="Queenstown-Lakes District Council"))),"70",(_xlfn.XLOOKUP(BG47,ud_organisation_owner[lookupValue],ud_organisation_owner[lookupKey],""))))</f>
        <v/>
      </c>
      <c r="BI47" s="3" t="str">
        <f t="shared" si="4"/>
        <v/>
      </c>
      <c r="BJ47" s="3" t="str">
        <f>IF($A47="","",IF((AND($A47="ADD",OR(BI47="",BI47="Queenstown-Lakes District Council"))),"70",(_xlfn.XLOOKUP(BI47,ud_organisation_owner[lookupValue],ud_organisation_owner[lookupKey],""))))</f>
        <v/>
      </c>
      <c r="BK47" s="3" t="str">
        <f t="shared" si="5"/>
        <v/>
      </c>
      <c r="BL47" s="3" t="str">
        <f>IF($A47="","",IF((AND($A47="ADD",OR(BK47="",BK47="Local Authority"))),"17",(_xlfn.XLOOKUP(BK47,ud_sub_organisation[lookupValue],ud_sub_organisation[lookupKey],""))))</f>
        <v/>
      </c>
      <c r="BM47" s="3" t="str">
        <f t="shared" si="6"/>
        <v/>
      </c>
      <c r="BN47" s="3" t="str">
        <f>IF($A47="","",IF((AND($A47="ADD",OR(BM47="",BM47="Vested assets"))),"12",(_xlfn.XLOOKUP(BM47,ud_work_origin[lookupValue],ud_work_origin[lookupKey],""))))</f>
        <v/>
      </c>
      <c r="BO47" s="8"/>
      <c r="BP47" s="2" t="str">
        <f t="shared" si="7"/>
        <v/>
      </c>
      <c r="BQ47" s="3" t="str">
        <f t="shared" si="8"/>
        <v/>
      </c>
      <c r="BR47" s="3" t="str">
        <f>IF($A47="","",IF((AND($A47="ADD",OR(BQ47="",BQ47="Excellent"))),"1",(_xlfn.XLOOKUP(BQ47,condition[lookupValue],condition[lookupKey],""))))</f>
        <v/>
      </c>
      <c r="BS47" s="7" t="str">
        <f t="shared" si="9"/>
        <v/>
      </c>
      <c r="BT47" s="9"/>
    </row>
    <row r="48" spans="2:72">
      <c r="B48" s="4"/>
      <c r="D48" s="3" t="str">
        <f>IF($A48="ADD",IF(NOT(ISBLANK(C48)),_xlfn.XLOOKUP(C48,ud_amds_table_list[lookupValue],ud_amds_table_list[lookupKey],"ERROR"),""), "")</f>
        <v/>
      </c>
      <c r="E48" s="9"/>
      <c r="G48" s="3" t="str">
        <f>IF($A48="ADD",IF(NOT(ISBLANK(F48)),_xlfn.XLOOKUP(F48,roadnames[lookupValue],roadnames[lookupKey],"ERROR"),""), "")</f>
        <v/>
      </c>
      <c r="H48" s="5"/>
      <c r="I48" s="5"/>
      <c r="J48" s="6"/>
      <c r="L48" s="3" t="str">
        <f>IF($A48="ADD",IF(NOT(ISBLANK(K48)),_xlfn.XLOOKUP(K48,side[lookupValue],side[lookupKey],"ERROR"),""), "")</f>
        <v/>
      </c>
      <c r="M48" s="4"/>
      <c r="N48" s="4"/>
      <c r="O48" s="4"/>
      <c r="S48" s="3" t="str">
        <f>IF($A48="ADD",IF(NOT(ISBLANK(R48)),_xlfn.XLOOKUP(R48,ud_tcd_sign_class[lookupValue],ud_tcd_sign_class[lookupKey],"ERROR"),""), "")</f>
        <v/>
      </c>
      <c r="U48" s="3" t="str">
        <f>IF($A48="ADD",IF(NOT(ISBLANK(T48)),_xlfn.XLOOKUP(1,(ud_tcd_sign_subclass_lookup=T48)*(ud_tcd_sign_subclass_parentKey=S48),ud_tcd_sign_subclass[lookupKey],"ERROR"),""), "")</f>
        <v/>
      </c>
      <c r="W48" s="3" t="str">
        <f>IF($A48="ADD",IF(NOT(ISBLANK(V48)),_xlfn.XLOOKUP(1,(ud_tcd_sign_type_ne_lookup=V48)*(ud_tcd_sign_type_ne_parentKey=T48),ud_tcd_sign_type_ne[lookupKey],"ERROR"),""), "")</f>
        <v/>
      </c>
      <c r="Y48" s="3" t="str">
        <f>IF($A48="ADD",IF(NOT(ISBLANK(X48)),_xlfn.XLOOKUP(X48,ud_non_tcd_sign_type[lookupValue],ud_non_tcd_sign_type[lookupKey],"ERROR"),""), "")</f>
        <v/>
      </c>
      <c r="AE48" s="3" t="str">
        <f>IF($A48="ADD",IF(NOT(ISBLANK(AD48)),_xlfn.XLOOKUP(AD48,ud_sign_background_colour[lookupValue],ud_sign_background_colour[lookupKey],"ERROR"),""), "")</f>
        <v/>
      </c>
      <c r="AF48" s="8"/>
      <c r="AI48" s="3" t="str">
        <f>IF($A48="ADD",IF(NOT(ISBLANK(AH48)),_xlfn.XLOOKUP(AH48,ud_sign_connection_mode[lookupValue],ud_sign_connection_mode[lookupKey],"ERROR"),""), "")</f>
        <v/>
      </c>
      <c r="AJ48" s="4"/>
      <c r="AL48" s="3" t="str">
        <f t="shared" si="0"/>
        <v/>
      </c>
      <c r="AN48" s="3" t="str">
        <f>IF($A48="ADD",IF(NOT(ISBLANK(AM48)),_xlfn.XLOOKUP(AM48,indicating_dir[lookupValue],indicating_dir[lookupKey],"ERROR"),""), "")</f>
        <v/>
      </c>
      <c r="AP48" s="3" t="str">
        <f>IF($A48="ADD",IF(NOT(ISBLANK(AO48)),_xlfn.XLOOKUP(AO48,sign_substrate[lookupValue],sign_substrate[lookupKey],"ERROR"),""), "")</f>
        <v/>
      </c>
      <c r="AR48" s="3" t="str">
        <f>IF($A48="ADD",IF(NOT(ISBLANK(AQ48)),_xlfn.XLOOKUP(AQ48,frame[lookupValue],frame[lookupKey],"ERROR"),""), "")</f>
        <v/>
      </c>
      <c r="AT48" s="3" t="str">
        <f>IF($A48="ADD",IF(NOT(ISBLANK(AS48)),_xlfn.XLOOKUP(AS48,sign_material[lookupValue],sign_material[lookupKey],"ERROR"),""), "")</f>
        <v/>
      </c>
      <c r="AV48" s="3" t="str">
        <f>IF($A48="ADD",IF(NOT(ISBLANK(AU48)),_xlfn.XLOOKUP(AU48,sign_colour[lookupValue],sign_colour[lookupKey],"ERROR"),""), "")</f>
        <v/>
      </c>
      <c r="AX48" s="3" t="str">
        <f>IF($A48="ADD",IF(NOT(ISBLANK(AW48)),_xlfn.XLOOKUP(AW48,sign_material[lookupValue],sign_material[lookupKey],"ERROR"),""), "")</f>
        <v/>
      </c>
      <c r="AY48" s="7"/>
      <c r="AZ48" s="4" t="str">
        <f t="shared" ca="1" si="1"/>
        <v/>
      </c>
      <c r="BA48" s="4"/>
      <c r="BB48" s="3" t="str">
        <f t="shared" si="2"/>
        <v/>
      </c>
      <c r="BC48" s="3" t="str">
        <f>IF($A48="","",IF((AND($A48="ADD",OR(BB48="",BB48="In Use"))),"5",(_xlfn.XLOOKUP(BB48,ud_asset_status[lookupValue],ud_asset_status[lookupKey],""))))</f>
        <v/>
      </c>
      <c r="BD48" s="7"/>
      <c r="BF48" s="3" t="str">
        <f>IF($A48="ADD",IF(NOT(ISBLANK(BE48)),_xlfn.XLOOKUP(BE48,ar_replace_reason[lookupValue],ar_replace_reason[lookupKey],"ERROR"),""), "")</f>
        <v/>
      </c>
      <c r="BG48" s="3" t="str">
        <f t="shared" si="3"/>
        <v/>
      </c>
      <c r="BH48" s="3" t="str">
        <f>IF($A48="","",IF((AND($A48="ADD",OR(BG48="",BG48="Queenstown-Lakes District Council"))),"70",(_xlfn.XLOOKUP(BG48,ud_organisation_owner[lookupValue],ud_organisation_owner[lookupKey],""))))</f>
        <v/>
      </c>
      <c r="BI48" s="3" t="str">
        <f t="shared" si="4"/>
        <v/>
      </c>
      <c r="BJ48" s="3" t="str">
        <f>IF($A48="","",IF((AND($A48="ADD",OR(BI48="",BI48="Queenstown-Lakes District Council"))),"70",(_xlfn.XLOOKUP(BI48,ud_organisation_owner[lookupValue],ud_organisation_owner[lookupKey],""))))</f>
        <v/>
      </c>
      <c r="BK48" s="3" t="str">
        <f t="shared" si="5"/>
        <v/>
      </c>
      <c r="BL48" s="3" t="str">
        <f>IF($A48="","",IF((AND($A48="ADD",OR(BK48="",BK48="Local Authority"))),"17",(_xlfn.XLOOKUP(BK48,ud_sub_organisation[lookupValue],ud_sub_organisation[lookupKey],""))))</f>
        <v/>
      </c>
      <c r="BM48" s="3" t="str">
        <f t="shared" si="6"/>
        <v/>
      </c>
      <c r="BN48" s="3" t="str">
        <f>IF($A48="","",IF((AND($A48="ADD",OR(BM48="",BM48="Vested assets"))),"12",(_xlfn.XLOOKUP(BM48,ud_work_origin[lookupValue],ud_work_origin[lookupKey],""))))</f>
        <v/>
      </c>
      <c r="BO48" s="8"/>
      <c r="BP48" s="2" t="str">
        <f t="shared" si="7"/>
        <v/>
      </c>
      <c r="BQ48" s="3" t="str">
        <f t="shared" si="8"/>
        <v/>
      </c>
      <c r="BR48" s="3" t="str">
        <f>IF($A48="","",IF((AND($A48="ADD",OR(BQ48="",BQ48="Excellent"))),"1",(_xlfn.XLOOKUP(BQ48,condition[lookupValue],condition[lookupKey],""))))</f>
        <v/>
      </c>
      <c r="BS48" s="7" t="str">
        <f t="shared" si="9"/>
        <v/>
      </c>
      <c r="BT48" s="9"/>
    </row>
    <row r="49" spans="2:72">
      <c r="B49" s="4"/>
      <c r="D49" s="3" t="str">
        <f>IF($A49="ADD",IF(NOT(ISBLANK(C49)),_xlfn.XLOOKUP(C49,ud_amds_table_list[lookupValue],ud_amds_table_list[lookupKey],"ERROR"),""), "")</f>
        <v/>
      </c>
      <c r="E49" s="9"/>
      <c r="G49" s="3" t="str">
        <f>IF($A49="ADD",IF(NOT(ISBLANK(F49)),_xlfn.XLOOKUP(F49,roadnames[lookupValue],roadnames[lookupKey],"ERROR"),""), "")</f>
        <v/>
      </c>
      <c r="H49" s="5"/>
      <c r="I49" s="5"/>
      <c r="J49" s="6"/>
      <c r="L49" s="3" t="str">
        <f>IF($A49="ADD",IF(NOT(ISBLANK(K49)),_xlfn.XLOOKUP(K49,side[lookupValue],side[lookupKey],"ERROR"),""), "")</f>
        <v/>
      </c>
      <c r="M49" s="4"/>
      <c r="N49" s="4"/>
      <c r="O49" s="4"/>
      <c r="S49" s="3" t="str">
        <f>IF($A49="ADD",IF(NOT(ISBLANK(R49)),_xlfn.XLOOKUP(R49,ud_tcd_sign_class[lookupValue],ud_tcd_sign_class[lookupKey],"ERROR"),""), "")</f>
        <v/>
      </c>
      <c r="U49" s="3" t="str">
        <f>IF($A49="ADD",IF(NOT(ISBLANK(T49)),_xlfn.XLOOKUP(1,(ud_tcd_sign_subclass_lookup=T49)*(ud_tcd_sign_subclass_parentKey=S49),ud_tcd_sign_subclass[lookupKey],"ERROR"),""), "")</f>
        <v/>
      </c>
      <c r="W49" s="3" t="str">
        <f>IF($A49="ADD",IF(NOT(ISBLANK(V49)),_xlfn.XLOOKUP(1,(ud_tcd_sign_type_ne_lookup=V49)*(ud_tcd_sign_type_ne_parentKey=T49),ud_tcd_sign_type_ne[lookupKey],"ERROR"),""), "")</f>
        <v/>
      </c>
      <c r="Y49" s="3" t="str">
        <f>IF($A49="ADD",IF(NOT(ISBLANK(X49)),_xlfn.XLOOKUP(X49,ud_non_tcd_sign_type[lookupValue],ud_non_tcd_sign_type[lookupKey],"ERROR"),""), "")</f>
        <v/>
      </c>
      <c r="AE49" s="3" t="str">
        <f>IF($A49="ADD",IF(NOT(ISBLANK(AD49)),_xlfn.XLOOKUP(AD49,ud_sign_background_colour[lookupValue],ud_sign_background_colour[lookupKey],"ERROR"),""), "")</f>
        <v/>
      </c>
      <c r="AF49" s="8"/>
      <c r="AI49" s="3" t="str">
        <f>IF($A49="ADD",IF(NOT(ISBLANK(AH49)),_xlfn.XLOOKUP(AH49,ud_sign_connection_mode[lookupValue],ud_sign_connection_mode[lookupKey],"ERROR"),""), "")</f>
        <v/>
      </c>
      <c r="AJ49" s="4"/>
      <c r="AL49" s="3" t="str">
        <f t="shared" si="0"/>
        <v/>
      </c>
      <c r="AN49" s="3" t="str">
        <f>IF($A49="ADD",IF(NOT(ISBLANK(AM49)),_xlfn.XLOOKUP(AM49,indicating_dir[lookupValue],indicating_dir[lookupKey],"ERROR"),""), "")</f>
        <v/>
      </c>
      <c r="AP49" s="3" t="str">
        <f>IF($A49="ADD",IF(NOT(ISBLANK(AO49)),_xlfn.XLOOKUP(AO49,sign_substrate[lookupValue],sign_substrate[lookupKey],"ERROR"),""), "")</f>
        <v/>
      </c>
      <c r="AR49" s="3" t="str">
        <f>IF($A49="ADD",IF(NOT(ISBLANK(AQ49)),_xlfn.XLOOKUP(AQ49,frame[lookupValue],frame[lookupKey],"ERROR"),""), "")</f>
        <v/>
      </c>
      <c r="AT49" s="3" t="str">
        <f>IF($A49="ADD",IF(NOT(ISBLANK(AS49)),_xlfn.XLOOKUP(AS49,sign_material[lookupValue],sign_material[lookupKey],"ERROR"),""), "")</f>
        <v/>
      </c>
      <c r="AV49" s="3" t="str">
        <f>IF($A49="ADD",IF(NOT(ISBLANK(AU49)),_xlfn.XLOOKUP(AU49,sign_colour[lookupValue],sign_colour[lookupKey],"ERROR"),""), "")</f>
        <v/>
      </c>
      <c r="AX49" s="3" t="str">
        <f>IF($A49="ADD",IF(NOT(ISBLANK(AW49)),_xlfn.XLOOKUP(AW49,sign_material[lookupValue],sign_material[lookupKey],"ERROR"),""), "")</f>
        <v/>
      </c>
      <c r="AY49" s="7"/>
      <c r="AZ49" s="4" t="str">
        <f t="shared" ca="1" si="1"/>
        <v/>
      </c>
      <c r="BA49" s="4"/>
      <c r="BB49" s="3" t="str">
        <f t="shared" si="2"/>
        <v/>
      </c>
      <c r="BC49" s="3" t="str">
        <f>IF($A49="","",IF((AND($A49="ADD",OR(BB49="",BB49="In Use"))),"5",(_xlfn.XLOOKUP(BB49,ud_asset_status[lookupValue],ud_asset_status[lookupKey],""))))</f>
        <v/>
      </c>
      <c r="BD49" s="7"/>
      <c r="BF49" s="3" t="str">
        <f>IF($A49="ADD",IF(NOT(ISBLANK(BE49)),_xlfn.XLOOKUP(BE49,ar_replace_reason[lookupValue],ar_replace_reason[lookupKey],"ERROR"),""), "")</f>
        <v/>
      </c>
      <c r="BG49" s="3" t="str">
        <f t="shared" si="3"/>
        <v/>
      </c>
      <c r="BH49" s="3" t="str">
        <f>IF($A49="","",IF((AND($A49="ADD",OR(BG49="",BG49="Queenstown-Lakes District Council"))),"70",(_xlfn.XLOOKUP(BG49,ud_organisation_owner[lookupValue],ud_organisation_owner[lookupKey],""))))</f>
        <v/>
      </c>
      <c r="BI49" s="3" t="str">
        <f t="shared" si="4"/>
        <v/>
      </c>
      <c r="BJ49" s="3" t="str">
        <f>IF($A49="","",IF((AND($A49="ADD",OR(BI49="",BI49="Queenstown-Lakes District Council"))),"70",(_xlfn.XLOOKUP(BI49,ud_organisation_owner[lookupValue],ud_organisation_owner[lookupKey],""))))</f>
        <v/>
      </c>
      <c r="BK49" s="3" t="str">
        <f t="shared" si="5"/>
        <v/>
      </c>
      <c r="BL49" s="3" t="str">
        <f>IF($A49="","",IF((AND($A49="ADD",OR(BK49="",BK49="Local Authority"))),"17",(_xlfn.XLOOKUP(BK49,ud_sub_organisation[lookupValue],ud_sub_organisation[lookupKey],""))))</f>
        <v/>
      </c>
      <c r="BM49" s="3" t="str">
        <f t="shared" si="6"/>
        <v/>
      </c>
      <c r="BN49" s="3" t="str">
        <f>IF($A49="","",IF((AND($A49="ADD",OR(BM49="",BM49="Vested assets"))),"12",(_xlfn.XLOOKUP(BM49,ud_work_origin[lookupValue],ud_work_origin[lookupKey],""))))</f>
        <v/>
      </c>
      <c r="BO49" s="8"/>
      <c r="BP49" s="2" t="str">
        <f t="shared" si="7"/>
        <v/>
      </c>
      <c r="BQ49" s="3" t="str">
        <f t="shared" si="8"/>
        <v/>
      </c>
      <c r="BR49" s="3" t="str">
        <f>IF($A49="","",IF((AND($A49="ADD",OR(BQ49="",BQ49="Excellent"))),"1",(_xlfn.XLOOKUP(BQ49,condition[lookupValue],condition[lookupKey],""))))</f>
        <v/>
      </c>
      <c r="BS49" s="7" t="str">
        <f t="shared" si="9"/>
        <v/>
      </c>
      <c r="BT49" s="9"/>
    </row>
    <row r="50" spans="2:72">
      <c r="B50" s="4"/>
      <c r="D50" s="3" t="str">
        <f>IF($A50="ADD",IF(NOT(ISBLANK(C50)),_xlfn.XLOOKUP(C50,ud_amds_table_list[lookupValue],ud_amds_table_list[lookupKey],"ERROR"),""), "")</f>
        <v/>
      </c>
      <c r="E50" s="9"/>
      <c r="G50" s="3" t="str">
        <f>IF($A50="ADD",IF(NOT(ISBLANK(F50)),_xlfn.XLOOKUP(F50,roadnames[lookupValue],roadnames[lookupKey],"ERROR"),""), "")</f>
        <v/>
      </c>
      <c r="H50" s="5"/>
      <c r="I50" s="5"/>
      <c r="J50" s="6"/>
      <c r="L50" s="3" t="str">
        <f>IF($A50="ADD",IF(NOT(ISBLANK(K50)),_xlfn.XLOOKUP(K50,side[lookupValue],side[lookupKey],"ERROR"),""), "")</f>
        <v/>
      </c>
      <c r="M50" s="4"/>
      <c r="N50" s="4"/>
      <c r="O50" s="4"/>
      <c r="S50" s="3" t="str">
        <f>IF($A50="ADD",IF(NOT(ISBLANK(R50)),_xlfn.XLOOKUP(R50,ud_tcd_sign_class[lookupValue],ud_tcd_sign_class[lookupKey],"ERROR"),""), "")</f>
        <v/>
      </c>
      <c r="U50" s="3" t="str">
        <f>IF($A50="ADD",IF(NOT(ISBLANK(T50)),_xlfn.XLOOKUP(1,(ud_tcd_sign_subclass_lookup=T50)*(ud_tcd_sign_subclass_parentKey=S50),ud_tcd_sign_subclass[lookupKey],"ERROR"),""), "")</f>
        <v/>
      </c>
      <c r="W50" s="3" t="str">
        <f>IF($A50="ADD",IF(NOT(ISBLANK(V50)),_xlfn.XLOOKUP(1,(ud_tcd_sign_type_ne_lookup=V50)*(ud_tcd_sign_type_ne_parentKey=T50),ud_tcd_sign_type_ne[lookupKey],"ERROR"),""), "")</f>
        <v/>
      </c>
      <c r="Y50" s="3" t="str">
        <f>IF($A50="ADD",IF(NOT(ISBLANK(X50)),_xlfn.XLOOKUP(X50,ud_non_tcd_sign_type[lookupValue],ud_non_tcd_sign_type[lookupKey],"ERROR"),""), "")</f>
        <v/>
      </c>
      <c r="AE50" s="3" t="str">
        <f>IF($A50="ADD",IF(NOT(ISBLANK(AD50)),_xlfn.XLOOKUP(AD50,ud_sign_background_colour[lookupValue],ud_sign_background_colour[lookupKey],"ERROR"),""), "")</f>
        <v/>
      </c>
      <c r="AF50" s="8"/>
      <c r="AI50" s="3" t="str">
        <f>IF($A50="ADD",IF(NOT(ISBLANK(AH50)),_xlfn.XLOOKUP(AH50,ud_sign_connection_mode[lookupValue],ud_sign_connection_mode[lookupKey],"ERROR"),""), "")</f>
        <v/>
      </c>
      <c r="AJ50" s="4"/>
      <c r="AL50" s="3" t="str">
        <f t="shared" si="0"/>
        <v/>
      </c>
      <c r="AN50" s="3" t="str">
        <f>IF($A50="ADD",IF(NOT(ISBLANK(AM50)),_xlfn.XLOOKUP(AM50,indicating_dir[lookupValue],indicating_dir[lookupKey],"ERROR"),""), "")</f>
        <v/>
      </c>
      <c r="AP50" s="3" t="str">
        <f>IF($A50="ADD",IF(NOT(ISBLANK(AO50)),_xlfn.XLOOKUP(AO50,sign_substrate[lookupValue],sign_substrate[lookupKey],"ERROR"),""), "")</f>
        <v/>
      </c>
      <c r="AR50" s="3" t="str">
        <f>IF($A50="ADD",IF(NOT(ISBLANK(AQ50)),_xlfn.XLOOKUP(AQ50,frame[lookupValue],frame[lookupKey],"ERROR"),""), "")</f>
        <v/>
      </c>
      <c r="AT50" s="3" t="str">
        <f>IF($A50="ADD",IF(NOT(ISBLANK(AS50)),_xlfn.XLOOKUP(AS50,sign_material[lookupValue],sign_material[lookupKey],"ERROR"),""), "")</f>
        <v/>
      </c>
      <c r="AV50" s="3" t="str">
        <f>IF($A50="ADD",IF(NOT(ISBLANK(AU50)),_xlfn.XLOOKUP(AU50,sign_colour[lookupValue],sign_colour[lookupKey],"ERROR"),""), "")</f>
        <v/>
      </c>
      <c r="AX50" s="3" t="str">
        <f>IF($A50="ADD",IF(NOT(ISBLANK(AW50)),_xlfn.XLOOKUP(AW50,sign_material[lookupValue],sign_material[lookupKey],"ERROR"),""), "")</f>
        <v/>
      </c>
      <c r="AY50" s="7"/>
      <c r="AZ50" s="4" t="str">
        <f t="shared" ca="1" si="1"/>
        <v/>
      </c>
      <c r="BA50" s="4"/>
      <c r="BB50" s="3" t="str">
        <f t="shared" si="2"/>
        <v/>
      </c>
      <c r="BC50" s="3" t="str">
        <f>IF($A50="","",IF((AND($A50="ADD",OR(BB50="",BB50="In Use"))),"5",(_xlfn.XLOOKUP(BB50,ud_asset_status[lookupValue],ud_asset_status[lookupKey],""))))</f>
        <v/>
      </c>
      <c r="BD50" s="7"/>
      <c r="BF50" s="3" t="str">
        <f>IF($A50="ADD",IF(NOT(ISBLANK(BE50)),_xlfn.XLOOKUP(BE50,ar_replace_reason[lookupValue],ar_replace_reason[lookupKey],"ERROR"),""), "")</f>
        <v/>
      </c>
      <c r="BG50" s="3" t="str">
        <f t="shared" si="3"/>
        <v/>
      </c>
      <c r="BH50" s="3" t="str">
        <f>IF($A50="","",IF((AND($A50="ADD",OR(BG50="",BG50="Queenstown-Lakes District Council"))),"70",(_xlfn.XLOOKUP(BG50,ud_organisation_owner[lookupValue],ud_organisation_owner[lookupKey],""))))</f>
        <v/>
      </c>
      <c r="BI50" s="3" t="str">
        <f t="shared" si="4"/>
        <v/>
      </c>
      <c r="BJ50" s="3" t="str">
        <f>IF($A50="","",IF((AND($A50="ADD",OR(BI50="",BI50="Queenstown-Lakes District Council"))),"70",(_xlfn.XLOOKUP(BI50,ud_organisation_owner[lookupValue],ud_organisation_owner[lookupKey],""))))</f>
        <v/>
      </c>
      <c r="BK50" s="3" t="str">
        <f t="shared" si="5"/>
        <v/>
      </c>
      <c r="BL50" s="3" t="str">
        <f>IF($A50="","",IF((AND($A50="ADD",OR(BK50="",BK50="Local Authority"))),"17",(_xlfn.XLOOKUP(BK50,ud_sub_organisation[lookupValue],ud_sub_organisation[lookupKey],""))))</f>
        <v/>
      </c>
      <c r="BM50" s="3" t="str">
        <f t="shared" si="6"/>
        <v/>
      </c>
      <c r="BN50" s="3" t="str">
        <f>IF($A50="","",IF((AND($A50="ADD",OR(BM50="",BM50="Vested assets"))),"12",(_xlfn.XLOOKUP(BM50,ud_work_origin[lookupValue],ud_work_origin[lookupKey],""))))</f>
        <v/>
      </c>
      <c r="BO50" s="8"/>
      <c r="BP50" s="2" t="str">
        <f t="shared" si="7"/>
        <v/>
      </c>
      <c r="BQ50" s="3" t="str">
        <f t="shared" si="8"/>
        <v/>
      </c>
      <c r="BR50" s="3" t="str">
        <f>IF($A50="","",IF((AND($A50="ADD",OR(BQ50="",BQ50="Excellent"))),"1",(_xlfn.XLOOKUP(BQ50,condition[lookupValue],condition[lookupKey],""))))</f>
        <v/>
      </c>
      <c r="BS50" s="7" t="str">
        <f t="shared" si="9"/>
        <v/>
      </c>
      <c r="BT50" s="9"/>
    </row>
    <row r="51" spans="2:72">
      <c r="B51" s="4"/>
      <c r="D51" s="3" t="str">
        <f>IF($A51="ADD",IF(NOT(ISBLANK(C51)),_xlfn.XLOOKUP(C51,ud_amds_table_list[lookupValue],ud_amds_table_list[lookupKey],"ERROR"),""), "")</f>
        <v/>
      </c>
      <c r="E51" s="9"/>
      <c r="G51" s="3" t="str">
        <f>IF($A51="ADD",IF(NOT(ISBLANK(F51)),_xlfn.XLOOKUP(F51,roadnames[lookupValue],roadnames[lookupKey],"ERROR"),""), "")</f>
        <v/>
      </c>
      <c r="H51" s="5"/>
      <c r="I51" s="5"/>
      <c r="J51" s="6"/>
      <c r="L51" s="3" t="str">
        <f>IF($A51="ADD",IF(NOT(ISBLANK(K51)),_xlfn.XLOOKUP(K51,side[lookupValue],side[lookupKey],"ERROR"),""), "")</f>
        <v/>
      </c>
      <c r="M51" s="4"/>
      <c r="N51" s="4"/>
      <c r="O51" s="4"/>
      <c r="S51" s="3" t="str">
        <f>IF($A51="ADD",IF(NOT(ISBLANK(R51)),_xlfn.XLOOKUP(R51,ud_tcd_sign_class[lookupValue],ud_tcd_sign_class[lookupKey],"ERROR"),""), "")</f>
        <v/>
      </c>
      <c r="U51" s="3" t="str">
        <f>IF($A51="ADD",IF(NOT(ISBLANK(T51)),_xlfn.XLOOKUP(1,(ud_tcd_sign_subclass_lookup=T51)*(ud_tcd_sign_subclass_parentKey=S51),ud_tcd_sign_subclass[lookupKey],"ERROR"),""), "")</f>
        <v/>
      </c>
      <c r="W51" s="3" t="str">
        <f>IF($A51="ADD",IF(NOT(ISBLANK(V51)),_xlfn.XLOOKUP(1,(ud_tcd_sign_type_ne_lookup=V51)*(ud_tcd_sign_type_ne_parentKey=T51),ud_tcd_sign_type_ne[lookupKey],"ERROR"),""), "")</f>
        <v/>
      </c>
      <c r="Y51" s="3" t="str">
        <f>IF($A51="ADD",IF(NOT(ISBLANK(X51)),_xlfn.XLOOKUP(X51,ud_non_tcd_sign_type[lookupValue],ud_non_tcd_sign_type[lookupKey],"ERROR"),""), "")</f>
        <v/>
      </c>
      <c r="AE51" s="3" t="str">
        <f>IF($A51="ADD",IF(NOT(ISBLANK(AD51)),_xlfn.XLOOKUP(AD51,ud_sign_background_colour[lookupValue],ud_sign_background_colour[lookupKey],"ERROR"),""), "")</f>
        <v/>
      </c>
      <c r="AF51" s="8"/>
      <c r="AI51" s="3" t="str">
        <f>IF($A51="ADD",IF(NOT(ISBLANK(AH51)),_xlfn.XLOOKUP(AH51,ud_sign_connection_mode[lookupValue],ud_sign_connection_mode[lookupKey],"ERROR"),""), "")</f>
        <v/>
      </c>
      <c r="AJ51" s="4"/>
      <c r="AL51" s="3" t="str">
        <f t="shared" si="0"/>
        <v/>
      </c>
      <c r="AN51" s="3" t="str">
        <f>IF($A51="ADD",IF(NOT(ISBLANK(AM51)),_xlfn.XLOOKUP(AM51,indicating_dir[lookupValue],indicating_dir[lookupKey],"ERROR"),""), "")</f>
        <v/>
      </c>
      <c r="AP51" s="3" t="str">
        <f>IF($A51="ADD",IF(NOT(ISBLANK(AO51)),_xlfn.XLOOKUP(AO51,sign_substrate[lookupValue],sign_substrate[lookupKey],"ERROR"),""), "")</f>
        <v/>
      </c>
      <c r="AR51" s="3" t="str">
        <f>IF($A51="ADD",IF(NOT(ISBLANK(AQ51)),_xlfn.XLOOKUP(AQ51,frame[lookupValue],frame[lookupKey],"ERROR"),""), "")</f>
        <v/>
      </c>
      <c r="AT51" s="3" t="str">
        <f>IF($A51="ADD",IF(NOT(ISBLANK(AS51)),_xlfn.XLOOKUP(AS51,sign_material[lookupValue],sign_material[lookupKey],"ERROR"),""), "")</f>
        <v/>
      </c>
      <c r="AV51" s="3" t="str">
        <f>IF($A51="ADD",IF(NOT(ISBLANK(AU51)),_xlfn.XLOOKUP(AU51,sign_colour[lookupValue],sign_colour[lookupKey],"ERROR"),""), "")</f>
        <v/>
      </c>
      <c r="AX51" s="3" t="str">
        <f>IF($A51="ADD",IF(NOT(ISBLANK(AW51)),_xlfn.XLOOKUP(AW51,sign_material[lookupValue],sign_material[lookupKey],"ERROR"),""), "")</f>
        <v/>
      </c>
      <c r="AY51" s="7"/>
      <c r="AZ51" s="4" t="str">
        <f t="shared" ca="1" si="1"/>
        <v/>
      </c>
      <c r="BA51" s="4"/>
      <c r="BB51" s="3" t="str">
        <f t="shared" si="2"/>
        <v/>
      </c>
      <c r="BC51" s="3" t="str">
        <f>IF($A51="","",IF((AND($A51="ADD",OR(BB51="",BB51="In Use"))),"5",(_xlfn.XLOOKUP(BB51,ud_asset_status[lookupValue],ud_asset_status[lookupKey],""))))</f>
        <v/>
      </c>
      <c r="BD51" s="7"/>
      <c r="BF51" s="3" t="str">
        <f>IF($A51="ADD",IF(NOT(ISBLANK(BE51)),_xlfn.XLOOKUP(BE51,ar_replace_reason[lookupValue],ar_replace_reason[lookupKey],"ERROR"),""), "")</f>
        <v/>
      </c>
      <c r="BG51" s="3" t="str">
        <f t="shared" si="3"/>
        <v/>
      </c>
      <c r="BH51" s="3" t="str">
        <f>IF($A51="","",IF((AND($A51="ADD",OR(BG51="",BG51="Queenstown-Lakes District Council"))),"70",(_xlfn.XLOOKUP(BG51,ud_organisation_owner[lookupValue],ud_organisation_owner[lookupKey],""))))</f>
        <v/>
      </c>
      <c r="BI51" s="3" t="str">
        <f t="shared" si="4"/>
        <v/>
      </c>
      <c r="BJ51" s="3" t="str">
        <f>IF($A51="","",IF((AND($A51="ADD",OR(BI51="",BI51="Queenstown-Lakes District Council"))),"70",(_xlfn.XLOOKUP(BI51,ud_organisation_owner[lookupValue],ud_organisation_owner[lookupKey],""))))</f>
        <v/>
      </c>
      <c r="BK51" s="3" t="str">
        <f t="shared" si="5"/>
        <v/>
      </c>
      <c r="BL51" s="3" t="str">
        <f>IF($A51="","",IF((AND($A51="ADD",OR(BK51="",BK51="Local Authority"))),"17",(_xlfn.XLOOKUP(BK51,ud_sub_organisation[lookupValue],ud_sub_organisation[lookupKey],""))))</f>
        <v/>
      </c>
      <c r="BM51" s="3" t="str">
        <f t="shared" si="6"/>
        <v/>
      </c>
      <c r="BN51" s="3" t="str">
        <f>IF($A51="","",IF((AND($A51="ADD",OR(BM51="",BM51="Vested assets"))),"12",(_xlfn.XLOOKUP(BM51,ud_work_origin[lookupValue],ud_work_origin[lookupKey],""))))</f>
        <v/>
      </c>
      <c r="BO51" s="8"/>
      <c r="BP51" s="2" t="str">
        <f t="shared" si="7"/>
        <v/>
      </c>
      <c r="BQ51" s="3" t="str">
        <f t="shared" si="8"/>
        <v/>
      </c>
      <c r="BR51" s="3" t="str">
        <f>IF($A51="","",IF((AND($A51="ADD",OR(BQ51="",BQ51="Excellent"))),"1",(_xlfn.XLOOKUP(BQ51,condition[lookupValue],condition[lookupKey],""))))</f>
        <v/>
      </c>
      <c r="BS51" s="7" t="str">
        <f t="shared" si="9"/>
        <v/>
      </c>
      <c r="BT51" s="9"/>
    </row>
    <row r="52" spans="2:72">
      <c r="B52" s="4"/>
      <c r="D52" s="3" t="str">
        <f>IF($A52="ADD",IF(NOT(ISBLANK(C52)),_xlfn.XLOOKUP(C52,ud_amds_table_list[lookupValue],ud_amds_table_list[lookupKey],"ERROR"),""), "")</f>
        <v/>
      </c>
      <c r="E52" s="9"/>
      <c r="G52" s="3" t="str">
        <f>IF($A52="ADD",IF(NOT(ISBLANK(F52)),_xlfn.XLOOKUP(F52,roadnames[lookupValue],roadnames[lookupKey],"ERROR"),""), "")</f>
        <v/>
      </c>
      <c r="H52" s="5"/>
      <c r="I52" s="5"/>
      <c r="J52" s="6"/>
      <c r="L52" s="3" t="str">
        <f>IF($A52="ADD",IF(NOT(ISBLANK(K52)),_xlfn.XLOOKUP(K52,side[lookupValue],side[lookupKey],"ERROR"),""), "")</f>
        <v/>
      </c>
      <c r="M52" s="4"/>
      <c r="N52" s="4"/>
      <c r="O52" s="4"/>
      <c r="S52" s="3" t="str">
        <f>IF($A52="ADD",IF(NOT(ISBLANK(R52)),_xlfn.XLOOKUP(R52,ud_tcd_sign_class[lookupValue],ud_tcd_sign_class[lookupKey],"ERROR"),""), "")</f>
        <v/>
      </c>
      <c r="U52" s="3" t="str">
        <f>IF($A52="ADD",IF(NOT(ISBLANK(T52)),_xlfn.XLOOKUP(1,(ud_tcd_sign_subclass_lookup=T52)*(ud_tcd_sign_subclass_parentKey=S52),ud_tcd_sign_subclass[lookupKey],"ERROR"),""), "")</f>
        <v/>
      </c>
      <c r="W52" s="3" t="str">
        <f>IF($A52="ADD",IF(NOT(ISBLANK(V52)),_xlfn.XLOOKUP(1,(ud_tcd_sign_type_ne_lookup=V52)*(ud_tcd_sign_type_ne_parentKey=T52),ud_tcd_sign_type_ne[lookupKey],"ERROR"),""), "")</f>
        <v/>
      </c>
      <c r="Y52" s="3" t="str">
        <f>IF($A52="ADD",IF(NOT(ISBLANK(X52)),_xlfn.XLOOKUP(X52,ud_non_tcd_sign_type[lookupValue],ud_non_tcd_sign_type[lookupKey],"ERROR"),""), "")</f>
        <v/>
      </c>
      <c r="AE52" s="3" t="str">
        <f>IF($A52="ADD",IF(NOT(ISBLANK(AD52)),_xlfn.XLOOKUP(AD52,ud_sign_background_colour[lookupValue],ud_sign_background_colour[lookupKey],"ERROR"),""), "")</f>
        <v/>
      </c>
      <c r="AF52" s="8"/>
      <c r="AI52" s="3" t="str">
        <f>IF($A52="ADD",IF(NOT(ISBLANK(AH52)),_xlfn.XLOOKUP(AH52,ud_sign_connection_mode[lookupValue],ud_sign_connection_mode[lookupKey],"ERROR"),""), "")</f>
        <v/>
      </c>
      <c r="AJ52" s="4"/>
      <c r="AL52" s="3" t="str">
        <f t="shared" si="0"/>
        <v/>
      </c>
      <c r="AN52" s="3" t="str">
        <f>IF($A52="ADD",IF(NOT(ISBLANK(AM52)),_xlfn.XLOOKUP(AM52,indicating_dir[lookupValue],indicating_dir[lookupKey],"ERROR"),""), "")</f>
        <v/>
      </c>
      <c r="AP52" s="3" t="str">
        <f>IF($A52="ADD",IF(NOT(ISBLANK(AO52)),_xlfn.XLOOKUP(AO52,sign_substrate[lookupValue],sign_substrate[lookupKey],"ERROR"),""), "")</f>
        <v/>
      </c>
      <c r="AR52" s="3" t="str">
        <f>IF($A52="ADD",IF(NOT(ISBLANK(AQ52)),_xlfn.XLOOKUP(AQ52,frame[lookupValue],frame[lookupKey],"ERROR"),""), "")</f>
        <v/>
      </c>
      <c r="AT52" s="3" t="str">
        <f>IF($A52="ADD",IF(NOT(ISBLANK(AS52)),_xlfn.XLOOKUP(AS52,sign_material[lookupValue],sign_material[lookupKey],"ERROR"),""), "")</f>
        <v/>
      </c>
      <c r="AV52" s="3" t="str">
        <f>IF($A52="ADD",IF(NOT(ISBLANK(AU52)),_xlfn.XLOOKUP(AU52,sign_colour[lookupValue],sign_colour[lookupKey],"ERROR"),""), "")</f>
        <v/>
      </c>
      <c r="AX52" s="3" t="str">
        <f>IF($A52="ADD",IF(NOT(ISBLANK(AW52)),_xlfn.XLOOKUP(AW52,sign_material[lookupValue],sign_material[lookupKey],"ERROR"),""), "")</f>
        <v/>
      </c>
      <c r="AY52" s="7"/>
      <c r="AZ52" s="4" t="str">
        <f t="shared" ca="1" si="1"/>
        <v/>
      </c>
      <c r="BA52" s="4"/>
      <c r="BB52" s="3" t="str">
        <f t="shared" si="2"/>
        <v/>
      </c>
      <c r="BC52" s="3" t="str">
        <f>IF($A52="","",IF((AND($A52="ADD",OR(BB52="",BB52="In Use"))),"5",(_xlfn.XLOOKUP(BB52,ud_asset_status[lookupValue],ud_asset_status[lookupKey],""))))</f>
        <v/>
      </c>
      <c r="BD52" s="7"/>
      <c r="BF52" s="3" t="str">
        <f>IF($A52="ADD",IF(NOT(ISBLANK(BE52)),_xlfn.XLOOKUP(BE52,ar_replace_reason[lookupValue],ar_replace_reason[lookupKey],"ERROR"),""), "")</f>
        <v/>
      </c>
      <c r="BG52" s="3" t="str">
        <f t="shared" si="3"/>
        <v/>
      </c>
      <c r="BH52" s="3" t="str">
        <f>IF($A52="","",IF((AND($A52="ADD",OR(BG52="",BG52="Queenstown-Lakes District Council"))),"70",(_xlfn.XLOOKUP(BG52,ud_organisation_owner[lookupValue],ud_organisation_owner[lookupKey],""))))</f>
        <v/>
      </c>
      <c r="BI52" s="3" t="str">
        <f t="shared" si="4"/>
        <v/>
      </c>
      <c r="BJ52" s="3" t="str">
        <f>IF($A52="","",IF((AND($A52="ADD",OR(BI52="",BI52="Queenstown-Lakes District Council"))),"70",(_xlfn.XLOOKUP(BI52,ud_organisation_owner[lookupValue],ud_organisation_owner[lookupKey],""))))</f>
        <v/>
      </c>
      <c r="BK52" s="3" t="str">
        <f t="shared" si="5"/>
        <v/>
      </c>
      <c r="BL52" s="3" t="str">
        <f>IF($A52="","",IF((AND($A52="ADD",OR(BK52="",BK52="Local Authority"))),"17",(_xlfn.XLOOKUP(BK52,ud_sub_organisation[lookupValue],ud_sub_organisation[lookupKey],""))))</f>
        <v/>
      </c>
      <c r="BM52" s="3" t="str">
        <f t="shared" si="6"/>
        <v/>
      </c>
      <c r="BN52" s="3" t="str">
        <f>IF($A52="","",IF((AND($A52="ADD",OR(BM52="",BM52="Vested assets"))),"12",(_xlfn.XLOOKUP(BM52,ud_work_origin[lookupValue],ud_work_origin[lookupKey],""))))</f>
        <v/>
      </c>
      <c r="BO52" s="8"/>
      <c r="BP52" s="2" t="str">
        <f t="shared" si="7"/>
        <v/>
      </c>
      <c r="BQ52" s="3" t="str">
        <f t="shared" si="8"/>
        <v/>
      </c>
      <c r="BR52" s="3" t="str">
        <f>IF($A52="","",IF((AND($A52="ADD",OR(BQ52="",BQ52="Excellent"))),"1",(_xlfn.XLOOKUP(BQ52,condition[lookupValue],condition[lookupKey],""))))</f>
        <v/>
      </c>
      <c r="BS52" s="7" t="str">
        <f t="shared" si="9"/>
        <v/>
      </c>
      <c r="BT52" s="9"/>
    </row>
    <row r="53" spans="2:72">
      <c r="B53" s="4"/>
      <c r="D53" s="3" t="str">
        <f>IF($A53="ADD",IF(NOT(ISBLANK(C53)),_xlfn.XLOOKUP(C53,ud_amds_table_list[lookupValue],ud_amds_table_list[lookupKey],"ERROR"),""), "")</f>
        <v/>
      </c>
      <c r="E53" s="9"/>
      <c r="G53" s="3" t="str">
        <f>IF($A53="ADD",IF(NOT(ISBLANK(F53)),_xlfn.XLOOKUP(F53,roadnames[lookupValue],roadnames[lookupKey],"ERROR"),""), "")</f>
        <v/>
      </c>
      <c r="H53" s="5"/>
      <c r="I53" s="5"/>
      <c r="J53" s="6"/>
      <c r="L53" s="3" t="str">
        <f>IF($A53="ADD",IF(NOT(ISBLANK(K53)),_xlfn.XLOOKUP(K53,side[lookupValue],side[lookupKey],"ERROR"),""), "")</f>
        <v/>
      </c>
      <c r="M53" s="4"/>
      <c r="N53" s="4"/>
      <c r="O53" s="4"/>
      <c r="S53" s="3" t="str">
        <f>IF($A53="ADD",IF(NOT(ISBLANK(R53)),_xlfn.XLOOKUP(R53,ud_tcd_sign_class[lookupValue],ud_tcd_sign_class[lookupKey],"ERROR"),""), "")</f>
        <v/>
      </c>
      <c r="U53" s="3" t="str">
        <f>IF($A53="ADD",IF(NOT(ISBLANK(T53)),_xlfn.XLOOKUP(1,(ud_tcd_sign_subclass_lookup=T53)*(ud_tcd_sign_subclass_parentKey=S53),ud_tcd_sign_subclass[lookupKey],"ERROR"),""), "")</f>
        <v/>
      </c>
      <c r="W53" s="3" t="str">
        <f>IF($A53="ADD",IF(NOT(ISBLANK(V53)),_xlfn.XLOOKUP(1,(ud_tcd_sign_type_ne_lookup=V53)*(ud_tcd_sign_type_ne_parentKey=T53),ud_tcd_sign_type_ne[lookupKey],"ERROR"),""), "")</f>
        <v/>
      </c>
      <c r="Y53" s="3" t="str">
        <f>IF($A53="ADD",IF(NOT(ISBLANK(X53)),_xlfn.XLOOKUP(X53,ud_non_tcd_sign_type[lookupValue],ud_non_tcd_sign_type[lookupKey],"ERROR"),""), "")</f>
        <v/>
      </c>
      <c r="AE53" s="3" t="str">
        <f>IF($A53="ADD",IF(NOT(ISBLANK(AD53)),_xlfn.XLOOKUP(AD53,ud_sign_background_colour[lookupValue],ud_sign_background_colour[lookupKey],"ERROR"),""), "")</f>
        <v/>
      </c>
      <c r="AF53" s="8"/>
      <c r="AI53" s="3" t="str">
        <f>IF($A53="ADD",IF(NOT(ISBLANK(AH53)),_xlfn.XLOOKUP(AH53,ud_sign_connection_mode[lookupValue],ud_sign_connection_mode[lookupKey],"ERROR"),""), "")</f>
        <v/>
      </c>
      <c r="AJ53" s="4"/>
      <c r="AL53" s="3" t="str">
        <f t="shared" si="0"/>
        <v/>
      </c>
      <c r="AN53" s="3" t="str">
        <f>IF($A53="ADD",IF(NOT(ISBLANK(AM53)),_xlfn.XLOOKUP(AM53,indicating_dir[lookupValue],indicating_dir[lookupKey],"ERROR"),""), "")</f>
        <v/>
      </c>
      <c r="AP53" s="3" t="str">
        <f>IF($A53="ADD",IF(NOT(ISBLANK(AO53)),_xlfn.XLOOKUP(AO53,sign_substrate[lookupValue],sign_substrate[lookupKey],"ERROR"),""), "")</f>
        <v/>
      </c>
      <c r="AR53" s="3" t="str">
        <f>IF($A53="ADD",IF(NOT(ISBLANK(AQ53)),_xlfn.XLOOKUP(AQ53,frame[lookupValue],frame[lookupKey],"ERROR"),""), "")</f>
        <v/>
      </c>
      <c r="AT53" s="3" t="str">
        <f>IF($A53="ADD",IF(NOT(ISBLANK(AS53)),_xlfn.XLOOKUP(AS53,sign_material[lookupValue],sign_material[lookupKey],"ERROR"),""), "")</f>
        <v/>
      </c>
      <c r="AV53" s="3" t="str">
        <f>IF($A53="ADD",IF(NOT(ISBLANK(AU53)),_xlfn.XLOOKUP(AU53,sign_colour[lookupValue],sign_colour[lookupKey],"ERROR"),""), "")</f>
        <v/>
      </c>
      <c r="AX53" s="3" t="str">
        <f>IF($A53="ADD",IF(NOT(ISBLANK(AW53)),_xlfn.XLOOKUP(AW53,sign_material[lookupValue],sign_material[lookupKey],"ERROR"),""), "")</f>
        <v/>
      </c>
      <c r="AY53" s="7"/>
      <c r="AZ53" s="4" t="str">
        <f t="shared" ca="1" si="1"/>
        <v/>
      </c>
      <c r="BA53" s="4"/>
      <c r="BB53" s="3" t="str">
        <f t="shared" si="2"/>
        <v/>
      </c>
      <c r="BC53" s="3" t="str">
        <f>IF($A53="","",IF((AND($A53="ADD",OR(BB53="",BB53="In Use"))),"5",(_xlfn.XLOOKUP(BB53,ud_asset_status[lookupValue],ud_asset_status[lookupKey],""))))</f>
        <v/>
      </c>
      <c r="BD53" s="7"/>
      <c r="BF53" s="3" t="str">
        <f>IF($A53="ADD",IF(NOT(ISBLANK(BE53)),_xlfn.XLOOKUP(BE53,ar_replace_reason[lookupValue],ar_replace_reason[lookupKey],"ERROR"),""), "")</f>
        <v/>
      </c>
      <c r="BG53" s="3" t="str">
        <f t="shared" si="3"/>
        <v/>
      </c>
      <c r="BH53" s="3" t="str">
        <f>IF($A53="","",IF((AND($A53="ADD",OR(BG53="",BG53="Queenstown-Lakes District Council"))),"70",(_xlfn.XLOOKUP(BG53,ud_organisation_owner[lookupValue],ud_organisation_owner[lookupKey],""))))</f>
        <v/>
      </c>
      <c r="BI53" s="3" t="str">
        <f t="shared" si="4"/>
        <v/>
      </c>
      <c r="BJ53" s="3" t="str">
        <f>IF($A53="","",IF((AND($A53="ADD",OR(BI53="",BI53="Queenstown-Lakes District Council"))),"70",(_xlfn.XLOOKUP(BI53,ud_organisation_owner[lookupValue],ud_organisation_owner[lookupKey],""))))</f>
        <v/>
      </c>
      <c r="BK53" s="3" t="str">
        <f t="shared" si="5"/>
        <v/>
      </c>
      <c r="BL53" s="3" t="str">
        <f>IF($A53="","",IF((AND($A53="ADD",OR(BK53="",BK53="Local Authority"))),"17",(_xlfn.XLOOKUP(BK53,ud_sub_organisation[lookupValue],ud_sub_organisation[lookupKey],""))))</f>
        <v/>
      </c>
      <c r="BM53" s="3" t="str">
        <f t="shared" si="6"/>
        <v/>
      </c>
      <c r="BN53" s="3" t="str">
        <f>IF($A53="","",IF((AND($A53="ADD",OR(BM53="",BM53="Vested assets"))),"12",(_xlfn.XLOOKUP(BM53,ud_work_origin[lookupValue],ud_work_origin[lookupKey],""))))</f>
        <v/>
      </c>
      <c r="BO53" s="8"/>
      <c r="BP53" s="2" t="str">
        <f t="shared" si="7"/>
        <v/>
      </c>
      <c r="BQ53" s="3" t="str">
        <f t="shared" si="8"/>
        <v/>
      </c>
      <c r="BR53" s="3" t="str">
        <f>IF($A53="","",IF((AND($A53="ADD",OR(BQ53="",BQ53="Excellent"))),"1",(_xlfn.XLOOKUP(BQ53,condition[lookupValue],condition[lookupKey],""))))</f>
        <v/>
      </c>
      <c r="BS53" s="7" t="str">
        <f t="shared" si="9"/>
        <v/>
      </c>
      <c r="BT53" s="9"/>
    </row>
    <row r="54" spans="2:72">
      <c r="B54" s="4"/>
      <c r="D54" s="3" t="str">
        <f>IF($A54="ADD",IF(NOT(ISBLANK(C54)),_xlfn.XLOOKUP(C54,ud_amds_table_list[lookupValue],ud_amds_table_list[lookupKey],"ERROR"),""), "")</f>
        <v/>
      </c>
      <c r="E54" s="9"/>
      <c r="G54" s="3" t="str">
        <f>IF($A54="ADD",IF(NOT(ISBLANK(F54)),_xlfn.XLOOKUP(F54,roadnames[lookupValue],roadnames[lookupKey],"ERROR"),""), "")</f>
        <v/>
      </c>
      <c r="H54" s="5"/>
      <c r="I54" s="5"/>
      <c r="J54" s="6"/>
      <c r="L54" s="3" t="str">
        <f>IF($A54="ADD",IF(NOT(ISBLANK(K54)),_xlfn.XLOOKUP(K54,side[lookupValue],side[lookupKey],"ERROR"),""), "")</f>
        <v/>
      </c>
      <c r="M54" s="4"/>
      <c r="N54" s="4"/>
      <c r="O54" s="4"/>
      <c r="S54" s="3" t="str">
        <f>IF($A54="ADD",IF(NOT(ISBLANK(R54)),_xlfn.XLOOKUP(R54,ud_tcd_sign_class[lookupValue],ud_tcd_sign_class[lookupKey],"ERROR"),""), "")</f>
        <v/>
      </c>
      <c r="U54" s="3" t="str">
        <f>IF($A54="ADD",IF(NOT(ISBLANK(T54)),_xlfn.XLOOKUP(1,(ud_tcd_sign_subclass_lookup=T54)*(ud_tcd_sign_subclass_parentKey=S54),ud_tcd_sign_subclass[lookupKey],"ERROR"),""), "")</f>
        <v/>
      </c>
      <c r="W54" s="3" t="str">
        <f>IF($A54="ADD",IF(NOT(ISBLANK(V54)),_xlfn.XLOOKUP(1,(ud_tcd_sign_type_ne_lookup=V54)*(ud_tcd_sign_type_ne_parentKey=T54),ud_tcd_sign_type_ne[lookupKey],"ERROR"),""), "")</f>
        <v/>
      </c>
      <c r="Y54" s="3" t="str">
        <f>IF($A54="ADD",IF(NOT(ISBLANK(X54)),_xlfn.XLOOKUP(X54,ud_non_tcd_sign_type[lookupValue],ud_non_tcd_sign_type[lookupKey],"ERROR"),""), "")</f>
        <v/>
      </c>
      <c r="AE54" s="3" t="str">
        <f>IF($A54="ADD",IF(NOT(ISBLANK(AD54)),_xlfn.XLOOKUP(AD54,ud_sign_background_colour[lookupValue],ud_sign_background_colour[lookupKey],"ERROR"),""), "")</f>
        <v/>
      </c>
      <c r="AF54" s="8"/>
      <c r="AI54" s="3" t="str">
        <f>IF($A54="ADD",IF(NOT(ISBLANK(AH54)),_xlfn.XLOOKUP(AH54,ud_sign_connection_mode[lookupValue],ud_sign_connection_mode[lookupKey],"ERROR"),""), "")</f>
        <v/>
      </c>
      <c r="AJ54" s="4"/>
      <c r="AL54" s="3" t="str">
        <f t="shared" si="0"/>
        <v/>
      </c>
      <c r="AN54" s="3" t="str">
        <f>IF($A54="ADD",IF(NOT(ISBLANK(AM54)),_xlfn.XLOOKUP(AM54,indicating_dir[lookupValue],indicating_dir[lookupKey],"ERROR"),""), "")</f>
        <v/>
      </c>
      <c r="AP54" s="3" t="str">
        <f>IF($A54="ADD",IF(NOT(ISBLANK(AO54)),_xlfn.XLOOKUP(AO54,sign_substrate[lookupValue],sign_substrate[lookupKey],"ERROR"),""), "")</f>
        <v/>
      </c>
      <c r="AR54" s="3" t="str">
        <f>IF($A54="ADD",IF(NOT(ISBLANK(AQ54)),_xlfn.XLOOKUP(AQ54,frame[lookupValue],frame[lookupKey],"ERROR"),""), "")</f>
        <v/>
      </c>
      <c r="AT54" s="3" t="str">
        <f>IF($A54="ADD",IF(NOT(ISBLANK(AS54)),_xlfn.XLOOKUP(AS54,sign_material[lookupValue],sign_material[lookupKey],"ERROR"),""), "")</f>
        <v/>
      </c>
      <c r="AV54" s="3" t="str">
        <f>IF($A54="ADD",IF(NOT(ISBLANK(AU54)),_xlfn.XLOOKUP(AU54,sign_colour[lookupValue],sign_colour[lookupKey],"ERROR"),""), "")</f>
        <v/>
      </c>
      <c r="AX54" s="3" t="str">
        <f>IF($A54="ADD",IF(NOT(ISBLANK(AW54)),_xlfn.XLOOKUP(AW54,sign_material[lookupValue],sign_material[lookupKey],"ERROR"),""), "")</f>
        <v/>
      </c>
      <c r="AY54" s="7"/>
      <c r="AZ54" s="4" t="str">
        <f t="shared" ca="1" si="1"/>
        <v/>
      </c>
      <c r="BA54" s="4"/>
      <c r="BB54" s="3" t="str">
        <f t="shared" si="2"/>
        <v/>
      </c>
      <c r="BC54" s="3" t="str">
        <f>IF($A54="","",IF((AND($A54="ADD",OR(BB54="",BB54="In Use"))),"5",(_xlfn.XLOOKUP(BB54,ud_asset_status[lookupValue],ud_asset_status[lookupKey],""))))</f>
        <v/>
      </c>
      <c r="BD54" s="7"/>
      <c r="BF54" s="3" t="str">
        <f>IF($A54="ADD",IF(NOT(ISBLANK(BE54)),_xlfn.XLOOKUP(BE54,ar_replace_reason[lookupValue],ar_replace_reason[lookupKey],"ERROR"),""), "")</f>
        <v/>
      </c>
      <c r="BG54" s="3" t="str">
        <f t="shared" si="3"/>
        <v/>
      </c>
      <c r="BH54" s="3" t="str">
        <f>IF($A54="","",IF((AND($A54="ADD",OR(BG54="",BG54="Queenstown-Lakes District Council"))),"70",(_xlfn.XLOOKUP(BG54,ud_organisation_owner[lookupValue],ud_organisation_owner[lookupKey],""))))</f>
        <v/>
      </c>
      <c r="BI54" s="3" t="str">
        <f t="shared" si="4"/>
        <v/>
      </c>
      <c r="BJ54" s="3" t="str">
        <f>IF($A54="","",IF((AND($A54="ADD",OR(BI54="",BI54="Queenstown-Lakes District Council"))),"70",(_xlfn.XLOOKUP(BI54,ud_organisation_owner[lookupValue],ud_organisation_owner[lookupKey],""))))</f>
        <v/>
      </c>
      <c r="BK54" s="3" t="str">
        <f t="shared" si="5"/>
        <v/>
      </c>
      <c r="BL54" s="3" t="str">
        <f>IF($A54="","",IF((AND($A54="ADD",OR(BK54="",BK54="Local Authority"))),"17",(_xlfn.XLOOKUP(BK54,ud_sub_organisation[lookupValue],ud_sub_organisation[lookupKey],""))))</f>
        <v/>
      </c>
      <c r="BM54" s="3" t="str">
        <f t="shared" si="6"/>
        <v/>
      </c>
      <c r="BN54" s="3" t="str">
        <f>IF($A54="","",IF((AND($A54="ADD",OR(BM54="",BM54="Vested assets"))),"12",(_xlfn.XLOOKUP(BM54,ud_work_origin[lookupValue],ud_work_origin[lookupKey],""))))</f>
        <v/>
      </c>
      <c r="BO54" s="8"/>
      <c r="BP54" s="2" t="str">
        <f t="shared" si="7"/>
        <v/>
      </c>
      <c r="BQ54" s="3" t="str">
        <f t="shared" si="8"/>
        <v/>
      </c>
      <c r="BR54" s="3" t="str">
        <f>IF($A54="","",IF((AND($A54="ADD",OR(BQ54="",BQ54="Excellent"))),"1",(_xlfn.XLOOKUP(BQ54,condition[lookupValue],condition[lookupKey],""))))</f>
        <v/>
      </c>
      <c r="BS54" s="7" t="str">
        <f t="shared" si="9"/>
        <v/>
      </c>
      <c r="BT54" s="9"/>
    </row>
    <row r="55" spans="2:72">
      <c r="B55" s="4"/>
      <c r="D55" s="3" t="str">
        <f>IF($A55="ADD",IF(NOT(ISBLANK(C55)),_xlfn.XLOOKUP(C55,ud_amds_table_list[lookupValue],ud_amds_table_list[lookupKey],"ERROR"),""), "")</f>
        <v/>
      </c>
      <c r="E55" s="9"/>
      <c r="G55" s="3" t="str">
        <f>IF($A55="ADD",IF(NOT(ISBLANK(F55)),_xlfn.XLOOKUP(F55,roadnames[lookupValue],roadnames[lookupKey],"ERROR"),""), "")</f>
        <v/>
      </c>
      <c r="H55" s="5"/>
      <c r="I55" s="5"/>
      <c r="J55" s="6"/>
      <c r="L55" s="3" t="str">
        <f>IF($A55="ADD",IF(NOT(ISBLANK(K55)),_xlfn.XLOOKUP(K55,side[lookupValue],side[lookupKey],"ERROR"),""), "")</f>
        <v/>
      </c>
      <c r="M55" s="4"/>
      <c r="N55" s="4"/>
      <c r="O55" s="4"/>
      <c r="S55" s="3" t="str">
        <f>IF($A55="ADD",IF(NOT(ISBLANK(R55)),_xlfn.XLOOKUP(R55,ud_tcd_sign_class[lookupValue],ud_tcd_sign_class[lookupKey],"ERROR"),""), "")</f>
        <v/>
      </c>
      <c r="U55" s="3" t="str">
        <f>IF($A55="ADD",IF(NOT(ISBLANK(T55)),_xlfn.XLOOKUP(1,(ud_tcd_sign_subclass_lookup=T55)*(ud_tcd_sign_subclass_parentKey=S55),ud_tcd_sign_subclass[lookupKey],"ERROR"),""), "")</f>
        <v/>
      </c>
      <c r="W55" s="3" t="str">
        <f>IF($A55="ADD",IF(NOT(ISBLANK(V55)),_xlfn.XLOOKUP(1,(ud_tcd_sign_type_ne_lookup=V55)*(ud_tcd_sign_type_ne_parentKey=T55),ud_tcd_sign_type_ne[lookupKey],"ERROR"),""), "")</f>
        <v/>
      </c>
      <c r="Y55" s="3" t="str">
        <f>IF($A55="ADD",IF(NOT(ISBLANK(X55)),_xlfn.XLOOKUP(X55,ud_non_tcd_sign_type[lookupValue],ud_non_tcd_sign_type[lookupKey],"ERROR"),""), "")</f>
        <v/>
      </c>
      <c r="AE55" s="3" t="str">
        <f>IF($A55="ADD",IF(NOT(ISBLANK(AD55)),_xlfn.XLOOKUP(AD55,ud_sign_background_colour[lookupValue],ud_sign_background_colour[lookupKey],"ERROR"),""), "")</f>
        <v/>
      </c>
      <c r="AF55" s="8"/>
      <c r="AI55" s="3" t="str">
        <f>IF($A55="ADD",IF(NOT(ISBLANK(AH55)),_xlfn.XLOOKUP(AH55,ud_sign_connection_mode[lookupValue],ud_sign_connection_mode[lookupKey],"ERROR"),""), "")</f>
        <v/>
      </c>
      <c r="AJ55" s="4"/>
      <c r="AL55" s="3" t="str">
        <f t="shared" si="0"/>
        <v/>
      </c>
      <c r="AN55" s="3" t="str">
        <f>IF($A55="ADD",IF(NOT(ISBLANK(AM55)),_xlfn.XLOOKUP(AM55,indicating_dir[lookupValue],indicating_dir[lookupKey],"ERROR"),""), "")</f>
        <v/>
      </c>
      <c r="AP55" s="3" t="str">
        <f>IF($A55="ADD",IF(NOT(ISBLANK(AO55)),_xlfn.XLOOKUP(AO55,sign_substrate[lookupValue],sign_substrate[lookupKey],"ERROR"),""), "")</f>
        <v/>
      </c>
      <c r="AR55" s="3" t="str">
        <f>IF($A55="ADD",IF(NOT(ISBLANK(AQ55)),_xlfn.XLOOKUP(AQ55,frame[lookupValue],frame[lookupKey],"ERROR"),""), "")</f>
        <v/>
      </c>
      <c r="AT55" s="3" t="str">
        <f>IF($A55="ADD",IF(NOT(ISBLANK(AS55)),_xlfn.XLOOKUP(AS55,sign_material[lookupValue],sign_material[lookupKey],"ERROR"),""), "")</f>
        <v/>
      </c>
      <c r="AV55" s="3" t="str">
        <f>IF($A55="ADD",IF(NOT(ISBLANK(AU55)),_xlfn.XLOOKUP(AU55,sign_colour[lookupValue],sign_colour[lookupKey],"ERROR"),""), "")</f>
        <v/>
      </c>
      <c r="AX55" s="3" t="str">
        <f>IF($A55="ADD",IF(NOT(ISBLANK(AW55)),_xlfn.XLOOKUP(AW55,sign_material[lookupValue],sign_material[lookupKey],"ERROR"),""), "")</f>
        <v/>
      </c>
      <c r="AY55" s="7"/>
      <c r="AZ55" s="4" t="str">
        <f t="shared" ca="1" si="1"/>
        <v/>
      </c>
      <c r="BA55" s="4"/>
      <c r="BB55" s="3" t="str">
        <f t="shared" si="2"/>
        <v/>
      </c>
      <c r="BC55" s="3" t="str">
        <f>IF($A55="","",IF((AND($A55="ADD",OR(BB55="",BB55="In Use"))),"5",(_xlfn.XLOOKUP(BB55,ud_asset_status[lookupValue],ud_asset_status[lookupKey],""))))</f>
        <v/>
      </c>
      <c r="BD55" s="7"/>
      <c r="BF55" s="3" t="str">
        <f>IF($A55="ADD",IF(NOT(ISBLANK(BE55)),_xlfn.XLOOKUP(BE55,ar_replace_reason[lookupValue],ar_replace_reason[lookupKey],"ERROR"),""), "")</f>
        <v/>
      </c>
      <c r="BG55" s="3" t="str">
        <f t="shared" si="3"/>
        <v/>
      </c>
      <c r="BH55" s="3" t="str">
        <f>IF($A55="","",IF((AND($A55="ADD",OR(BG55="",BG55="Queenstown-Lakes District Council"))),"70",(_xlfn.XLOOKUP(BG55,ud_organisation_owner[lookupValue],ud_organisation_owner[lookupKey],""))))</f>
        <v/>
      </c>
      <c r="BI55" s="3" t="str">
        <f t="shared" si="4"/>
        <v/>
      </c>
      <c r="BJ55" s="3" t="str">
        <f>IF($A55="","",IF((AND($A55="ADD",OR(BI55="",BI55="Queenstown-Lakes District Council"))),"70",(_xlfn.XLOOKUP(BI55,ud_organisation_owner[lookupValue],ud_organisation_owner[lookupKey],""))))</f>
        <v/>
      </c>
      <c r="BK55" s="3" t="str">
        <f t="shared" si="5"/>
        <v/>
      </c>
      <c r="BL55" s="3" t="str">
        <f>IF($A55="","",IF((AND($A55="ADD",OR(BK55="",BK55="Local Authority"))),"17",(_xlfn.XLOOKUP(BK55,ud_sub_organisation[lookupValue],ud_sub_organisation[lookupKey],""))))</f>
        <v/>
      </c>
      <c r="BM55" s="3" t="str">
        <f t="shared" si="6"/>
        <v/>
      </c>
      <c r="BN55" s="3" t="str">
        <f>IF($A55="","",IF((AND($A55="ADD",OR(BM55="",BM55="Vested assets"))),"12",(_xlfn.XLOOKUP(BM55,ud_work_origin[lookupValue],ud_work_origin[lookupKey],""))))</f>
        <v/>
      </c>
      <c r="BO55" s="8"/>
      <c r="BP55" s="2" t="str">
        <f t="shared" si="7"/>
        <v/>
      </c>
      <c r="BQ55" s="3" t="str">
        <f t="shared" si="8"/>
        <v/>
      </c>
      <c r="BR55" s="3" t="str">
        <f>IF($A55="","",IF((AND($A55="ADD",OR(BQ55="",BQ55="Excellent"))),"1",(_xlfn.XLOOKUP(BQ55,condition[lookupValue],condition[lookupKey],""))))</f>
        <v/>
      </c>
      <c r="BS55" s="7" t="str">
        <f t="shared" si="9"/>
        <v/>
      </c>
      <c r="BT55" s="9"/>
    </row>
    <row r="56" spans="2:72">
      <c r="B56" s="4"/>
      <c r="D56" s="3" t="str">
        <f>IF($A56="ADD",IF(NOT(ISBLANK(C56)),_xlfn.XLOOKUP(C56,ud_amds_table_list[lookupValue],ud_amds_table_list[lookupKey],"ERROR"),""), "")</f>
        <v/>
      </c>
      <c r="E56" s="9"/>
      <c r="G56" s="3" t="str">
        <f>IF($A56="ADD",IF(NOT(ISBLANK(F56)),_xlfn.XLOOKUP(F56,roadnames[lookupValue],roadnames[lookupKey],"ERROR"),""), "")</f>
        <v/>
      </c>
      <c r="H56" s="5"/>
      <c r="I56" s="5"/>
      <c r="J56" s="6"/>
      <c r="L56" s="3" t="str">
        <f>IF($A56="ADD",IF(NOT(ISBLANK(K56)),_xlfn.XLOOKUP(K56,side[lookupValue],side[lookupKey],"ERROR"),""), "")</f>
        <v/>
      </c>
      <c r="M56" s="4"/>
      <c r="N56" s="4"/>
      <c r="O56" s="4"/>
      <c r="S56" s="3" t="str">
        <f>IF($A56="ADD",IF(NOT(ISBLANK(R56)),_xlfn.XLOOKUP(R56,ud_tcd_sign_class[lookupValue],ud_tcd_sign_class[lookupKey],"ERROR"),""), "")</f>
        <v/>
      </c>
      <c r="U56" s="3" t="str">
        <f>IF($A56="ADD",IF(NOT(ISBLANK(T56)),_xlfn.XLOOKUP(1,(ud_tcd_sign_subclass_lookup=T56)*(ud_tcd_sign_subclass_parentKey=S56),ud_tcd_sign_subclass[lookupKey],"ERROR"),""), "")</f>
        <v/>
      </c>
      <c r="W56" s="3" t="str">
        <f>IF($A56="ADD",IF(NOT(ISBLANK(V56)),_xlfn.XLOOKUP(1,(ud_tcd_sign_type_ne_lookup=V56)*(ud_tcd_sign_type_ne_parentKey=T56),ud_tcd_sign_type_ne[lookupKey],"ERROR"),""), "")</f>
        <v/>
      </c>
      <c r="Y56" s="3" t="str">
        <f>IF($A56="ADD",IF(NOT(ISBLANK(X56)),_xlfn.XLOOKUP(X56,ud_non_tcd_sign_type[lookupValue],ud_non_tcd_sign_type[lookupKey],"ERROR"),""), "")</f>
        <v/>
      </c>
      <c r="AE56" s="3" t="str">
        <f>IF($A56="ADD",IF(NOT(ISBLANK(AD56)),_xlfn.XLOOKUP(AD56,ud_sign_background_colour[lookupValue],ud_sign_background_colour[lookupKey],"ERROR"),""), "")</f>
        <v/>
      </c>
      <c r="AF56" s="8"/>
      <c r="AI56" s="3" t="str">
        <f>IF($A56="ADD",IF(NOT(ISBLANK(AH56)),_xlfn.XLOOKUP(AH56,ud_sign_connection_mode[lookupValue],ud_sign_connection_mode[lookupKey],"ERROR"),""), "")</f>
        <v/>
      </c>
      <c r="AJ56" s="4"/>
      <c r="AL56" s="3" t="str">
        <f t="shared" si="0"/>
        <v/>
      </c>
      <c r="AN56" s="3" t="str">
        <f>IF($A56="ADD",IF(NOT(ISBLANK(AM56)),_xlfn.XLOOKUP(AM56,indicating_dir[lookupValue],indicating_dir[lookupKey],"ERROR"),""), "")</f>
        <v/>
      </c>
      <c r="AP56" s="3" t="str">
        <f>IF($A56="ADD",IF(NOT(ISBLANK(AO56)),_xlfn.XLOOKUP(AO56,sign_substrate[lookupValue],sign_substrate[lookupKey],"ERROR"),""), "")</f>
        <v/>
      </c>
      <c r="AR56" s="3" t="str">
        <f>IF($A56="ADD",IF(NOT(ISBLANK(AQ56)),_xlfn.XLOOKUP(AQ56,frame[lookupValue],frame[lookupKey],"ERROR"),""), "")</f>
        <v/>
      </c>
      <c r="AT56" s="3" t="str">
        <f>IF($A56="ADD",IF(NOT(ISBLANK(AS56)),_xlfn.XLOOKUP(AS56,sign_material[lookupValue],sign_material[lookupKey],"ERROR"),""), "")</f>
        <v/>
      </c>
      <c r="AV56" s="3" t="str">
        <f>IF($A56="ADD",IF(NOT(ISBLANK(AU56)),_xlfn.XLOOKUP(AU56,sign_colour[lookupValue],sign_colour[lookupKey],"ERROR"),""), "")</f>
        <v/>
      </c>
      <c r="AX56" s="3" t="str">
        <f>IF($A56="ADD",IF(NOT(ISBLANK(AW56)),_xlfn.XLOOKUP(AW56,sign_material[lookupValue],sign_material[lookupKey],"ERROR"),""), "")</f>
        <v/>
      </c>
      <c r="AY56" s="7"/>
      <c r="AZ56" s="4" t="str">
        <f t="shared" ca="1" si="1"/>
        <v/>
      </c>
      <c r="BA56" s="4"/>
      <c r="BB56" s="3" t="str">
        <f t="shared" si="2"/>
        <v/>
      </c>
      <c r="BC56" s="3" t="str">
        <f>IF($A56="","",IF((AND($A56="ADD",OR(BB56="",BB56="In Use"))),"5",(_xlfn.XLOOKUP(BB56,ud_asset_status[lookupValue],ud_asset_status[lookupKey],""))))</f>
        <v/>
      </c>
      <c r="BD56" s="7"/>
      <c r="BF56" s="3" t="str">
        <f>IF($A56="ADD",IF(NOT(ISBLANK(BE56)),_xlfn.XLOOKUP(BE56,ar_replace_reason[lookupValue],ar_replace_reason[lookupKey],"ERROR"),""), "")</f>
        <v/>
      </c>
      <c r="BG56" s="3" t="str">
        <f t="shared" si="3"/>
        <v/>
      </c>
      <c r="BH56" s="3" t="str">
        <f>IF($A56="","",IF((AND($A56="ADD",OR(BG56="",BG56="Queenstown-Lakes District Council"))),"70",(_xlfn.XLOOKUP(BG56,ud_organisation_owner[lookupValue],ud_organisation_owner[lookupKey],""))))</f>
        <v/>
      </c>
      <c r="BI56" s="3" t="str">
        <f t="shared" si="4"/>
        <v/>
      </c>
      <c r="BJ56" s="3" t="str">
        <f>IF($A56="","",IF((AND($A56="ADD",OR(BI56="",BI56="Queenstown-Lakes District Council"))),"70",(_xlfn.XLOOKUP(BI56,ud_organisation_owner[lookupValue],ud_organisation_owner[lookupKey],""))))</f>
        <v/>
      </c>
      <c r="BK56" s="3" t="str">
        <f t="shared" si="5"/>
        <v/>
      </c>
      <c r="BL56" s="3" t="str">
        <f>IF($A56="","",IF((AND($A56="ADD",OR(BK56="",BK56="Local Authority"))),"17",(_xlfn.XLOOKUP(BK56,ud_sub_organisation[lookupValue],ud_sub_organisation[lookupKey],""))))</f>
        <v/>
      </c>
      <c r="BM56" s="3" t="str">
        <f t="shared" si="6"/>
        <v/>
      </c>
      <c r="BN56" s="3" t="str">
        <f>IF($A56="","",IF((AND($A56="ADD",OR(BM56="",BM56="Vested assets"))),"12",(_xlfn.XLOOKUP(BM56,ud_work_origin[lookupValue],ud_work_origin[lookupKey],""))))</f>
        <v/>
      </c>
      <c r="BO56" s="8"/>
      <c r="BP56" s="2" t="str">
        <f t="shared" si="7"/>
        <v/>
      </c>
      <c r="BQ56" s="3" t="str">
        <f t="shared" si="8"/>
        <v/>
      </c>
      <c r="BR56" s="3" t="str">
        <f>IF($A56="","",IF((AND($A56="ADD",OR(BQ56="",BQ56="Excellent"))),"1",(_xlfn.XLOOKUP(BQ56,condition[lookupValue],condition[lookupKey],""))))</f>
        <v/>
      </c>
      <c r="BS56" s="7" t="str">
        <f t="shared" si="9"/>
        <v/>
      </c>
      <c r="BT56" s="9"/>
    </row>
    <row r="57" spans="2:72">
      <c r="B57" s="4"/>
      <c r="D57" s="3" t="str">
        <f>IF($A57="ADD",IF(NOT(ISBLANK(C57)),_xlfn.XLOOKUP(C57,ud_amds_table_list[lookupValue],ud_amds_table_list[lookupKey],"ERROR"),""), "")</f>
        <v/>
      </c>
      <c r="E57" s="9"/>
      <c r="G57" s="3" t="str">
        <f>IF($A57="ADD",IF(NOT(ISBLANK(F57)),_xlfn.XLOOKUP(F57,roadnames[lookupValue],roadnames[lookupKey],"ERROR"),""), "")</f>
        <v/>
      </c>
      <c r="H57" s="5"/>
      <c r="I57" s="5"/>
      <c r="J57" s="6"/>
      <c r="L57" s="3" t="str">
        <f>IF($A57="ADD",IF(NOT(ISBLANK(K57)),_xlfn.XLOOKUP(K57,side[lookupValue],side[lookupKey],"ERROR"),""), "")</f>
        <v/>
      </c>
      <c r="M57" s="4"/>
      <c r="N57" s="4"/>
      <c r="O57" s="4"/>
      <c r="S57" s="3" t="str">
        <f>IF($A57="ADD",IF(NOT(ISBLANK(R57)),_xlfn.XLOOKUP(R57,ud_tcd_sign_class[lookupValue],ud_tcd_sign_class[lookupKey],"ERROR"),""), "")</f>
        <v/>
      </c>
      <c r="U57" s="3" t="str">
        <f>IF($A57="ADD",IF(NOT(ISBLANK(T57)),_xlfn.XLOOKUP(1,(ud_tcd_sign_subclass_lookup=T57)*(ud_tcd_sign_subclass_parentKey=S57),ud_tcd_sign_subclass[lookupKey],"ERROR"),""), "")</f>
        <v/>
      </c>
      <c r="W57" s="3" t="str">
        <f>IF($A57="ADD",IF(NOT(ISBLANK(V57)),_xlfn.XLOOKUP(1,(ud_tcd_sign_type_ne_lookup=V57)*(ud_tcd_sign_type_ne_parentKey=T57),ud_tcd_sign_type_ne[lookupKey],"ERROR"),""), "")</f>
        <v/>
      </c>
      <c r="Y57" s="3" t="str">
        <f>IF($A57="ADD",IF(NOT(ISBLANK(X57)),_xlfn.XLOOKUP(X57,ud_non_tcd_sign_type[lookupValue],ud_non_tcd_sign_type[lookupKey],"ERROR"),""), "")</f>
        <v/>
      </c>
      <c r="AE57" s="3" t="str">
        <f>IF($A57="ADD",IF(NOT(ISBLANK(AD57)),_xlfn.XLOOKUP(AD57,ud_sign_background_colour[lookupValue],ud_sign_background_colour[lookupKey],"ERROR"),""), "")</f>
        <v/>
      </c>
      <c r="AF57" s="8"/>
      <c r="AI57" s="3" t="str">
        <f>IF($A57="ADD",IF(NOT(ISBLANK(AH57)),_xlfn.XLOOKUP(AH57,ud_sign_connection_mode[lookupValue],ud_sign_connection_mode[lookupKey],"ERROR"),""), "")</f>
        <v/>
      </c>
      <c r="AJ57" s="4"/>
      <c r="AL57" s="3" t="str">
        <f t="shared" si="0"/>
        <v/>
      </c>
      <c r="AN57" s="3" t="str">
        <f>IF($A57="ADD",IF(NOT(ISBLANK(AM57)),_xlfn.XLOOKUP(AM57,indicating_dir[lookupValue],indicating_dir[lookupKey],"ERROR"),""), "")</f>
        <v/>
      </c>
      <c r="AP57" s="3" t="str">
        <f>IF($A57="ADD",IF(NOT(ISBLANK(AO57)),_xlfn.XLOOKUP(AO57,sign_substrate[lookupValue],sign_substrate[lookupKey],"ERROR"),""), "")</f>
        <v/>
      </c>
      <c r="AR57" s="3" t="str">
        <f>IF($A57="ADD",IF(NOT(ISBLANK(AQ57)),_xlfn.XLOOKUP(AQ57,frame[lookupValue],frame[lookupKey],"ERROR"),""), "")</f>
        <v/>
      </c>
      <c r="AT57" s="3" t="str">
        <f>IF($A57="ADD",IF(NOT(ISBLANK(AS57)),_xlfn.XLOOKUP(AS57,sign_material[lookupValue],sign_material[lookupKey],"ERROR"),""), "")</f>
        <v/>
      </c>
      <c r="AV57" s="3" t="str">
        <f>IF($A57="ADD",IF(NOT(ISBLANK(AU57)),_xlfn.XLOOKUP(AU57,sign_colour[lookupValue],sign_colour[lookupKey],"ERROR"),""), "")</f>
        <v/>
      </c>
      <c r="AX57" s="3" t="str">
        <f>IF($A57="ADD",IF(NOT(ISBLANK(AW57)),_xlfn.XLOOKUP(AW57,sign_material[lookupValue],sign_material[lookupKey],"ERROR"),""), "")</f>
        <v/>
      </c>
      <c r="AY57" s="7"/>
      <c r="AZ57" s="4" t="str">
        <f t="shared" ca="1" si="1"/>
        <v/>
      </c>
      <c r="BA57" s="4"/>
      <c r="BB57" s="3" t="str">
        <f t="shared" si="2"/>
        <v/>
      </c>
      <c r="BC57" s="3" t="str">
        <f>IF($A57="","",IF((AND($A57="ADD",OR(BB57="",BB57="In Use"))),"5",(_xlfn.XLOOKUP(BB57,ud_asset_status[lookupValue],ud_asset_status[lookupKey],""))))</f>
        <v/>
      </c>
      <c r="BD57" s="7"/>
      <c r="BF57" s="3" t="str">
        <f>IF($A57="ADD",IF(NOT(ISBLANK(BE57)),_xlfn.XLOOKUP(BE57,ar_replace_reason[lookupValue],ar_replace_reason[lookupKey],"ERROR"),""), "")</f>
        <v/>
      </c>
      <c r="BG57" s="3" t="str">
        <f t="shared" si="3"/>
        <v/>
      </c>
      <c r="BH57" s="3" t="str">
        <f>IF($A57="","",IF((AND($A57="ADD",OR(BG57="",BG57="Queenstown-Lakes District Council"))),"70",(_xlfn.XLOOKUP(BG57,ud_organisation_owner[lookupValue],ud_organisation_owner[lookupKey],""))))</f>
        <v/>
      </c>
      <c r="BI57" s="3" t="str">
        <f t="shared" si="4"/>
        <v/>
      </c>
      <c r="BJ57" s="3" t="str">
        <f>IF($A57="","",IF((AND($A57="ADD",OR(BI57="",BI57="Queenstown-Lakes District Council"))),"70",(_xlfn.XLOOKUP(BI57,ud_organisation_owner[lookupValue],ud_organisation_owner[lookupKey],""))))</f>
        <v/>
      </c>
      <c r="BK57" s="3" t="str">
        <f t="shared" si="5"/>
        <v/>
      </c>
      <c r="BL57" s="3" t="str">
        <f>IF($A57="","",IF((AND($A57="ADD",OR(BK57="",BK57="Local Authority"))),"17",(_xlfn.XLOOKUP(BK57,ud_sub_organisation[lookupValue],ud_sub_organisation[lookupKey],""))))</f>
        <v/>
      </c>
      <c r="BM57" s="3" t="str">
        <f t="shared" si="6"/>
        <v/>
      </c>
      <c r="BN57" s="3" t="str">
        <f>IF($A57="","",IF((AND($A57="ADD",OR(BM57="",BM57="Vested assets"))),"12",(_xlfn.XLOOKUP(BM57,ud_work_origin[lookupValue],ud_work_origin[lookupKey],""))))</f>
        <v/>
      </c>
      <c r="BO57" s="8"/>
      <c r="BP57" s="2" t="str">
        <f t="shared" si="7"/>
        <v/>
      </c>
      <c r="BQ57" s="3" t="str">
        <f t="shared" si="8"/>
        <v/>
      </c>
      <c r="BR57" s="3" t="str">
        <f>IF($A57="","",IF((AND($A57="ADD",OR(BQ57="",BQ57="Excellent"))),"1",(_xlfn.XLOOKUP(BQ57,condition[lookupValue],condition[lookupKey],""))))</f>
        <v/>
      </c>
      <c r="BS57" s="7" t="str">
        <f t="shared" si="9"/>
        <v/>
      </c>
      <c r="BT57" s="9"/>
    </row>
    <row r="58" spans="2:72">
      <c r="B58" s="4"/>
      <c r="D58" s="3" t="str">
        <f>IF($A58="ADD",IF(NOT(ISBLANK(C58)),_xlfn.XLOOKUP(C58,ud_amds_table_list[lookupValue],ud_amds_table_list[lookupKey],"ERROR"),""), "")</f>
        <v/>
      </c>
      <c r="E58" s="9"/>
      <c r="G58" s="3" t="str">
        <f>IF($A58="ADD",IF(NOT(ISBLANK(F58)),_xlfn.XLOOKUP(F58,roadnames[lookupValue],roadnames[lookupKey],"ERROR"),""), "")</f>
        <v/>
      </c>
      <c r="H58" s="5"/>
      <c r="I58" s="5"/>
      <c r="J58" s="6"/>
      <c r="L58" s="3" t="str">
        <f>IF($A58="ADD",IF(NOT(ISBLANK(K58)),_xlfn.XLOOKUP(K58,side[lookupValue],side[lookupKey],"ERROR"),""), "")</f>
        <v/>
      </c>
      <c r="M58" s="4"/>
      <c r="N58" s="4"/>
      <c r="O58" s="4"/>
      <c r="S58" s="3" t="str">
        <f>IF($A58="ADD",IF(NOT(ISBLANK(R58)),_xlfn.XLOOKUP(R58,ud_tcd_sign_class[lookupValue],ud_tcd_sign_class[lookupKey],"ERROR"),""), "")</f>
        <v/>
      </c>
      <c r="U58" s="3" t="str">
        <f>IF($A58="ADD",IF(NOT(ISBLANK(T58)),_xlfn.XLOOKUP(1,(ud_tcd_sign_subclass_lookup=T58)*(ud_tcd_sign_subclass_parentKey=S58),ud_tcd_sign_subclass[lookupKey],"ERROR"),""), "")</f>
        <v/>
      </c>
      <c r="W58" s="3" t="str">
        <f>IF($A58="ADD",IF(NOT(ISBLANK(V58)),_xlfn.XLOOKUP(1,(ud_tcd_sign_type_ne_lookup=V58)*(ud_tcd_sign_type_ne_parentKey=T58),ud_tcd_sign_type_ne[lookupKey],"ERROR"),""), "")</f>
        <v/>
      </c>
      <c r="Y58" s="3" t="str">
        <f>IF($A58="ADD",IF(NOT(ISBLANK(X58)),_xlfn.XLOOKUP(X58,ud_non_tcd_sign_type[lookupValue],ud_non_tcd_sign_type[lookupKey],"ERROR"),""), "")</f>
        <v/>
      </c>
      <c r="AE58" s="3" t="str">
        <f>IF($A58="ADD",IF(NOT(ISBLANK(AD58)),_xlfn.XLOOKUP(AD58,ud_sign_background_colour[lookupValue],ud_sign_background_colour[lookupKey],"ERROR"),""), "")</f>
        <v/>
      </c>
      <c r="AF58" s="8"/>
      <c r="AI58" s="3" t="str">
        <f>IF($A58="ADD",IF(NOT(ISBLANK(AH58)),_xlfn.XLOOKUP(AH58,ud_sign_connection_mode[lookupValue],ud_sign_connection_mode[lookupKey],"ERROR"),""), "")</f>
        <v/>
      </c>
      <c r="AJ58" s="4"/>
      <c r="AL58" s="3" t="str">
        <f t="shared" si="0"/>
        <v/>
      </c>
      <c r="AN58" s="3" t="str">
        <f>IF($A58="ADD",IF(NOT(ISBLANK(AM58)),_xlfn.XLOOKUP(AM58,indicating_dir[lookupValue],indicating_dir[lookupKey],"ERROR"),""), "")</f>
        <v/>
      </c>
      <c r="AP58" s="3" t="str">
        <f>IF($A58="ADD",IF(NOT(ISBLANK(AO58)),_xlfn.XLOOKUP(AO58,sign_substrate[lookupValue],sign_substrate[lookupKey],"ERROR"),""), "")</f>
        <v/>
      </c>
      <c r="AR58" s="3" t="str">
        <f>IF($A58="ADD",IF(NOT(ISBLANK(AQ58)),_xlfn.XLOOKUP(AQ58,frame[lookupValue],frame[lookupKey],"ERROR"),""), "")</f>
        <v/>
      </c>
      <c r="AT58" s="3" t="str">
        <f>IF($A58="ADD",IF(NOT(ISBLANK(AS58)),_xlfn.XLOOKUP(AS58,sign_material[lookupValue],sign_material[lookupKey],"ERROR"),""), "")</f>
        <v/>
      </c>
      <c r="AV58" s="3" t="str">
        <f>IF($A58="ADD",IF(NOT(ISBLANK(AU58)),_xlfn.XLOOKUP(AU58,sign_colour[lookupValue],sign_colour[lookupKey],"ERROR"),""), "")</f>
        <v/>
      </c>
      <c r="AX58" s="3" t="str">
        <f>IF($A58="ADD",IF(NOT(ISBLANK(AW58)),_xlfn.XLOOKUP(AW58,sign_material[lookupValue],sign_material[lookupKey],"ERROR"),""), "")</f>
        <v/>
      </c>
      <c r="AY58" s="7"/>
      <c r="AZ58" s="4" t="str">
        <f t="shared" ca="1" si="1"/>
        <v/>
      </c>
      <c r="BA58" s="4"/>
      <c r="BB58" s="3" t="str">
        <f t="shared" si="2"/>
        <v/>
      </c>
      <c r="BC58" s="3" t="str">
        <f>IF($A58="","",IF((AND($A58="ADD",OR(BB58="",BB58="In Use"))),"5",(_xlfn.XLOOKUP(BB58,ud_asset_status[lookupValue],ud_asset_status[lookupKey],""))))</f>
        <v/>
      </c>
      <c r="BD58" s="7"/>
      <c r="BF58" s="3" t="str">
        <f>IF($A58="ADD",IF(NOT(ISBLANK(BE58)),_xlfn.XLOOKUP(BE58,ar_replace_reason[lookupValue],ar_replace_reason[lookupKey],"ERROR"),""), "")</f>
        <v/>
      </c>
      <c r="BG58" s="3" t="str">
        <f t="shared" si="3"/>
        <v/>
      </c>
      <c r="BH58" s="3" t="str">
        <f>IF($A58="","",IF((AND($A58="ADD",OR(BG58="",BG58="Queenstown-Lakes District Council"))),"70",(_xlfn.XLOOKUP(BG58,ud_organisation_owner[lookupValue],ud_organisation_owner[lookupKey],""))))</f>
        <v/>
      </c>
      <c r="BI58" s="3" t="str">
        <f t="shared" si="4"/>
        <v/>
      </c>
      <c r="BJ58" s="3" t="str">
        <f>IF($A58="","",IF((AND($A58="ADD",OR(BI58="",BI58="Queenstown-Lakes District Council"))),"70",(_xlfn.XLOOKUP(BI58,ud_organisation_owner[lookupValue],ud_organisation_owner[lookupKey],""))))</f>
        <v/>
      </c>
      <c r="BK58" s="3" t="str">
        <f t="shared" si="5"/>
        <v/>
      </c>
      <c r="BL58" s="3" t="str">
        <f>IF($A58="","",IF((AND($A58="ADD",OR(BK58="",BK58="Local Authority"))),"17",(_xlfn.XLOOKUP(BK58,ud_sub_organisation[lookupValue],ud_sub_organisation[lookupKey],""))))</f>
        <v/>
      </c>
      <c r="BM58" s="3" t="str">
        <f t="shared" si="6"/>
        <v/>
      </c>
      <c r="BN58" s="3" t="str">
        <f>IF($A58="","",IF((AND($A58="ADD",OR(BM58="",BM58="Vested assets"))),"12",(_xlfn.XLOOKUP(BM58,ud_work_origin[lookupValue],ud_work_origin[lookupKey],""))))</f>
        <v/>
      </c>
      <c r="BO58" s="8"/>
      <c r="BP58" s="2" t="str">
        <f t="shared" si="7"/>
        <v/>
      </c>
      <c r="BQ58" s="3" t="str">
        <f t="shared" si="8"/>
        <v/>
      </c>
      <c r="BR58" s="3" t="str">
        <f>IF($A58="","",IF((AND($A58="ADD",OR(BQ58="",BQ58="Excellent"))),"1",(_xlfn.XLOOKUP(BQ58,condition[lookupValue],condition[lookupKey],""))))</f>
        <v/>
      </c>
      <c r="BS58" s="7" t="str">
        <f t="shared" si="9"/>
        <v/>
      </c>
      <c r="BT58" s="9"/>
    </row>
    <row r="59" spans="2:72">
      <c r="B59" s="4"/>
      <c r="D59" s="3" t="str">
        <f>IF($A59="ADD",IF(NOT(ISBLANK(C59)),_xlfn.XLOOKUP(C59,ud_amds_table_list[lookupValue],ud_amds_table_list[lookupKey],"ERROR"),""), "")</f>
        <v/>
      </c>
      <c r="E59" s="9"/>
      <c r="G59" s="3" t="str">
        <f>IF($A59="ADD",IF(NOT(ISBLANK(F59)),_xlfn.XLOOKUP(F59,roadnames[lookupValue],roadnames[lookupKey],"ERROR"),""), "")</f>
        <v/>
      </c>
      <c r="H59" s="5"/>
      <c r="I59" s="5"/>
      <c r="J59" s="6"/>
      <c r="L59" s="3" t="str">
        <f>IF($A59="ADD",IF(NOT(ISBLANK(K59)),_xlfn.XLOOKUP(K59,side[lookupValue],side[lookupKey],"ERROR"),""), "")</f>
        <v/>
      </c>
      <c r="M59" s="4"/>
      <c r="N59" s="4"/>
      <c r="O59" s="4"/>
      <c r="S59" s="3" t="str">
        <f>IF($A59="ADD",IF(NOT(ISBLANK(R59)),_xlfn.XLOOKUP(R59,ud_tcd_sign_class[lookupValue],ud_tcd_sign_class[lookupKey],"ERROR"),""), "")</f>
        <v/>
      </c>
      <c r="U59" s="3" t="str">
        <f>IF($A59="ADD",IF(NOT(ISBLANK(T59)),_xlfn.XLOOKUP(1,(ud_tcd_sign_subclass_lookup=T59)*(ud_tcd_sign_subclass_parentKey=S59),ud_tcd_sign_subclass[lookupKey],"ERROR"),""), "")</f>
        <v/>
      </c>
      <c r="W59" s="3" t="str">
        <f>IF($A59="ADD",IF(NOT(ISBLANK(V59)),_xlfn.XLOOKUP(1,(ud_tcd_sign_type_ne_lookup=V59)*(ud_tcd_sign_type_ne_parentKey=T59),ud_tcd_sign_type_ne[lookupKey],"ERROR"),""), "")</f>
        <v/>
      </c>
      <c r="Y59" s="3" t="str">
        <f>IF($A59="ADD",IF(NOT(ISBLANK(X59)),_xlfn.XLOOKUP(X59,ud_non_tcd_sign_type[lookupValue],ud_non_tcd_sign_type[lookupKey],"ERROR"),""), "")</f>
        <v/>
      </c>
      <c r="AE59" s="3" t="str">
        <f>IF($A59="ADD",IF(NOT(ISBLANK(AD59)),_xlfn.XLOOKUP(AD59,ud_sign_background_colour[lookupValue],ud_sign_background_colour[lookupKey],"ERROR"),""), "")</f>
        <v/>
      </c>
      <c r="AF59" s="8"/>
      <c r="AI59" s="3" t="str">
        <f>IF($A59="ADD",IF(NOT(ISBLANK(AH59)),_xlfn.XLOOKUP(AH59,ud_sign_connection_mode[lookupValue],ud_sign_connection_mode[lookupKey],"ERROR"),""), "")</f>
        <v/>
      </c>
      <c r="AJ59" s="4"/>
      <c r="AL59" s="3" t="str">
        <f t="shared" si="0"/>
        <v/>
      </c>
      <c r="AN59" s="3" t="str">
        <f>IF($A59="ADD",IF(NOT(ISBLANK(AM59)),_xlfn.XLOOKUP(AM59,indicating_dir[lookupValue],indicating_dir[lookupKey],"ERROR"),""), "")</f>
        <v/>
      </c>
      <c r="AP59" s="3" t="str">
        <f>IF($A59="ADD",IF(NOT(ISBLANK(AO59)),_xlfn.XLOOKUP(AO59,sign_substrate[lookupValue],sign_substrate[lookupKey],"ERROR"),""), "")</f>
        <v/>
      </c>
      <c r="AR59" s="3" t="str">
        <f>IF($A59="ADD",IF(NOT(ISBLANK(AQ59)),_xlfn.XLOOKUP(AQ59,frame[lookupValue],frame[lookupKey],"ERROR"),""), "")</f>
        <v/>
      </c>
      <c r="AT59" s="3" t="str">
        <f>IF($A59="ADD",IF(NOT(ISBLANK(AS59)),_xlfn.XLOOKUP(AS59,sign_material[lookupValue],sign_material[lookupKey],"ERROR"),""), "")</f>
        <v/>
      </c>
      <c r="AV59" s="3" t="str">
        <f>IF($A59="ADD",IF(NOT(ISBLANK(AU59)),_xlfn.XLOOKUP(AU59,sign_colour[lookupValue],sign_colour[lookupKey],"ERROR"),""), "")</f>
        <v/>
      </c>
      <c r="AX59" s="3" t="str">
        <f>IF($A59="ADD",IF(NOT(ISBLANK(AW59)),_xlfn.XLOOKUP(AW59,sign_material[lookupValue],sign_material[lookupKey],"ERROR"),""), "")</f>
        <v/>
      </c>
      <c r="AY59" s="7"/>
      <c r="AZ59" s="4" t="str">
        <f t="shared" ca="1" si="1"/>
        <v/>
      </c>
      <c r="BA59" s="4"/>
      <c r="BB59" s="3" t="str">
        <f t="shared" si="2"/>
        <v/>
      </c>
      <c r="BC59" s="3" t="str">
        <f>IF($A59="","",IF((AND($A59="ADD",OR(BB59="",BB59="In Use"))),"5",(_xlfn.XLOOKUP(BB59,ud_asset_status[lookupValue],ud_asset_status[lookupKey],""))))</f>
        <v/>
      </c>
      <c r="BD59" s="7"/>
      <c r="BF59" s="3" t="str">
        <f>IF($A59="ADD",IF(NOT(ISBLANK(BE59)),_xlfn.XLOOKUP(BE59,ar_replace_reason[lookupValue],ar_replace_reason[lookupKey],"ERROR"),""), "")</f>
        <v/>
      </c>
      <c r="BG59" s="3" t="str">
        <f t="shared" si="3"/>
        <v/>
      </c>
      <c r="BH59" s="3" t="str">
        <f>IF($A59="","",IF((AND($A59="ADD",OR(BG59="",BG59="Queenstown-Lakes District Council"))),"70",(_xlfn.XLOOKUP(BG59,ud_organisation_owner[lookupValue],ud_organisation_owner[lookupKey],""))))</f>
        <v/>
      </c>
      <c r="BI59" s="3" t="str">
        <f t="shared" si="4"/>
        <v/>
      </c>
      <c r="BJ59" s="3" t="str">
        <f>IF($A59="","",IF((AND($A59="ADD",OR(BI59="",BI59="Queenstown-Lakes District Council"))),"70",(_xlfn.XLOOKUP(BI59,ud_organisation_owner[lookupValue],ud_organisation_owner[lookupKey],""))))</f>
        <v/>
      </c>
      <c r="BK59" s="3" t="str">
        <f t="shared" si="5"/>
        <v/>
      </c>
      <c r="BL59" s="3" t="str">
        <f>IF($A59="","",IF((AND($A59="ADD",OR(BK59="",BK59="Local Authority"))),"17",(_xlfn.XLOOKUP(BK59,ud_sub_organisation[lookupValue],ud_sub_organisation[lookupKey],""))))</f>
        <v/>
      </c>
      <c r="BM59" s="3" t="str">
        <f t="shared" si="6"/>
        <v/>
      </c>
      <c r="BN59" s="3" t="str">
        <f>IF($A59="","",IF((AND($A59="ADD",OR(BM59="",BM59="Vested assets"))),"12",(_xlfn.XLOOKUP(BM59,ud_work_origin[lookupValue],ud_work_origin[lookupKey],""))))</f>
        <v/>
      </c>
      <c r="BO59" s="8"/>
      <c r="BP59" s="2" t="str">
        <f t="shared" si="7"/>
        <v/>
      </c>
      <c r="BQ59" s="3" t="str">
        <f t="shared" si="8"/>
        <v/>
      </c>
      <c r="BR59" s="3" t="str">
        <f>IF($A59="","",IF((AND($A59="ADD",OR(BQ59="",BQ59="Excellent"))),"1",(_xlfn.XLOOKUP(BQ59,condition[lookupValue],condition[lookupKey],""))))</f>
        <v/>
      </c>
      <c r="BS59" s="7" t="str">
        <f t="shared" si="9"/>
        <v/>
      </c>
      <c r="BT59" s="9"/>
    </row>
    <row r="60" spans="2:72">
      <c r="B60" s="4"/>
      <c r="D60" s="3" t="str">
        <f>IF($A60="ADD",IF(NOT(ISBLANK(C60)),_xlfn.XLOOKUP(C60,ud_amds_table_list[lookupValue],ud_amds_table_list[lookupKey],"ERROR"),""), "")</f>
        <v/>
      </c>
      <c r="E60" s="9"/>
      <c r="G60" s="3" t="str">
        <f>IF($A60="ADD",IF(NOT(ISBLANK(F60)),_xlfn.XLOOKUP(F60,roadnames[lookupValue],roadnames[lookupKey],"ERROR"),""), "")</f>
        <v/>
      </c>
      <c r="H60" s="5"/>
      <c r="I60" s="5"/>
      <c r="J60" s="6"/>
      <c r="L60" s="3" t="str">
        <f>IF($A60="ADD",IF(NOT(ISBLANK(K60)),_xlfn.XLOOKUP(K60,side[lookupValue],side[lookupKey],"ERROR"),""), "")</f>
        <v/>
      </c>
      <c r="M60" s="4"/>
      <c r="N60" s="4"/>
      <c r="O60" s="4"/>
      <c r="S60" s="3" t="str">
        <f>IF($A60="ADD",IF(NOT(ISBLANK(R60)),_xlfn.XLOOKUP(R60,ud_tcd_sign_class[lookupValue],ud_tcd_sign_class[lookupKey],"ERROR"),""), "")</f>
        <v/>
      </c>
      <c r="U60" s="3" t="str">
        <f>IF($A60="ADD",IF(NOT(ISBLANK(T60)),_xlfn.XLOOKUP(1,(ud_tcd_sign_subclass_lookup=T60)*(ud_tcd_sign_subclass_parentKey=S60),ud_tcd_sign_subclass[lookupKey],"ERROR"),""), "")</f>
        <v/>
      </c>
      <c r="W60" s="3" t="str">
        <f>IF($A60="ADD",IF(NOT(ISBLANK(V60)),_xlfn.XLOOKUP(1,(ud_tcd_sign_type_ne_lookup=V60)*(ud_tcd_sign_type_ne_parentKey=T60),ud_tcd_sign_type_ne[lookupKey],"ERROR"),""), "")</f>
        <v/>
      </c>
      <c r="Y60" s="3" t="str">
        <f>IF($A60="ADD",IF(NOT(ISBLANK(X60)),_xlfn.XLOOKUP(X60,ud_non_tcd_sign_type[lookupValue],ud_non_tcd_sign_type[lookupKey],"ERROR"),""), "")</f>
        <v/>
      </c>
      <c r="AE60" s="3" t="str">
        <f>IF($A60="ADD",IF(NOT(ISBLANK(AD60)),_xlfn.XLOOKUP(AD60,ud_sign_background_colour[lookupValue],ud_sign_background_colour[lookupKey],"ERROR"),""), "")</f>
        <v/>
      </c>
      <c r="AF60" s="8"/>
      <c r="AI60" s="3" t="str">
        <f>IF($A60="ADD",IF(NOT(ISBLANK(AH60)),_xlfn.XLOOKUP(AH60,ud_sign_connection_mode[lookupValue],ud_sign_connection_mode[lookupKey],"ERROR"),""), "")</f>
        <v/>
      </c>
      <c r="AJ60" s="4"/>
      <c r="AL60" s="3" t="str">
        <f t="shared" si="0"/>
        <v/>
      </c>
      <c r="AN60" s="3" t="str">
        <f>IF($A60="ADD",IF(NOT(ISBLANK(AM60)),_xlfn.XLOOKUP(AM60,indicating_dir[lookupValue],indicating_dir[lookupKey],"ERROR"),""), "")</f>
        <v/>
      </c>
      <c r="AP60" s="3" t="str">
        <f>IF($A60="ADD",IF(NOT(ISBLANK(AO60)),_xlfn.XLOOKUP(AO60,sign_substrate[lookupValue],sign_substrate[lookupKey],"ERROR"),""), "")</f>
        <v/>
      </c>
      <c r="AR60" s="3" t="str">
        <f>IF($A60="ADD",IF(NOT(ISBLANK(AQ60)),_xlfn.XLOOKUP(AQ60,frame[lookupValue],frame[lookupKey],"ERROR"),""), "")</f>
        <v/>
      </c>
      <c r="AT60" s="3" t="str">
        <f>IF($A60="ADD",IF(NOT(ISBLANK(AS60)),_xlfn.XLOOKUP(AS60,sign_material[lookupValue],sign_material[lookupKey],"ERROR"),""), "")</f>
        <v/>
      </c>
      <c r="AV60" s="3" t="str">
        <f>IF($A60="ADD",IF(NOT(ISBLANK(AU60)),_xlfn.XLOOKUP(AU60,sign_colour[lookupValue],sign_colour[lookupKey],"ERROR"),""), "")</f>
        <v/>
      </c>
      <c r="AX60" s="3" t="str">
        <f>IF($A60="ADD",IF(NOT(ISBLANK(AW60)),_xlfn.XLOOKUP(AW60,sign_material[lookupValue],sign_material[lookupKey],"ERROR"),""), "")</f>
        <v/>
      </c>
      <c r="AY60" s="7"/>
      <c r="AZ60" s="4" t="str">
        <f t="shared" ca="1" si="1"/>
        <v/>
      </c>
      <c r="BA60" s="4"/>
      <c r="BB60" s="3" t="str">
        <f t="shared" si="2"/>
        <v/>
      </c>
      <c r="BC60" s="3" t="str">
        <f>IF($A60="","",IF((AND($A60="ADD",OR(BB60="",BB60="In Use"))),"5",(_xlfn.XLOOKUP(BB60,ud_asset_status[lookupValue],ud_asset_status[lookupKey],""))))</f>
        <v/>
      </c>
      <c r="BD60" s="7"/>
      <c r="BF60" s="3" t="str">
        <f>IF($A60="ADD",IF(NOT(ISBLANK(BE60)),_xlfn.XLOOKUP(BE60,ar_replace_reason[lookupValue],ar_replace_reason[lookupKey],"ERROR"),""), "")</f>
        <v/>
      </c>
      <c r="BG60" s="3" t="str">
        <f t="shared" si="3"/>
        <v/>
      </c>
      <c r="BH60" s="3" t="str">
        <f>IF($A60="","",IF((AND($A60="ADD",OR(BG60="",BG60="Queenstown-Lakes District Council"))),"70",(_xlfn.XLOOKUP(BG60,ud_organisation_owner[lookupValue],ud_organisation_owner[lookupKey],""))))</f>
        <v/>
      </c>
      <c r="BI60" s="3" t="str">
        <f t="shared" si="4"/>
        <v/>
      </c>
      <c r="BJ60" s="3" t="str">
        <f>IF($A60="","",IF((AND($A60="ADD",OR(BI60="",BI60="Queenstown-Lakes District Council"))),"70",(_xlfn.XLOOKUP(BI60,ud_organisation_owner[lookupValue],ud_organisation_owner[lookupKey],""))))</f>
        <v/>
      </c>
      <c r="BK60" s="3" t="str">
        <f t="shared" si="5"/>
        <v/>
      </c>
      <c r="BL60" s="3" t="str">
        <f>IF($A60="","",IF((AND($A60="ADD",OR(BK60="",BK60="Local Authority"))),"17",(_xlfn.XLOOKUP(BK60,ud_sub_organisation[lookupValue],ud_sub_organisation[lookupKey],""))))</f>
        <v/>
      </c>
      <c r="BM60" s="3" t="str">
        <f t="shared" si="6"/>
        <v/>
      </c>
      <c r="BN60" s="3" t="str">
        <f>IF($A60="","",IF((AND($A60="ADD",OR(BM60="",BM60="Vested assets"))),"12",(_xlfn.XLOOKUP(BM60,ud_work_origin[lookupValue],ud_work_origin[lookupKey],""))))</f>
        <v/>
      </c>
      <c r="BO60" s="8"/>
      <c r="BP60" s="2" t="str">
        <f t="shared" si="7"/>
        <v/>
      </c>
      <c r="BQ60" s="3" t="str">
        <f t="shared" si="8"/>
        <v/>
      </c>
      <c r="BR60" s="3" t="str">
        <f>IF($A60="","",IF((AND($A60="ADD",OR(BQ60="",BQ60="Excellent"))),"1",(_xlfn.XLOOKUP(BQ60,condition[lookupValue],condition[lookupKey],""))))</f>
        <v/>
      </c>
      <c r="BS60" s="7" t="str">
        <f t="shared" si="9"/>
        <v/>
      </c>
      <c r="BT60" s="9"/>
    </row>
    <row r="61" spans="2:72">
      <c r="B61" s="4"/>
      <c r="D61" s="3" t="str">
        <f>IF($A61="ADD",IF(NOT(ISBLANK(C61)),_xlfn.XLOOKUP(C61,ud_amds_table_list[lookupValue],ud_amds_table_list[lookupKey],"ERROR"),""), "")</f>
        <v/>
      </c>
      <c r="E61" s="9"/>
      <c r="G61" s="3" t="str">
        <f>IF($A61="ADD",IF(NOT(ISBLANK(F61)),_xlfn.XLOOKUP(F61,roadnames[lookupValue],roadnames[lookupKey],"ERROR"),""), "")</f>
        <v/>
      </c>
      <c r="H61" s="5"/>
      <c r="I61" s="5"/>
      <c r="J61" s="6"/>
      <c r="L61" s="3" t="str">
        <f>IF($A61="ADD",IF(NOT(ISBLANK(K61)),_xlfn.XLOOKUP(K61,side[lookupValue],side[lookupKey],"ERROR"),""), "")</f>
        <v/>
      </c>
      <c r="M61" s="4"/>
      <c r="N61" s="4"/>
      <c r="O61" s="4"/>
      <c r="S61" s="3" t="str">
        <f>IF($A61="ADD",IF(NOT(ISBLANK(R61)),_xlfn.XLOOKUP(R61,ud_tcd_sign_class[lookupValue],ud_tcd_sign_class[lookupKey],"ERROR"),""), "")</f>
        <v/>
      </c>
      <c r="U61" s="3" t="str">
        <f>IF($A61="ADD",IF(NOT(ISBLANK(T61)),_xlfn.XLOOKUP(1,(ud_tcd_sign_subclass_lookup=T61)*(ud_tcd_sign_subclass_parentKey=S61),ud_tcd_sign_subclass[lookupKey],"ERROR"),""), "")</f>
        <v/>
      </c>
      <c r="W61" s="3" t="str">
        <f>IF($A61="ADD",IF(NOT(ISBLANK(V61)),_xlfn.XLOOKUP(1,(ud_tcd_sign_type_ne_lookup=V61)*(ud_tcd_sign_type_ne_parentKey=T61),ud_tcd_sign_type_ne[lookupKey],"ERROR"),""), "")</f>
        <v/>
      </c>
      <c r="Y61" s="3" t="str">
        <f>IF($A61="ADD",IF(NOT(ISBLANK(X61)),_xlfn.XLOOKUP(X61,ud_non_tcd_sign_type[lookupValue],ud_non_tcd_sign_type[lookupKey],"ERROR"),""), "")</f>
        <v/>
      </c>
      <c r="AE61" s="3" t="str">
        <f>IF($A61="ADD",IF(NOT(ISBLANK(AD61)),_xlfn.XLOOKUP(AD61,ud_sign_background_colour[lookupValue],ud_sign_background_colour[lookupKey],"ERROR"),""), "")</f>
        <v/>
      </c>
      <c r="AF61" s="8"/>
      <c r="AI61" s="3" t="str">
        <f>IF($A61="ADD",IF(NOT(ISBLANK(AH61)),_xlfn.XLOOKUP(AH61,ud_sign_connection_mode[lookupValue],ud_sign_connection_mode[lookupKey],"ERROR"),""), "")</f>
        <v/>
      </c>
      <c r="AJ61" s="4"/>
      <c r="AL61" s="3" t="str">
        <f t="shared" si="0"/>
        <v/>
      </c>
      <c r="AN61" s="3" t="str">
        <f>IF($A61="ADD",IF(NOT(ISBLANK(AM61)),_xlfn.XLOOKUP(AM61,indicating_dir[lookupValue],indicating_dir[lookupKey],"ERROR"),""), "")</f>
        <v/>
      </c>
      <c r="AP61" s="3" t="str">
        <f>IF($A61="ADD",IF(NOT(ISBLANK(AO61)),_xlfn.XLOOKUP(AO61,sign_substrate[lookupValue],sign_substrate[lookupKey],"ERROR"),""), "")</f>
        <v/>
      </c>
      <c r="AR61" s="3" t="str">
        <f>IF($A61="ADD",IF(NOT(ISBLANK(AQ61)),_xlfn.XLOOKUP(AQ61,frame[lookupValue],frame[lookupKey],"ERROR"),""), "")</f>
        <v/>
      </c>
      <c r="AT61" s="3" t="str">
        <f>IF($A61="ADD",IF(NOT(ISBLANK(AS61)),_xlfn.XLOOKUP(AS61,sign_material[lookupValue],sign_material[lookupKey],"ERROR"),""), "")</f>
        <v/>
      </c>
      <c r="AV61" s="3" t="str">
        <f>IF($A61="ADD",IF(NOT(ISBLANK(AU61)),_xlfn.XLOOKUP(AU61,sign_colour[lookupValue],sign_colour[lookupKey],"ERROR"),""), "")</f>
        <v/>
      </c>
      <c r="AX61" s="3" t="str">
        <f>IF($A61="ADD",IF(NOT(ISBLANK(AW61)),_xlfn.XLOOKUP(AW61,sign_material[lookupValue],sign_material[lookupKey],"ERROR"),""), "")</f>
        <v/>
      </c>
      <c r="AY61" s="7"/>
      <c r="AZ61" s="4" t="str">
        <f t="shared" ca="1" si="1"/>
        <v/>
      </c>
      <c r="BA61" s="4"/>
      <c r="BB61" s="3" t="str">
        <f t="shared" si="2"/>
        <v/>
      </c>
      <c r="BC61" s="3" t="str">
        <f>IF($A61="","",IF((AND($A61="ADD",OR(BB61="",BB61="In Use"))),"5",(_xlfn.XLOOKUP(BB61,ud_asset_status[lookupValue],ud_asset_status[lookupKey],""))))</f>
        <v/>
      </c>
      <c r="BD61" s="7"/>
      <c r="BF61" s="3" t="str">
        <f>IF($A61="ADD",IF(NOT(ISBLANK(BE61)),_xlfn.XLOOKUP(BE61,ar_replace_reason[lookupValue],ar_replace_reason[lookupKey],"ERROR"),""), "")</f>
        <v/>
      </c>
      <c r="BG61" s="3" t="str">
        <f t="shared" si="3"/>
        <v/>
      </c>
      <c r="BH61" s="3" t="str">
        <f>IF($A61="","",IF((AND($A61="ADD",OR(BG61="",BG61="Queenstown-Lakes District Council"))),"70",(_xlfn.XLOOKUP(BG61,ud_organisation_owner[lookupValue],ud_organisation_owner[lookupKey],""))))</f>
        <v/>
      </c>
      <c r="BI61" s="3" t="str">
        <f t="shared" si="4"/>
        <v/>
      </c>
      <c r="BJ61" s="3" t="str">
        <f>IF($A61="","",IF((AND($A61="ADD",OR(BI61="",BI61="Queenstown-Lakes District Council"))),"70",(_xlfn.XLOOKUP(BI61,ud_organisation_owner[lookupValue],ud_organisation_owner[lookupKey],""))))</f>
        <v/>
      </c>
      <c r="BK61" s="3" t="str">
        <f t="shared" si="5"/>
        <v/>
      </c>
      <c r="BL61" s="3" t="str">
        <f>IF($A61="","",IF((AND($A61="ADD",OR(BK61="",BK61="Local Authority"))),"17",(_xlfn.XLOOKUP(BK61,ud_sub_organisation[lookupValue],ud_sub_organisation[lookupKey],""))))</f>
        <v/>
      </c>
      <c r="BM61" s="3" t="str">
        <f t="shared" si="6"/>
        <v/>
      </c>
      <c r="BN61" s="3" t="str">
        <f>IF($A61="","",IF((AND($A61="ADD",OR(BM61="",BM61="Vested assets"))),"12",(_xlfn.XLOOKUP(BM61,ud_work_origin[lookupValue],ud_work_origin[lookupKey],""))))</f>
        <v/>
      </c>
      <c r="BO61" s="8"/>
      <c r="BP61" s="2" t="str">
        <f t="shared" si="7"/>
        <v/>
      </c>
      <c r="BQ61" s="3" t="str">
        <f t="shared" si="8"/>
        <v/>
      </c>
      <c r="BR61" s="3" t="str">
        <f>IF($A61="","",IF((AND($A61="ADD",OR(BQ61="",BQ61="Excellent"))),"1",(_xlfn.XLOOKUP(BQ61,condition[lookupValue],condition[lookupKey],""))))</f>
        <v/>
      </c>
      <c r="BS61" s="7" t="str">
        <f t="shared" si="9"/>
        <v/>
      </c>
      <c r="BT61" s="9"/>
    </row>
    <row r="62" spans="2:72">
      <c r="B62" s="4"/>
      <c r="D62" s="3" t="str">
        <f>IF($A62="ADD",IF(NOT(ISBLANK(C62)),_xlfn.XLOOKUP(C62,ud_amds_table_list[lookupValue],ud_amds_table_list[lookupKey],"ERROR"),""), "")</f>
        <v/>
      </c>
      <c r="E62" s="9"/>
      <c r="G62" s="3" t="str">
        <f>IF($A62="ADD",IF(NOT(ISBLANK(F62)),_xlfn.XLOOKUP(F62,roadnames[lookupValue],roadnames[lookupKey],"ERROR"),""), "")</f>
        <v/>
      </c>
      <c r="H62" s="5"/>
      <c r="I62" s="5"/>
      <c r="J62" s="6"/>
      <c r="L62" s="3" t="str">
        <f>IF($A62="ADD",IF(NOT(ISBLANK(K62)),_xlfn.XLOOKUP(K62,side[lookupValue],side[lookupKey],"ERROR"),""), "")</f>
        <v/>
      </c>
      <c r="M62" s="4"/>
      <c r="N62" s="4"/>
      <c r="O62" s="4"/>
      <c r="S62" s="3" t="str">
        <f>IF($A62="ADD",IF(NOT(ISBLANK(R62)),_xlfn.XLOOKUP(R62,ud_tcd_sign_class[lookupValue],ud_tcd_sign_class[lookupKey],"ERROR"),""), "")</f>
        <v/>
      </c>
      <c r="U62" s="3" t="str">
        <f>IF($A62="ADD",IF(NOT(ISBLANK(T62)),_xlfn.XLOOKUP(1,(ud_tcd_sign_subclass_lookup=T62)*(ud_tcd_sign_subclass_parentKey=S62),ud_tcd_sign_subclass[lookupKey],"ERROR"),""), "")</f>
        <v/>
      </c>
      <c r="W62" s="3" t="str">
        <f>IF($A62="ADD",IF(NOT(ISBLANK(V62)),_xlfn.XLOOKUP(1,(ud_tcd_sign_type_ne_lookup=V62)*(ud_tcd_sign_type_ne_parentKey=T62),ud_tcd_sign_type_ne[lookupKey],"ERROR"),""), "")</f>
        <v/>
      </c>
      <c r="Y62" s="3" t="str">
        <f>IF($A62="ADD",IF(NOT(ISBLANK(X62)),_xlfn.XLOOKUP(X62,ud_non_tcd_sign_type[lookupValue],ud_non_tcd_sign_type[lookupKey],"ERROR"),""), "")</f>
        <v/>
      </c>
      <c r="AE62" s="3" t="str">
        <f>IF($A62="ADD",IF(NOT(ISBLANK(AD62)),_xlfn.XLOOKUP(AD62,ud_sign_background_colour[lookupValue],ud_sign_background_colour[lookupKey],"ERROR"),""), "")</f>
        <v/>
      </c>
      <c r="AF62" s="8"/>
      <c r="AI62" s="3" t="str">
        <f>IF($A62="ADD",IF(NOT(ISBLANK(AH62)),_xlfn.XLOOKUP(AH62,ud_sign_connection_mode[lookupValue],ud_sign_connection_mode[lookupKey],"ERROR"),""), "")</f>
        <v/>
      </c>
      <c r="AJ62" s="4"/>
      <c r="AL62" s="3" t="str">
        <f t="shared" si="0"/>
        <v/>
      </c>
      <c r="AN62" s="3" t="str">
        <f>IF($A62="ADD",IF(NOT(ISBLANK(AM62)),_xlfn.XLOOKUP(AM62,indicating_dir[lookupValue],indicating_dir[lookupKey],"ERROR"),""), "")</f>
        <v/>
      </c>
      <c r="AP62" s="3" t="str">
        <f>IF($A62="ADD",IF(NOT(ISBLANK(AO62)),_xlfn.XLOOKUP(AO62,sign_substrate[lookupValue],sign_substrate[lookupKey],"ERROR"),""), "")</f>
        <v/>
      </c>
      <c r="AR62" s="3" t="str">
        <f>IF($A62="ADD",IF(NOT(ISBLANK(AQ62)),_xlfn.XLOOKUP(AQ62,frame[lookupValue],frame[lookupKey],"ERROR"),""), "")</f>
        <v/>
      </c>
      <c r="AT62" s="3" t="str">
        <f>IF($A62="ADD",IF(NOT(ISBLANK(AS62)),_xlfn.XLOOKUP(AS62,sign_material[lookupValue],sign_material[lookupKey],"ERROR"),""), "")</f>
        <v/>
      </c>
      <c r="AV62" s="3" t="str">
        <f>IF($A62="ADD",IF(NOT(ISBLANK(AU62)),_xlfn.XLOOKUP(AU62,sign_colour[lookupValue],sign_colour[lookupKey],"ERROR"),""), "")</f>
        <v/>
      </c>
      <c r="AX62" s="3" t="str">
        <f>IF($A62="ADD",IF(NOT(ISBLANK(AW62)),_xlfn.XLOOKUP(AW62,sign_material[lookupValue],sign_material[lookupKey],"ERROR"),""), "")</f>
        <v/>
      </c>
      <c r="AY62" s="7"/>
      <c r="AZ62" s="4" t="str">
        <f t="shared" ca="1" si="1"/>
        <v/>
      </c>
      <c r="BA62" s="4"/>
      <c r="BB62" s="3" t="str">
        <f t="shared" si="2"/>
        <v/>
      </c>
      <c r="BC62" s="3" t="str">
        <f>IF($A62="","",IF((AND($A62="ADD",OR(BB62="",BB62="In Use"))),"5",(_xlfn.XLOOKUP(BB62,ud_asset_status[lookupValue],ud_asset_status[lookupKey],""))))</f>
        <v/>
      </c>
      <c r="BD62" s="7"/>
      <c r="BF62" s="3" t="str">
        <f>IF($A62="ADD",IF(NOT(ISBLANK(BE62)),_xlfn.XLOOKUP(BE62,ar_replace_reason[lookupValue],ar_replace_reason[lookupKey],"ERROR"),""), "")</f>
        <v/>
      </c>
      <c r="BG62" s="3" t="str">
        <f t="shared" si="3"/>
        <v/>
      </c>
      <c r="BH62" s="3" t="str">
        <f>IF($A62="","",IF((AND($A62="ADD",OR(BG62="",BG62="Queenstown-Lakes District Council"))),"70",(_xlfn.XLOOKUP(BG62,ud_organisation_owner[lookupValue],ud_organisation_owner[lookupKey],""))))</f>
        <v/>
      </c>
      <c r="BI62" s="3" t="str">
        <f t="shared" si="4"/>
        <v/>
      </c>
      <c r="BJ62" s="3" t="str">
        <f>IF($A62="","",IF((AND($A62="ADD",OR(BI62="",BI62="Queenstown-Lakes District Council"))),"70",(_xlfn.XLOOKUP(BI62,ud_organisation_owner[lookupValue],ud_organisation_owner[lookupKey],""))))</f>
        <v/>
      </c>
      <c r="BK62" s="3" t="str">
        <f t="shared" si="5"/>
        <v/>
      </c>
      <c r="BL62" s="3" t="str">
        <f>IF($A62="","",IF((AND($A62="ADD",OR(BK62="",BK62="Local Authority"))),"17",(_xlfn.XLOOKUP(BK62,ud_sub_organisation[lookupValue],ud_sub_organisation[lookupKey],""))))</f>
        <v/>
      </c>
      <c r="BM62" s="3" t="str">
        <f t="shared" si="6"/>
        <v/>
      </c>
      <c r="BN62" s="3" t="str">
        <f>IF($A62="","",IF((AND($A62="ADD",OR(BM62="",BM62="Vested assets"))),"12",(_xlfn.XLOOKUP(BM62,ud_work_origin[lookupValue],ud_work_origin[lookupKey],""))))</f>
        <v/>
      </c>
      <c r="BO62" s="8"/>
      <c r="BP62" s="2" t="str">
        <f t="shared" si="7"/>
        <v/>
      </c>
      <c r="BQ62" s="3" t="str">
        <f t="shared" si="8"/>
        <v/>
      </c>
      <c r="BR62" s="3" t="str">
        <f>IF($A62="","",IF((AND($A62="ADD",OR(BQ62="",BQ62="Excellent"))),"1",(_xlfn.XLOOKUP(BQ62,condition[lookupValue],condition[lookupKey],""))))</f>
        <v/>
      </c>
      <c r="BS62" s="7" t="str">
        <f t="shared" si="9"/>
        <v/>
      </c>
      <c r="BT62" s="9"/>
    </row>
    <row r="63" spans="2:72">
      <c r="B63" s="4"/>
      <c r="D63" s="3" t="str">
        <f>IF($A63="ADD",IF(NOT(ISBLANK(C63)),_xlfn.XLOOKUP(C63,ud_amds_table_list[lookupValue],ud_amds_table_list[lookupKey],"ERROR"),""), "")</f>
        <v/>
      </c>
      <c r="E63" s="9"/>
      <c r="G63" s="3" t="str">
        <f>IF($A63="ADD",IF(NOT(ISBLANK(F63)),_xlfn.XLOOKUP(F63,roadnames[lookupValue],roadnames[lookupKey],"ERROR"),""), "")</f>
        <v/>
      </c>
      <c r="H63" s="5"/>
      <c r="I63" s="5"/>
      <c r="J63" s="6"/>
      <c r="L63" s="3" t="str">
        <f>IF($A63="ADD",IF(NOT(ISBLANK(K63)),_xlfn.XLOOKUP(K63,side[lookupValue],side[lookupKey],"ERROR"),""), "")</f>
        <v/>
      </c>
      <c r="M63" s="4"/>
      <c r="N63" s="4"/>
      <c r="O63" s="4"/>
      <c r="S63" s="3" t="str">
        <f>IF($A63="ADD",IF(NOT(ISBLANK(R63)),_xlfn.XLOOKUP(R63,ud_tcd_sign_class[lookupValue],ud_tcd_sign_class[lookupKey],"ERROR"),""), "")</f>
        <v/>
      </c>
      <c r="U63" s="3" t="str">
        <f>IF($A63="ADD",IF(NOT(ISBLANK(T63)),_xlfn.XLOOKUP(1,(ud_tcd_sign_subclass_lookup=T63)*(ud_tcd_sign_subclass_parentKey=S63),ud_tcd_sign_subclass[lookupKey],"ERROR"),""), "")</f>
        <v/>
      </c>
      <c r="W63" s="3" t="str">
        <f>IF($A63="ADD",IF(NOT(ISBLANK(V63)),_xlfn.XLOOKUP(1,(ud_tcd_sign_type_ne_lookup=V63)*(ud_tcd_sign_type_ne_parentKey=T63),ud_tcd_sign_type_ne[lookupKey],"ERROR"),""), "")</f>
        <v/>
      </c>
      <c r="Y63" s="3" t="str">
        <f>IF($A63="ADD",IF(NOT(ISBLANK(X63)),_xlfn.XLOOKUP(X63,ud_non_tcd_sign_type[lookupValue],ud_non_tcd_sign_type[lookupKey],"ERROR"),""), "")</f>
        <v/>
      </c>
      <c r="AE63" s="3" t="str">
        <f>IF($A63="ADD",IF(NOT(ISBLANK(AD63)),_xlfn.XLOOKUP(AD63,ud_sign_background_colour[lookupValue],ud_sign_background_colour[lookupKey],"ERROR"),""), "")</f>
        <v/>
      </c>
      <c r="AF63" s="8"/>
      <c r="AI63" s="3" t="str">
        <f>IF($A63="ADD",IF(NOT(ISBLANK(AH63)),_xlfn.XLOOKUP(AH63,ud_sign_connection_mode[lookupValue],ud_sign_connection_mode[lookupKey],"ERROR"),""), "")</f>
        <v/>
      </c>
      <c r="AJ63" s="4"/>
      <c r="AL63" s="3" t="str">
        <f t="shared" si="0"/>
        <v/>
      </c>
      <c r="AN63" s="3" t="str">
        <f>IF($A63="ADD",IF(NOT(ISBLANK(AM63)),_xlfn.XLOOKUP(AM63,indicating_dir[lookupValue],indicating_dir[lookupKey],"ERROR"),""), "")</f>
        <v/>
      </c>
      <c r="AP63" s="3" t="str">
        <f>IF($A63="ADD",IF(NOT(ISBLANK(AO63)),_xlfn.XLOOKUP(AO63,sign_substrate[lookupValue],sign_substrate[lookupKey],"ERROR"),""), "")</f>
        <v/>
      </c>
      <c r="AR63" s="3" t="str">
        <f>IF($A63="ADD",IF(NOT(ISBLANK(AQ63)),_xlfn.XLOOKUP(AQ63,frame[lookupValue],frame[lookupKey],"ERROR"),""), "")</f>
        <v/>
      </c>
      <c r="AT63" s="3" t="str">
        <f>IF($A63="ADD",IF(NOT(ISBLANK(AS63)),_xlfn.XLOOKUP(AS63,sign_material[lookupValue],sign_material[lookupKey],"ERROR"),""), "")</f>
        <v/>
      </c>
      <c r="AV63" s="3" t="str">
        <f>IF($A63="ADD",IF(NOT(ISBLANK(AU63)),_xlfn.XLOOKUP(AU63,sign_colour[lookupValue],sign_colour[lookupKey],"ERROR"),""), "")</f>
        <v/>
      </c>
      <c r="AX63" s="3" t="str">
        <f>IF($A63="ADD",IF(NOT(ISBLANK(AW63)),_xlfn.XLOOKUP(AW63,sign_material[lookupValue],sign_material[lookupKey],"ERROR"),""), "")</f>
        <v/>
      </c>
      <c r="AY63" s="7"/>
      <c r="AZ63" s="4" t="str">
        <f t="shared" ca="1" si="1"/>
        <v/>
      </c>
      <c r="BA63" s="4"/>
      <c r="BB63" s="3" t="str">
        <f t="shared" si="2"/>
        <v/>
      </c>
      <c r="BC63" s="3" t="str">
        <f>IF($A63="","",IF((AND($A63="ADD",OR(BB63="",BB63="In Use"))),"5",(_xlfn.XLOOKUP(BB63,ud_asset_status[lookupValue],ud_asset_status[lookupKey],""))))</f>
        <v/>
      </c>
      <c r="BD63" s="7"/>
      <c r="BF63" s="3" t="str">
        <f>IF($A63="ADD",IF(NOT(ISBLANK(BE63)),_xlfn.XLOOKUP(BE63,ar_replace_reason[lookupValue],ar_replace_reason[lookupKey],"ERROR"),""), "")</f>
        <v/>
      </c>
      <c r="BG63" s="3" t="str">
        <f t="shared" si="3"/>
        <v/>
      </c>
      <c r="BH63" s="3" t="str">
        <f>IF($A63="","",IF((AND($A63="ADD",OR(BG63="",BG63="Queenstown-Lakes District Council"))),"70",(_xlfn.XLOOKUP(BG63,ud_organisation_owner[lookupValue],ud_organisation_owner[lookupKey],""))))</f>
        <v/>
      </c>
      <c r="BI63" s="3" t="str">
        <f t="shared" si="4"/>
        <v/>
      </c>
      <c r="BJ63" s="3" t="str">
        <f>IF($A63="","",IF((AND($A63="ADD",OR(BI63="",BI63="Queenstown-Lakes District Council"))),"70",(_xlfn.XLOOKUP(BI63,ud_organisation_owner[lookupValue],ud_organisation_owner[lookupKey],""))))</f>
        <v/>
      </c>
      <c r="BK63" s="3" t="str">
        <f t="shared" si="5"/>
        <v/>
      </c>
      <c r="BL63" s="3" t="str">
        <f>IF($A63="","",IF((AND($A63="ADD",OR(BK63="",BK63="Local Authority"))),"17",(_xlfn.XLOOKUP(BK63,ud_sub_organisation[lookupValue],ud_sub_organisation[lookupKey],""))))</f>
        <v/>
      </c>
      <c r="BM63" s="3" t="str">
        <f t="shared" si="6"/>
        <v/>
      </c>
      <c r="BN63" s="3" t="str">
        <f>IF($A63="","",IF((AND($A63="ADD",OR(BM63="",BM63="Vested assets"))),"12",(_xlfn.XLOOKUP(BM63,ud_work_origin[lookupValue],ud_work_origin[lookupKey],""))))</f>
        <v/>
      </c>
      <c r="BO63" s="8"/>
      <c r="BP63" s="2" t="str">
        <f t="shared" si="7"/>
        <v/>
      </c>
      <c r="BQ63" s="3" t="str">
        <f t="shared" si="8"/>
        <v/>
      </c>
      <c r="BR63" s="3" t="str">
        <f>IF($A63="","",IF((AND($A63="ADD",OR(BQ63="",BQ63="Excellent"))),"1",(_xlfn.XLOOKUP(BQ63,condition[lookupValue],condition[lookupKey],""))))</f>
        <v/>
      </c>
      <c r="BS63" s="7" t="str">
        <f t="shared" si="9"/>
        <v/>
      </c>
      <c r="BT63" s="9"/>
    </row>
    <row r="64" spans="2:72">
      <c r="B64" s="4"/>
      <c r="D64" s="3" t="str">
        <f>IF($A64="ADD",IF(NOT(ISBLANK(C64)),_xlfn.XLOOKUP(C64,ud_amds_table_list[lookupValue],ud_amds_table_list[lookupKey],"ERROR"),""), "")</f>
        <v/>
      </c>
      <c r="E64" s="9"/>
      <c r="G64" s="3" t="str">
        <f>IF($A64="ADD",IF(NOT(ISBLANK(F64)),_xlfn.XLOOKUP(F64,roadnames[lookupValue],roadnames[lookupKey],"ERROR"),""), "")</f>
        <v/>
      </c>
      <c r="H64" s="5"/>
      <c r="I64" s="5"/>
      <c r="J64" s="6"/>
      <c r="L64" s="3" t="str">
        <f>IF($A64="ADD",IF(NOT(ISBLANK(K64)),_xlfn.XLOOKUP(K64,side[lookupValue],side[lookupKey],"ERROR"),""), "")</f>
        <v/>
      </c>
      <c r="M64" s="4"/>
      <c r="N64" s="4"/>
      <c r="O64" s="4"/>
      <c r="S64" s="3" t="str">
        <f>IF($A64="ADD",IF(NOT(ISBLANK(R64)),_xlfn.XLOOKUP(R64,ud_tcd_sign_class[lookupValue],ud_tcd_sign_class[lookupKey],"ERROR"),""), "")</f>
        <v/>
      </c>
      <c r="U64" s="3" t="str">
        <f>IF($A64="ADD",IF(NOT(ISBLANK(T64)),_xlfn.XLOOKUP(1,(ud_tcd_sign_subclass_lookup=T64)*(ud_tcd_sign_subclass_parentKey=S64),ud_tcd_sign_subclass[lookupKey],"ERROR"),""), "")</f>
        <v/>
      </c>
      <c r="W64" s="3" t="str">
        <f>IF($A64="ADD",IF(NOT(ISBLANK(V64)),_xlfn.XLOOKUP(1,(ud_tcd_sign_type_ne_lookup=V64)*(ud_tcd_sign_type_ne_parentKey=T64),ud_tcd_sign_type_ne[lookupKey],"ERROR"),""), "")</f>
        <v/>
      </c>
      <c r="Y64" s="3" t="str">
        <f>IF($A64="ADD",IF(NOT(ISBLANK(X64)),_xlfn.XLOOKUP(X64,ud_non_tcd_sign_type[lookupValue],ud_non_tcd_sign_type[lookupKey],"ERROR"),""), "")</f>
        <v/>
      </c>
      <c r="AE64" s="3" t="str">
        <f>IF($A64="ADD",IF(NOT(ISBLANK(AD64)),_xlfn.XLOOKUP(AD64,ud_sign_background_colour[lookupValue],ud_sign_background_colour[lookupKey],"ERROR"),""), "")</f>
        <v/>
      </c>
      <c r="AF64" s="8"/>
      <c r="AI64" s="3" t="str">
        <f>IF($A64="ADD",IF(NOT(ISBLANK(AH64)),_xlfn.XLOOKUP(AH64,ud_sign_connection_mode[lookupValue],ud_sign_connection_mode[lookupKey],"ERROR"),""), "")</f>
        <v/>
      </c>
      <c r="AJ64" s="4"/>
      <c r="AL64" s="3" t="str">
        <f t="shared" si="0"/>
        <v/>
      </c>
      <c r="AN64" s="3" t="str">
        <f>IF($A64="ADD",IF(NOT(ISBLANK(AM64)),_xlfn.XLOOKUP(AM64,indicating_dir[lookupValue],indicating_dir[lookupKey],"ERROR"),""), "")</f>
        <v/>
      </c>
      <c r="AP64" s="3" t="str">
        <f>IF($A64="ADD",IF(NOT(ISBLANK(AO64)),_xlfn.XLOOKUP(AO64,sign_substrate[lookupValue],sign_substrate[lookupKey],"ERROR"),""), "")</f>
        <v/>
      </c>
      <c r="AR64" s="3" t="str">
        <f>IF($A64="ADD",IF(NOT(ISBLANK(AQ64)),_xlfn.XLOOKUP(AQ64,frame[lookupValue],frame[lookupKey],"ERROR"),""), "")</f>
        <v/>
      </c>
      <c r="AT64" s="3" t="str">
        <f>IF($A64="ADD",IF(NOT(ISBLANK(AS64)),_xlfn.XLOOKUP(AS64,sign_material[lookupValue],sign_material[lookupKey],"ERROR"),""), "")</f>
        <v/>
      </c>
      <c r="AV64" s="3" t="str">
        <f>IF($A64="ADD",IF(NOT(ISBLANK(AU64)),_xlfn.XLOOKUP(AU64,sign_colour[lookupValue],sign_colour[lookupKey],"ERROR"),""), "")</f>
        <v/>
      </c>
      <c r="AX64" s="3" t="str">
        <f>IF($A64="ADD",IF(NOT(ISBLANK(AW64)),_xlfn.XLOOKUP(AW64,sign_material[lookupValue],sign_material[lookupKey],"ERROR"),""), "")</f>
        <v/>
      </c>
      <c r="AY64" s="7"/>
      <c r="AZ64" s="4" t="str">
        <f t="shared" ca="1" si="1"/>
        <v/>
      </c>
      <c r="BA64" s="4"/>
      <c r="BB64" s="3" t="str">
        <f t="shared" si="2"/>
        <v/>
      </c>
      <c r="BC64" s="3" t="str">
        <f>IF($A64="","",IF((AND($A64="ADD",OR(BB64="",BB64="In Use"))),"5",(_xlfn.XLOOKUP(BB64,ud_asset_status[lookupValue],ud_asset_status[lookupKey],""))))</f>
        <v/>
      </c>
      <c r="BD64" s="7"/>
      <c r="BF64" s="3" t="str">
        <f>IF($A64="ADD",IF(NOT(ISBLANK(BE64)),_xlfn.XLOOKUP(BE64,ar_replace_reason[lookupValue],ar_replace_reason[lookupKey],"ERROR"),""), "")</f>
        <v/>
      </c>
      <c r="BG64" s="3" t="str">
        <f t="shared" si="3"/>
        <v/>
      </c>
      <c r="BH64" s="3" t="str">
        <f>IF($A64="","",IF((AND($A64="ADD",OR(BG64="",BG64="Queenstown-Lakes District Council"))),"70",(_xlfn.XLOOKUP(BG64,ud_organisation_owner[lookupValue],ud_organisation_owner[lookupKey],""))))</f>
        <v/>
      </c>
      <c r="BI64" s="3" t="str">
        <f t="shared" si="4"/>
        <v/>
      </c>
      <c r="BJ64" s="3" t="str">
        <f>IF($A64="","",IF((AND($A64="ADD",OR(BI64="",BI64="Queenstown-Lakes District Council"))),"70",(_xlfn.XLOOKUP(BI64,ud_organisation_owner[lookupValue],ud_organisation_owner[lookupKey],""))))</f>
        <v/>
      </c>
      <c r="BK64" s="3" t="str">
        <f t="shared" si="5"/>
        <v/>
      </c>
      <c r="BL64" s="3" t="str">
        <f>IF($A64="","",IF((AND($A64="ADD",OR(BK64="",BK64="Local Authority"))),"17",(_xlfn.XLOOKUP(BK64,ud_sub_organisation[lookupValue],ud_sub_organisation[lookupKey],""))))</f>
        <v/>
      </c>
      <c r="BM64" s="3" t="str">
        <f t="shared" si="6"/>
        <v/>
      </c>
      <c r="BN64" s="3" t="str">
        <f>IF($A64="","",IF((AND($A64="ADD",OR(BM64="",BM64="Vested assets"))),"12",(_xlfn.XLOOKUP(BM64,ud_work_origin[lookupValue],ud_work_origin[lookupKey],""))))</f>
        <v/>
      </c>
      <c r="BO64" s="8"/>
      <c r="BP64" s="2" t="str">
        <f t="shared" si="7"/>
        <v/>
      </c>
      <c r="BQ64" s="3" t="str">
        <f t="shared" si="8"/>
        <v/>
      </c>
      <c r="BR64" s="3" t="str">
        <f>IF($A64="","",IF((AND($A64="ADD",OR(BQ64="",BQ64="Excellent"))),"1",(_xlfn.XLOOKUP(BQ64,condition[lookupValue],condition[lookupKey],""))))</f>
        <v/>
      </c>
      <c r="BS64" s="7" t="str">
        <f t="shared" si="9"/>
        <v/>
      </c>
      <c r="BT64" s="9"/>
    </row>
    <row r="65" spans="2:72">
      <c r="B65" s="4"/>
      <c r="D65" s="3" t="str">
        <f>IF($A65="ADD",IF(NOT(ISBLANK(C65)),_xlfn.XLOOKUP(C65,ud_amds_table_list[lookupValue],ud_amds_table_list[lookupKey],"ERROR"),""), "")</f>
        <v/>
      </c>
      <c r="E65" s="9"/>
      <c r="G65" s="3" t="str">
        <f>IF($A65="ADD",IF(NOT(ISBLANK(F65)),_xlfn.XLOOKUP(F65,roadnames[lookupValue],roadnames[lookupKey],"ERROR"),""), "")</f>
        <v/>
      </c>
      <c r="H65" s="5"/>
      <c r="I65" s="5"/>
      <c r="J65" s="6"/>
      <c r="L65" s="3" t="str">
        <f>IF($A65="ADD",IF(NOT(ISBLANK(K65)),_xlfn.XLOOKUP(K65,side[lookupValue],side[lookupKey],"ERROR"),""), "")</f>
        <v/>
      </c>
      <c r="M65" s="4"/>
      <c r="N65" s="4"/>
      <c r="O65" s="4"/>
      <c r="S65" s="3" t="str">
        <f>IF($A65="ADD",IF(NOT(ISBLANK(R65)),_xlfn.XLOOKUP(R65,ud_tcd_sign_class[lookupValue],ud_tcd_sign_class[lookupKey],"ERROR"),""), "")</f>
        <v/>
      </c>
      <c r="U65" s="3" t="str">
        <f>IF($A65="ADD",IF(NOT(ISBLANK(T65)),_xlfn.XLOOKUP(1,(ud_tcd_sign_subclass_lookup=T65)*(ud_tcd_sign_subclass_parentKey=S65),ud_tcd_sign_subclass[lookupKey],"ERROR"),""), "")</f>
        <v/>
      </c>
      <c r="W65" s="3" t="str">
        <f>IF($A65="ADD",IF(NOT(ISBLANK(V65)),_xlfn.XLOOKUP(1,(ud_tcd_sign_type_ne_lookup=V65)*(ud_tcd_sign_type_ne_parentKey=T65),ud_tcd_sign_type_ne[lookupKey],"ERROR"),""), "")</f>
        <v/>
      </c>
      <c r="Y65" s="3" t="str">
        <f>IF($A65="ADD",IF(NOT(ISBLANK(X65)),_xlfn.XLOOKUP(X65,ud_non_tcd_sign_type[lookupValue],ud_non_tcd_sign_type[lookupKey],"ERROR"),""), "")</f>
        <v/>
      </c>
      <c r="AE65" s="3" t="str">
        <f>IF($A65="ADD",IF(NOT(ISBLANK(AD65)),_xlfn.XLOOKUP(AD65,ud_sign_background_colour[lookupValue],ud_sign_background_colour[lookupKey],"ERROR"),""), "")</f>
        <v/>
      </c>
      <c r="AF65" s="8"/>
      <c r="AI65" s="3" t="str">
        <f>IF($A65="ADD",IF(NOT(ISBLANK(AH65)),_xlfn.XLOOKUP(AH65,ud_sign_connection_mode[lookupValue],ud_sign_connection_mode[lookupKey],"ERROR"),""), "")</f>
        <v/>
      </c>
      <c r="AJ65" s="4"/>
      <c r="AL65" s="3" t="str">
        <f t="shared" si="0"/>
        <v/>
      </c>
      <c r="AN65" s="3" t="str">
        <f>IF($A65="ADD",IF(NOT(ISBLANK(AM65)),_xlfn.XLOOKUP(AM65,indicating_dir[lookupValue],indicating_dir[lookupKey],"ERROR"),""), "")</f>
        <v/>
      </c>
      <c r="AP65" s="3" t="str">
        <f>IF($A65="ADD",IF(NOT(ISBLANK(AO65)),_xlfn.XLOOKUP(AO65,sign_substrate[lookupValue],sign_substrate[lookupKey],"ERROR"),""), "")</f>
        <v/>
      </c>
      <c r="AR65" s="3" t="str">
        <f>IF($A65="ADD",IF(NOT(ISBLANK(AQ65)),_xlfn.XLOOKUP(AQ65,frame[lookupValue],frame[lookupKey],"ERROR"),""), "")</f>
        <v/>
      </c>
      <c r="AT65" s="3" t="str">
        <f>IF($A65="ADD",IF(NOT(ISBLANK(AS65)),_xlfn.XLOOKUP(AS65,sign_material[lookupValue],sign_material[lookupKey],"ERROR"),""), "")</f>
        <v/>
      </c>
      <c r="AV65" s="3" t="str">
        <f>IF($A65="ADD",IF(NOT(ISBLANK(AU65)),_xlfn.XLOOKUP(AU65,sign_colour[lookupValue],sign_colour[lookupKey],"ERROR"),""), "")</f>
        <v/>
      </c>
      <c r="AX65" s="3" t="str">
        <f>IF($A65="ADD",IF(NOT(ISBLANK(AW65)),_xlfn.XLOOKUP(AW65,sign_material[lookupValue],sign_material[lookupKey],"ERROR"),""), "")</f>
        <v/>
      </c>
      <c r="AY65" s="7"/>
      <c r="AZ65" s="4" t="str">
        <f t="shared" ca="1" si="1"/>
        <v/>
      </c>
      <c r="BA65" s="4"/>
      <c r="BB65" s="3" t="str">
        <f t="shared" si="2"/>
        <v/>
      </c>
      <c r="BC65" s="3" t="str">
        <f>IF($A65="","",IF((AND($A65="ADD",OR(BB65="",BB65="In Use"))),"5",(_xlfn.XLOOKUP(BB65,ud_asset_status[lookupValue],ud_asset_status[lookupKey],""))))</f>
        <v/>
      </c>
      <c r="BD65" s="7"/>
      <c r="BF65" s="3" t="str">
        <f>IF($A65="ADD",IF(NOT(ISBLANK(BE65)),_xlfn.XLOOKUP(BE65,ar_replace_reason[lookupValue],ar_replace_reason[lookupKey],"ERROR"),""), "")</f>
        <v/>
      </c>
      <c r="BG65" s="3" t="str">
        <f t="shared" si="3"/>
        <v/>
      </c>
      <c r="BH65" s="3" t="str">
        <f>IF($A65="","",IF((AND($A65="ADD",OR(BG65="",BG65="Queenstown-Lakes District Council"))),"70",(_xlfn.XLOOKUP(BG65,ud_organisation_owner[lookupValue],ud_organisation_owner[lookupKey],""))))</f>
        <v/>
      </c>
      <c r="BI65" s="3" t="str">
        <f t="shared" si="4"/>
        <v/>
      </c>
      <c r="BJ65" s="3" t="str">
        <f>IF($A65="","",IF((AND($A65="ADD",OR(BI65="",BI65="Queenstown-Lakes District Council"))),"70",(_xlfn.XLOOKUP(BI65,ud_organisation_owner[lookupValue],ud_organisation_owner[lookupKey],""))))</f>
        <v/>
      </c>
      <c r="BK65" s="3" t="str">
        <f t="shared" si="5"/>
        <v/>
      </c>
      <c r="BL65" s="3" t="str">
        <f>IF($A65="","",IF((AND($A65="ADD",OR(BK65="",BK65="Local Authority"))),"17",(_xlfn.XLOOKUP(BK65,ud_sub_organisation[lookupValue],ud_sub_organisation[lookupKey],""))))</f>
        <v/>
      </c>
      <c r="BM65" s="3" t="str">
        <f t="shared" si="6"/>
        <v/>
      </c>
      <c r="BN65" s="3" t="str">
        <f>IF($A65="","",IF((AND($A65="ADD",OR(BM65="",BM65="Vested assets"))),"12",(_xlfn.XLOOKUP(BM65,ud_work_origin[lookupValue],ud_work_origin[lookupKey],""))))</f>
        <v/>
      </c>
      <c r="BO65" s="8"/>
      <c r="BP65" s="2" t="str">
        <f t="shared" si="7"/>
        <v/>
      </c>
      <c r="BQ65" s="3" t="str">
        <f t="shared" si="8"/>
        <v/>
      </c>
      <c r="BR65" s="3" t="str">
        <f>IF($A65="","",IF((AND($A65="ADD",OR(BQ65="",BQ65="Excellent"))),"1",(_xlfn.XLOOKUP(BQ65,condition[lookupValue],condition[lookupKey],""))))</f>
        <v/>
      </c>
      <c r="BS65" s="7" t="str">
        <f t="shared" si="9"/>
        <v/>
      </c>
      <c r="BT65" s="9"/>
    </row>
    <row r="66" spans="2:72">
      <c r="B66" s="4"/>
      <c r="D66" s="3" t="str">
        <f>IF($A66="ADD",IF(NOT(ISBLANK(C66)),_xlfn.XLOOKUP(C66,ud_amds_table_list[lookupValue],ud_amds_table_list[lookupKey],"ERROR"),""), "")</f>
        <v/>
      </c>
      <c r="E66" s="9"/>
      <c r="G66" s="3" t="str">
        <f>IF($A66="ADD",IF(NOT(ISBLANK(F66)),_xlfn.XLOOKUP(F66,roadnames[lookupValue],roadnames[lookupKey],"ERROR"),""), "")</f>
        <v/>
      </c>
      <c r="H66" s="5"/>
      <c r="I66" s="5"/>
      <c r="J66" s="6"/>
      <c r="L66" s="3" t="str">
        <f>IF($A66="ADD",IF(NOT(ISBLANK(K66)),_xlfn.XLOOKUP(K66,side[lookupValue],side[lookupKey],"ERROR"),""), "")</f>
        <v/>
      </c>
      <c r="M66" s="4"/>
      <c r="N66" s="4"/>
      <c r="O66" s="4"/>
      <c r="S66" s="3" t="str">
        <f>IF($A66="ADD",IF(NOT(ISBLANK(R66)),_xlfn.XLOOKUP(R66,ud_tcd_sign_class[lookupValue],ud_tcd_sign_class[lookupKey],"ERROR"),""), "")</f>
        <v/>
      </c>
      <c r="U66" s="3" t="str">
        <f>IF($A66="ADD",IF(NOT(ISBLANK(T66)),_xlfn.XLOOKUP(1,(ud_tcd_sign_subclass_lookup=T66)*(ud_tcd_sign_subclass_parentKey=S66),ud_tcd_sign_subclass[lookupKey],"ERROR"),""), "")</f>
        <v/>
      </c>
      <c r="W66" s="3" t="str">
        <f>IF($A66="ADD",IF(NOT(ISBLANK(V66)),_xlfn.XLOOKUP(1,(ud_tcd_sign_type_ne_lookup=V66)*(ud_tcd_sign_type_ne_parentKey=T66),ud_tcd_sign_type_ne[lookupKey],"ERROR"),""), "")</f>
        <v/>
      </c>
      <c r="Y66" s="3" t="str">
        <f>IF($A66="ADD",IF(NOT(ISBLANK(X66)),_xlfn.XLOOKUP(X66,ud_non_tcd_sign_type[lookupValue],ud_non_tcd_sign_type[lookupKey],"ERROR"),""), "")</f>
        <v/>
      </c>
      <c r="AE66" s="3" t="str">
        <f>IF($A66="ADD",IF(NOT(ISBLANK(AD66)),_xlfn.XLOOKUP(AD66,ud_sign_background_colour[lookupValue],ud_sign_background_colour[lookupKey],"ERROR"),""), "")</f>
        <v/>
      </c>
      <c r="AF66" s="8"/>
      <c r="AI66" s="3" t="str">
        <f>IF($A66="ADD",IF(NOT(ISBLANK(AH66)),_xlfn.XLOOKUP(AH66,ud_sign_connection_mode[lookupValue],ud_sign_connection_mode[lookupKey],"ERROR"),""), "")</f>
        <v/>
      </c>
      <c r="AJ66" s="4"/>
      <c r="AL66" s="3" t="str">
        <f t="shared" si="0"/>
        <v/>
      </c>
      <c r="AN66" s="3" t="str">
        <f>IF($A66="ADD",IF(NOT(ISBLANK(AM66)),_xlfn.XLOOKUP(AM66,indicating_dir[lookupValue],indicating_dir[lookupKey],"ERROR"),""), "")</f>
        <v/>
      </c>
      <c r="AP66" s="3" t="str">
        <f>IF($A66="ADD",IF(NOT(ISBLANK(AO66)),_xlfn.XLOOKUP(AO66,sign_substrate[lookupValue],sign_substrate[lookupKey],"ERROR"),""), "")</f>
        <v/>
      </c>
      <c r="AR66" s="3" t="str">
        <f>IF($A66="ADD",IF(NOT(ISBLANK(AQ66)),_xlfn.XLOOKUP(AQ66,frame[lookupValue],frame[lookupKey],"ERROR"),""), "")</f>
        <v/>
      </c>
      <c r="AT66" s="3" t="str">
        <f>IF($A66="ADD",IF(NOT(ISBLANK(AS66)),_xlfn.XLOOKUP(AS66,sign_material[lookupValue],sign_material[lookupKey],"ERROR"),""), "")</f>
        <v/>
      </c>
      <c r="AV66" s="3" t="str">
        <f>IF($A66="ADD",IF(NOT(ISBLANK(AU66)),_xlfn.XLOOKUP(AU66,sign_colour[lookupValue],sign_colour[lookupKey],"ERROR"),""), "")</f>
        <v/>
      </c>
      <c r="AX66" s="3" t="str">
        <f>IF($A66="ADD",IF(NOT(ISBLANK(AW66)),_xlfn.XLOOKUP(AW66,sign_material[lookupValue],sign_material[lookupKey],"ERROR"),""), "")</f>
        <v/>
      </c>
      <c r="AY66" s="7"/>
      <c r="AZ66" s="4" t="str">
        <f t="shared" ca="1" si="1"/>
        <v/>
      </c>
      <c r="BA66" s="4"/>
      <c r="BB66" s="3" t="str">
        <f t="shared" si="2"/>
        <v/>
      </c>
      <c r="BC66" s="3" t="str">
        <f>IF($A66="","",IF((AND($A66="ADD",OR(BB66="",BB66="In Use"))),"5",(_xlfn.XLOOKUP(BB66,ud_asset_status[lookupValue],ud_asset_status[lookupKey],""))))</f>
        <v/>
      </c>
      <c r="BD66" s="7"/>
      <c r="BF66" s="3" t="str">
        <f>IF($A66="ADD",IF(NOT(ISBLANK(BE66)),_xlfn.XLOOKUP(BE66,ar_replace_reason[lookupValue],ar_replace_reason[lookupKey],"ERROR"),""), "")</f>
        <v/>
      </c>
      <c r="BG66" s="3" t="str">
        <f t="shared" si="3"/>
        <v/>
      </c>
      <c r="BH66" s="3" t="str">
        <f>IF($A66="","",IF((AND($A66="ADD",OR(BG66="",BG66="Queenstown-Lakes District Council"))),"70",(_xlfn.XLOOKUP(BG66,ud_organisation_owner[lookupValue],ud_organisation_owner[lookupKey],""))))</f>
        <v/>
      </c>
      <c r="BI66" s="3" t="str">
        <f t="shared" si="4"/>
        <v/>
      </c>
      <c r="BJ66" s="3" t="str">
        <f>IF($A66="","",IF((AND($A66="ADD",OR(BI66="",BI66="Queenstown-Lakes District Council"))),"70",(_xlfn.XLOOKUP(BI66,ud_organisation_owner[lookupValue],ud_organisation_owner[lookupKey],""))))</f>
        <v/>
      </c>
      <c r="BK66" s="3" t="str">
        <f t="shared" si="5"/>
        <v/>
      </c>
      <c r="BL66" s="3" t="str">
        <f>IF($A66="","",IF((AND($A66="ADD",OR(BK66="",BK66="Local Authority"))),"17",(_xlfn.XLOOKUP(BK66,ud_sub_organisation[lookupValue],ud_sub_organisation[lookupKey],""))))</f>
        <v/>
      </c>
      <c r="BM66" s="3" t="str">
        <f t="shared" si="6"/>
        <v/>
      </c>
      <c r="BN66" s="3" t="str">
        <f>IF($A66="","",IF((AND($A66="ADD",OR(BM66="",BM66="Vested assets"))),"12",(_xlfn.XLOOKUP(BM66,ud_work_origin[lookupValue],ud_work_origin[lookupKey],""))))</f>
        <v/>
      </c>
      <c r="BO66" s="8"/>
      <c r="BP66" s="2" t="str">
        <f t="shared" si="7"/>
        <v/>
      </c>
      <c r="BQ66" s="3" t="str">
        <f t="shared" si="8"/>
        <v/>
      </c>
      <c r="BR66" s="3" t="str">
        <f>IF($A66="","",IF((AND($A66="ADD",OR(BQ66="",BQ66="Excellent"))),"1",(_xlfn.XLOOKUP(BQ66,condition[lookupValue],condition[lookupKey],""))))</f>
        <v/>
      </c>
      <c r="BS66" s="7" t="str">
        <f t="shared" si="9"/>
        <v/>
      </c>
      <c r="BT66" s="9"/>
    </row>
    <row r="67" spans="2:72">
      <c r="B67" s="4"/>
      <c r="D67" s="3" t="str">
        <f>IF($A67="ADD",IF(NOT(ISBLANK(C67)),_xlfn.XLOOKUP(C67,ud_amds_table_list[lookupValue],ud_amds_table_list[lookupKey],"ERROR"),""), "")</f>
        <v/>
      </c>
      <c r="E67" s="9"/>
      <c r="G67" s="3" t="str">
        <f>IF($A67="ADD",IF(NOT(ISBLANK(F67)),_xlfn.XLOOKUP(F67,roadnames[lookupValue],roadnames[lookupKey],"ERROR"),""), "")</f>
        <v/>
      </c>
      <c r="H67" s="5"/>
      <c r="I67" s="5"/>
      <c r="J67" s="6"/>
      <c r="L67" s="3" t="str">
        <f>IF($A67="ADD",IF(NOT(ISBLANK(K67)),_xlfn.XLOOKUP(K67,side[lookupValue],side[lookupKey],"ERROR"),""), "")</f>
        <v/>
      </c>
      <c r="M67" s="4"/>
      <c r="N67" s="4"/>
      <c r="O67" s="4"/>
      <c r="S67" s="3" t="str">
        <f>IF($A67="ADD",IF(NOT(ISBLANK(R67)),_xlfn.XLOOKUP(R67,ud_tcd_sign_class[lookupValue],ud_tcd_sign_class[lookupKey],"ERROR"),""), "")</f>
        <v/>
      </c>
      <c r="U67" s="3" t="str">
        <f>IF($A67="ADD",IF(NOT(ISBLANK(T67)),_xlfn.XLOOKUP(1,(ud_tcd_sign_subclass_lookup=T67)*(ud_tcd_sign_subclass_parentKey=S67),ud_tcd_sign_subclass[lookupKey],"ERROR"),""), "")</f>
        <v/>
      </c>
      <c r="W67" s="3" t="str">
        <f>IF($A67="ADD",IF(NOT(ISBLANK(V67)),_xlfn.XLOOKUP(1,(ud_tcd_sign_type_ne_lookup=V67)*(ud_tcd_sign_type_ne_parentKey=T67),ud_tcd_sign_type_ne[lookupKey],"ERROR"),""), "")</f>
        <v/>
      </c>
      <c r="Y67" s="3" t="str">
        <f>IF($A67="ADD",IF(NOT(ISBLANK(X67)),_xlfn.XLOOKUP(X67,ud_non_tcd_sign_type[lookupValue],ud_non_tcd_sign_type[lookupKey],"ERROR"),""), "")</f>
        <v/>
      </c>
      <c r="AE67" s="3" t="str">
        <f>IF($A67="ADD",IF(NOT(ISBLANK(AD67)),_xlfn.XLOOKUP(AD67,ud_sign_background_colour[lookupValue],ud_sign_background_colour[lookupKey],"ERROR"),""), "")</f>
        <v/>
      </c>
      <c r="AF67" s="8"/>
      <c r="AI67" s="3" t="str">
        <f>IF($A67="ADD",IF(NOT(ISBLANK(AH67)),_xlfn.XLOOKUP(AH67,ud_sign_connection_mode[lookupValue],ud_sign_connection_mode[lookupKey],"ERROR"),""), "")</f>
        <v/>
      </c>
      <c r="AJ67" s="4"/>
      <c r="AL67" s="3" t="str">
        <f t="shared" si="0"/>
        <v/>
      </c>
      <c r="AN67" s="3" t="str">
        <f>IF($A67="ADD",IF(NOT(ISBLANK(AM67)),_xlfn.XLOOKUP(AM67,indicating_dir[lookupValue],indicating_dir[lookupKey],"ERROR"),""), "")</f>
        <v/>
      </c>
      <c r="AP67" s="3" t="str">
        <f>IF($A67="ADD",IF(NOT(ISBLANK(AO67)),_xlfn.XLOOKUP(AO67,sign_substrate[lookupValue],sign_substrate[lookupKey],"ERROR"),""), "")</f>
        <v/>
      </c>
      <c r="AR67" s="3" t="str">
        <f>IF($A67="ADD",IF(NOT(ISBLANK(AQ67)),_xlfn.XLOOKUP(AQ67,frame[lookupValue],frame[lookupKey],"ERROR"),""), "")</f>
        <v/>
      </c>
      <c r="AT67" s="3" t="str">
        <f>IF($A67="ADD",IF(NOT(ISBLANK(AS67)),_xlfn.XLOOKUP(AS67,sign_material[lookupValue],sign_material[lookupKey],"ERROR"),""), "")</f>
        <v/>
      </c>
      <c r="AV67" s="3" t="str">
        <f>IF($A67="ADD",IF(NOT(ISBLANK(AU67)),_xlfn.XLOOKUP(AU67,sign_colour[lookupValue],sign_colour[lookupKey],"ERROR"),""), "")</f>
        <v/>
      </c>
      <c r="AX67" s="3" t="str">
        <f>IF($A67="ADD",IF(NOT(ISBLANK(AW67)),_xlfn.XLOOKUP(AW67,sign_material[lookupValue],sign_material[lookupKey],"ERROR"),""), "")</f>
        <v/>
      </c>
      <c r="AY67" s="7"/>
      <c r="AZ67" s="4" t="str">
        <f t="shared" ca="1" si="1"/>
        <v/>
      </c>
      <c r="BA67" s="4"/>
      <c r="BB67" s="3" t="str">
        <f t="shared" si="2"/>
        <v/>
      </c>
      <c r="BC67" s="3" t="str">
        <f>IF($A67="","",IF((AND($A67="ADD",OR(BB67="",BB67="In Use"))),"5",(_xlfn.XLOOKUP(BB67,ud_asset_status[lookupValue],ud_asset_status[lookupKey],""))))</f>
        <v/>
      </c>
      <c r="BD67" s="7"/>
      <c r="BF67" s="3" t="str">
        <f>IF($A67="ADD",IF(NOT(ISBLANK(BE67)),_xlfn.XLOOKUP(BE67,ar_replace_reason[lookupValue],ar_replace_reason[lookupKey],"ERROR"),""), "")</f>
        <v/>
      </c>
      <c r="BG67" s="3" t="str">
        <f t="shared" si="3"/>
        <v/>
      </c>
      <c r="BH67" s="3" t="str">
        <f>IF($A67="","",IF((AND($A67="ADD",OR(BG67="",BG67="Queenstown-Lakes District Council"))),"70",(_xlfn.XLOOKUP(BG67,ud_organisation_owner[lookupValue],ud_organisation_owner[lookupKey],""))))</f>
        <v/>
      </c>
      <c r="BI67" s="3" t="str">
        <f t="shared" si="4"/>
        <v/>
      </c>
      <c r="BJ67" s="3" t="str">
        <f>IF($A67="","",IF((AND($A67="ADD",OR(BI67="",BI67="Queenstown-Lakes District Council"))),"70",(_xlfn.XLOOKUP(BI67,ud_organisation_owner[lookupValue],ud_organisation_owner[lookupKey],""))))</f>
        <v/>
      </c>
      <c r="BK67" s="3" t="str">
        <f t="shared" si="5"/>
        <v/>
      </c>
      <c r="BL67" s="3" t="str">
        <f>IF($A67="","",IF((AND($A67="ADD",OR(BK67="",BK67="Local Authority"))),"17",(_xlfn.XLOOKUP(BK67,ud_sub_organisation[lookupValue],ud_sub_organisation[lookupKey],""))))</f>
        <v/>
      </c>
      <c r="BM67" s="3" t="str">
        <f t="shared" si="6"/>
        <v/>
      </c>
      <c r="BN67" s="3" t="str">
        <f>IF($A67="","",IF((AND($A67="ADD",OR(BM67="",BM67="Vested assets"))),"12",(_xlfn.XLOOKUP(BM67,ud_work_origin[lookupValue],ud_work_origin[lookupKey],""))))</f>
        <v/>
      </c>
      <c r="BO67" s="8"/>
      <c r="BP67" s="2" t="str">
        <f t="shared" si="7"/>
        <v/>
      </c>
      <c r="BQ67" s="3" t="str">
        <f t="shared" si="8"/>
        <v/>
      </c>
      <c r="BR67" s="3" t="str">
        <f>IF($A67="","",IF((AND($A67="ADD",OR(BQ67="",BQ67="Excellent"))),"1",(_xlfn.XLOOKUP(BQ67,condition[lookupValue],condition[lookupKey],""))))</f>
        <v/>
      </c>
      <c r="BS67" s="7" t="str">
        <f t="shared" si="9"/>
        <v/>
      </c>
      <c r="BT67" s="9"/>
    </row>
    <row r="68" spans="2:72">
      <c r="B68" s="4"/>
      <c r="D68" s="3" t="str">
        <f>IF($A68="ADD",IF(NOT(ISBLANK(C68)),_xlfn.XLOOKUP(C68,ud_amds_table_list[lookupValue],ud_amds_table_list[lookupKey],"ERROR"),""), "")</f>
        <v/>
      </c>
      <c r="E68" s="9"/>
      <c r="G68" s="3" t="str">
        <f>IF($A68="ADD",IF(NOT(ISBLANK(F68)),_xlfn.XLOOKUP(F68,roadnames[lookupValue],roadnames[lookupKey],"ERROR"),""), "")</f>
        <v/>
      </c>
      <c r="H68" s="5"/>
      <c r="I68" s="5"/>
      <c r="J68" s="6"/>
      <c r="L68" s="3" t="str">
        <f>IF($A68="ADD",IF(NOT(ISBLANK(K68)),_xlfn.XLOOKUP(K68,side[lookupValue],side[lookupKey],"ERROR"),""), "")</f>
        <v/>
      </c>
      <c r="M68" s="4"/>
      <c r="N68" s="4"/>
      <c r="O68" s="4"/>
      <c r="S68" s="3" t="str">
        <f>IF($A68="ADD",IF(NOT(ISBLANK(R68)),_xlfn.XLOOKUP(R68,ud_tcd_sign_class[lookupValue],ud_tcd_sign_class[lookupKey],"ERROR"),""), "")</f>
        <v/>
      </c>
      <c r="U68" s="3" t="str">
        <f>IF($A68="ADD",IF(NOT(ISBLANK(T68)),_xlfn.XLOOKUP(1,(ud_tcd_sign_subclass_lookup=T68)*(ud_tcd_sign_subclass_parentKey=S68),ud_tcd_sign_subclass[lookupKey],"ERROR"),""), "")</f>
        <v/>
      </c>
      <c r="W68" s="3" t="str">
        <f>IF($A68="ADD",IF(NOT(ISBLANK(V68)),_xlfn.XLOOKUP(1,(ud_tcd_sign_type_ne_lookup=V68)*(ud_tcd_sign_type_ne_parentKey=T68),ud_tcd_sign_type_ne[lookupKey],"ERROR"),""), "")</f>
        <v/>
      </c>
      <c r="Y68" s="3" t="str">
        <f>IF($A68="ADD",IF(NOT(ISBLANK(X68)),_xlfn.XLOOKUP(X68,ud_non_tcd_sign_type[lookupValue],ud_non_tcd_sign_type[lookupKey],"ERROR"),""), "")</f>
        <v/>
      </c>
      <c r="AE68" s="3" t="str">
        <f>IF($A68="ADD",IF(NOT(ISBLANK(AD68)),_xlfn.XLOOKUP(AD68,ud_sign_background_colour[lookupValue],ud_sign_background_colour[lookupKey],"ERROR"),""), "")</f>
        <v/>
      </c>
      <c r="AF68" s="8"/>
      <c r="AI68" s="3" t="str">
        <f>IF($A68="ADD",IF(NOT(ISBLANK(AH68)),_xlfn.XLOOKUP(AH68,ud_sign_connection_mode[lookupValue],ud_sign_connection_mode[lookupKey],"ERROR"),""), "")</f>
        <v/>
      </c>
      <c r="AJ68" s="4"/>
      <c r="AL68" s="3" t="str">
        <f t="shared" si="0"/>
        <v/>
      </c>
      <c r="AN68" s="3" t="str">
        <f>IF($A68="ADD",IF(NOT(ISBLANK(AM68)),_xlfn.XLOOKUP(AM68,indicating_dir[lookupValue],indicating_dir[lookupKey],"ERROR"),""), "")</f>
        <v/>
      </c>
      <c r="AP68" s="3" t="str">
        <f>IF($A68="ADD",IF(NOT(ISBLANK(AO68)),_xlfn.XLOOKUP(AO68,sign_substrate[lookupValue],sign_substrate[lookupKey],"ERROR"),""), "")</f>
        <v/>
      </c>
      <c r="AR68" s="3" t="str">
        <f>IF($A68="ADD",IF(NOT(ISBLANK(AQ68)),_xlfn.XLOOKUP(AQ68,frame[lookupValue],frame[lookupKey],"ERROR"),""), "")</f>
        <v/>
      </c>
      <c r="AT68" s="3" t="str">
        <f>IF($A68="ADD",IF(NOT(ISBLANK(AS68)),_xlfn.XLOOKUP(AS68,sign_material[lookupValue],sign_material[lookupKey],"ERROR"),""), "")</f>
        <v/>
      </c>
      <c r="AV68" s="3" t="str">
        <f>IF($A68="ADD",IF(NOT(ISBLANK(AU68)),_xlfn.XLOOKUP(AU68,sign_colour[lookupValue],sign_colour[lookupKey],"ERROR"),""), "")</f>
        <v/>
      </c>
      <c r="AX68" s="3" t="str">
        <f>IF($A68="ADD",IF(NOT(ISBLANK(AW68)),_xlfn.XLOOKUP(AW68,sign_material[lookupValue],sign_material[lookupKey],"ERROR"),""), "")</f>
        <v/>
      </c>
      <c r="AY68" s="7"/>
      <c r="AZ68" s="4" t="str">
        <f t="shared" ca="1" si="1"/>
        <v/>
      </c>
      <c r="BA68" s="4"/>
      <c r="BB68" s="3" t="str">
        <f t="shared" si="2"/>
        <v/>
      </c>
      <c r="BC68" s="3" t="str">
        <f>IF($A68="","",IF((AND($A68="ADD",OR(BB68="",BB68="In Use"))),"5",(_xlfn.XLOOKUP(BB68,ud_asset_status[lookupValue],ud_asset_status[lookupKey],""))))</f>
        <v/>
      </c>
      <c r="BD68" s="7"/>
      <c r="BF68" s="3" t="str">
        <f>IF($A68="ADD",IF(NOT(ISBLANK(BE68)),_xlfn.XLOOKUP(BE68,ar_replace_reason[lookupValue],ar_replace_reason[lookupKey],"ERROR"),""), "")</f>
        <v/>
      </c>
      <c r="BG68" s="3" t="str">
        <f t="shared" si="3"/>
        <v/>
      </c>
      <c r="BH68" s="3" t="str">
        <f>IF($A68="","",IF((AND($A68="ADD",OR(BG68="",BG68="Queenstown-Lakes District Council"))),"70",(_xlfn.XLOOKUP(BG68,ud_organisation_owner[lookupValue],ud_organisation_owner[lookupKey],""))))</f>
        <v/>
      </c>
      <c r="BI68" s="3" t="str">
        <f t="shared" si="4"/>
        <v/>
      </c>
      <c r="BJ68" s="3" t="str">
        <f>IF($A68="","",IF((AND($A68="ADD",OR(BI68="",BI68="Queenstown-Lakes District Council"))),"70",(_xlfn.XLOOKUP(BI68,ud_organisation_owner[lookupValue],ud_organisation_owner[lookupKey],""))))</f>
        <v/>
      </c>
      <c r="BK68" s="3" t="str">
        <f t="shared" si="5"/>
        <v/>
      </c>
      <c r="BL68" s="3" t="str">
        <f>IF($A68="","",IF((AND($A68="ADD",OR(BK68="",BK68="Local Authority"))),"17",(_xlfn.XLOOKUP(BK68,ud_sub_organisation[lookupValue],ud_sub_organisation[lookupKey],""))))</f>
        <v/>
      </c>
      <c r="BM68" s="3" t="str">
        <f t="shared" si="6"/>
        <v/>
      </c>
      <c r="BN68" s="3" t="str">
        <f>IF($A68="","",IF((AND($A68="ADD",OR(BM68="",BM68="Vested assets"))),"12",(_xlfn.XLOOKUP(BM68,ud_work_origin[lookupValue],ud_work_origin[lookupKey],""))))</f>
        <v/>
      </c>
      <c r="BO68" s="8"/>
      <c r="BP68" s="2" t="str">
        <f t="shared" si="7"/>
        <v/>
      </c>
      <c r="BQ68" s="3" t="str">
        <f t="shared" si="8"/>
        <v/>
      </c>
      <c r="BR68" s="3" t="str">
        <f>IF($A68="","",IF((AND($A68="ADD",OR(BQ68="",BQ68="Excellent"))),"1",(_xlfn.XLOOKUP(BQ68,condition[lookupValue],condition[lookupKey],""))))</f>
        <v/>
      </c>
      <c r="BS68" s="7" t="str">
        <f t="shared" si="9"/>
        <v/>
      </c>
      <c r="BT68" s="9"/>
    </row>
    <row r="69" spans="2:72">
      <c r="B69" s="4"/>
      <c r="D69" s="3" t="str">
        <f>IF($A69="ADD",IF(NOT(ISBLANK(C69)),_xlfn.XLOOKUP(C69,ud_amds_table_list[lookupValue],ud_amds_table_list[lookupKey],"ERROR"),""), "")</f>
        <v/>
      </c>
      <c r="E69" s="9"/>
      <c r="G69" s="3" t="str">
        <f>IF($A69="ADD",IF(NOT(ISBLANK(F69)),_xlfn.XLOOKUP(F69,roadnames[lookupValue],roadnames[lookupKey],"ERROR"),""), "")</f>
        <v/>
      </c>
      <c r="H69" s="5"/>
      <c r="I69" s="5"/>
      <c r="J69" s="6"/>
      <c r="L69" s="3" t="str">
        <f>IF($A69="ADD",IF(NOT(ISBLANK(K69)),_xlfn.XLOOKUP(K69,side[lookupValue],side[lookupKey],"ERROR"),""), "")</f>
        <v/>
      </c>
      <c r="M69" s="4"/>
      <c r="N69" s="4"/>
      <c r="O69" s="4"/>
      <c r="S69" s="3" t="str">
        <f>IF($A69="ADD",IF(NOT(ISBLANK(R69)),_xlfn.XLOOKUP(R69,ud_tcd_sign_class[lookupValue],ud_tcd_sign_class[lookupKey],"ERROR"),""), "")</f>
        <v/>
      </c>
      <c r="U69" s="3" t="str">
        <f>IF($A69="ADD",IF(NOT(ISBLANK(T69)),_xlfn.XLOOKUP(1,(ud_tcd_sign_subclass_lookup=T69)*(ud_tcd_sign_subclass_parentKey=S69),ud_tcd_sign_subclass[lookupKey],"ERROR"),""), "")</f>
        <v/>
      </c>
      <c r="W69" s="3" t="str">
        <f>IF($A69="ADD",IF(NOT(ISBLANK(V69)),_xlfn.XLOOKUP(1,(ud_tcd_sign_type_ne_lookup=V69)*(ud_tcd_sign_type_ne_parentKey=T69),ud_tcd_sign_type_ne[lookupKey],"ERROR"),""), "")</f>
        <v/>
      </c>
      <c r="Y69" s="3" t="str">
        <f>IF($A69="ADD",IF(NOT(ISBLANK(X69)),_xlfn.XLOOKUP(X69,ud_non_tcd_sign_type[lookupValue],ud_non_tcd_sign_type[lookupKey],"ERROR"),""), "")</f>
        <v/>
      </c>
      <c r="AE69" s="3" t="str">
        <f>IF($A69="ADD",IF(NOT(ISBLANK(AD69)),_xlfn.XLOOKUP(AD69,ud_sign_background_colour[lookupValue],ud_sign_background_colour[lookupKey],"ERROR"),""), "")</f>
        <v/>
      </c>
      <c r="AF69" s="8"/>
      <c r="AI69" s="3" t="str">
        <f>IF($A69="ADD",IF(NOT(ISBLANK(AH69)),_xlfn.XLOOKUP(AH69,ud_sign_connection_mode[lookupValue],ud_sign_connection_mode[lookupKey],"ERROR"),""), "")</f>
        <v/>
      </c>
      <c r="AJ69" s="4"/>
      <c r="AL69" s="3" t="str">
        <f t="shared" si="0"/>
        <v/>
      </c>
      <c r="AN69" s="3" t="str">
        <f>IF($A69="ADD",IF(NOT(ISBLANK(AM69)),_xlfn.XLOOKUP(AM69,indicating_dir[lookupValue],indicating_dir[lookupKey],"ERROR"),""), "")</f>
        <v/>
      </c>
      <c r="AP69" s="3" t="str">
        <f>IF($A69="ADD",IF(NOT(ISBLANK(AO69)),_xlfn.XLOOKUP(AO69,sign_substrate[lookupValue],sign_substrate[lookupKey],"ERROR"),""), "")</f>
        <v/>
      </c>
      <c r="AR69" s="3" t="str">
        <f>IF($A69="ADD",IF(NOT(ISBLANK(AQ69)),_xlfn.XLOOKUP(AQ69,frame[lookupValue],frame[lookupKey],"ERROR"),""), "")</f>
        <v/>
      </c>
      <c r="AT69" s="3" t="str">
        <f>IF($A69="ADD",IF(NOT(ISBLANK(AS69)),_xlfn.XLOOKUP(AS69,sign_material[lookupValue],sign_material[lookupKey],"ERROR"),""), "")</f>
        <v/>
      </c>
      <c r="AV69" s="3" t="str">
        <f>IF($A69="ADD",IF(NOT(ISBLANK(AU69)),_xlfn.XLOOKUP(AU69,sign_colour[lookupValue],sign_colour[lookupKey],"ERROR"),""), "")</f>
        <v/>
      </c>
      <c r="AX69" s="3" t="str">
        <f>IF($A69="ADD",IF(NOT(ISBLANK(AW69)),_xlfn.XLOOKUP(AW69,sign_material[lookupValue],sign_material[lookupKey],"ERROR"),""), "")</f>
        <v/>
      </c>
      <c r="AY69" s="7"/>
      <c r="AZ69" s="4" t="str">
        <f t="shared" ca="1" si="1"/>
        <v/>
      </c>
      <c r="BA69" s="4"/>
      <c r="BB69" s="3" t="str">
        <f t="shared" si="2"/>
        <v/>
      </c>
      <c r="BC69" s="3" t="str">
        <f>IF($A69="","",IF((AND($A69="ADD",OR(BB69="",BB69="In Use"))),"5",(_xlfn.XLOOKUP(BB69,ud_asset_status[lookupValue],ud_asset_status[lookupKey],""))))</f>
        <v/>
      </c>
      <c r="BD69" s="7"/>
      <c r="BF69" s="3" t="str">
        <f>IF($A69="ADD",IF(NOT(ISBLANK(BE69)),_xlfn.XLOOKUP(BE69,ar_replace_reason[lookupValue],ar_replace_reason[lookupKey],"ERROR"),""), "")</f>
        <v/>
      </c>
      <c r="BG69" s="3" t="str">
        <f t="shared" si="3"/>
        <v/>
      </c>
      <c r="BH69" s="3" t="str">
        <f>IF($A69="","",IF((AND($A69="ADD",OR(BG69="",BG69="Queenstown-Lakes District Council"))),"70",(_xlfn.XLOOKUP(BG69,ud_organisation_owner[lookupValue],ud_organisation_owner[lookupKey],""))))</f>
        <v/>
      </c>
      <c r="BI69" s="3" t="str">
        <f t="shared" si="4"/>
        <v/>
      </c>
      <c r="BJ69" s="3" t="str">
        <f>IF($A69="","",IF((AND($A69="ADD",OR(BI69="",BI69="Queenstown-Lakes District Council"))),"70",(_xlfn.XLOOKUP(BI69,ud_organisation_owner[lookupValue],ud_organisation_owner[lookupKey],""))))</f>
        <v/>
      </c>
      <c r="BK69" s="3" t="str">
        <f t="shared" si="5"/>
        <v/>
      </c>
      <c r="BL69" s="3" t="str">
        <f>IF($A69="","",IF((AND($A69="ADD",OR(BK69="",BK69="Local Authority"))),"17",(_xlfn.XLOOKUP(BK69,ud_sub_organisation[lookupValue],ud_sub_organisation[lookupKey],""))))</f>
        <v/>
      </c>
      <c r="BM69" s="3" t="str">
        <f t="shared" si="6"/>
        <v/>
      </c>
      <c r="BN69" s="3" t="str">
        <f>IF($A69="","",IF((AND($A69="ADD",OR(BM69="",BM69="Vested assets"))),"12",(_xlfn.XLOOKUP(BM69,ud_work_origin[lookupValue],ud_work_origin[lookupKey],""))))</f>
        <v/>
      </c>
      <c r="BO69" s="8"/>
      <c r="BP69" s="2" t="str">
        <f t="shared" si="7"/>
        <v/>
      </c>
      <c r="BQ69" s="3" t="str">
        <f t="shared" si="8"/>
        <v/>
      </c>
      <c r="BR69" s="3" t="str">
        <f>IF($A69="","",IF((AND($A69="ADD",OR(BQ69="",BQ69="Excellent"))),"1",(_xlfn.XLOOKUP(BQ69,condition[lookupValue],condition[lookupKey],""))))</f>
        <v/>
      </c>
      <c r="BS69" s="7" t="str">
        <f t="shared" si="9"/>
        <v/>
      </c>
      <c r="BT69" s="9"/>
    </row>
    <row r="70" spans="2:72">
      <c r="B70" s="4"/>
      <c r="D70" s="3" t="str">
        <f>IF($A70="ADD",IF(NOT(ISBLANK(C70)),_xlfn.XLOOKUP(C70,ud_amds_table_list[lookupValue],ud_amds_table_list[lookupKey],"ERROR"),""), "")</f>
        <v/>
      </c>
      <c r="E70" s="9"/>
      <c r="G70" s="3" t="str">
        <f>IF($A70="ADD",IF(NOT(ISBLANK(F70)),_xlfn.XLOOKUP(F70,roadnames[lookupValue],roadnames[lookupKey],"ERROR"),""), "")</f>
        <v/>
      </c>
      <c r="H70" s="5"/>
      <c r="I70" s="5"/>
      <c r="J70" s="6"/>
      <c r="L70" s="3" t="str">
        <f>IF($A70="ADD",IF(NOT(ISBLANK(K70)),_xlfn.XLOOKUP(K70,side[lookupValue],side[lookupKey],"ERROR"),""), "")</f>
        <v/>
      </c>
      <c r="M70" s="4"/>
      <c r="N70" s="4"/>
      <c r="O70" s="4"/>
      <c r="S70" s="3" t="str">
        <f>IF($A70="ADD",IF(NOT(ISBLANK(R70)),_xlfn.XLOOKUP(R70,ud_tcd_sign_class[lookupValue],ud_tcd_sign_class[lookupKey],"ERROR"),""), "")</f>
        <v/>
      </c>
      <c r="U70" s="3" t="str">
        <f>IF($A70="ADD",IF(NOT(ISBLANK(T70)),_xlfn.XLOOKUP(1,(ud_tcd_sign_subclass_lookup=T70)*(ud_tcd_sign_subclass_parentKey=S70),ud_tcd_sign_subclass[lookupKey],"ERROR"),""), "")</f>
        <v/>
      </c>
      <c r="W70" s="3" t="str">
        <f>IF($A70="ADD",IF(NOT(ISBLANK(V70)),_xlfn.XLOOKUP(1,(ud_tcd_sign_type_ne_lookup=V70)*(ud_tcd_sign_type_ne_parentKey=T70),ud_tcd_sign_type_ne[lookupKey],"ERROR"),""), "")</f>
        <v/>
      </c>
      <c r="Y70" s="3" t="str">
        <f>IF($A70="ADD",IF(NOT(ISBLANK(X70)),_xlfn.XLOOKUP(X70,ud_non_tcd_sign_type[lookupValue],ud_non_tcd_sign_type[lookupKey],"ERROR"),""), "")</f>
        <v/>
      </c>
      <c r="AE70" s="3" t="str">
        <f>IF($A70="ADD",IF(NOT(ISBLANK(AD70)),_xlfn.XLOOKUP(AD70,ud_sign_background_colour[lookupValue],ud_sign_background_colour[lookupKey],"ERROR"),""), "")</f>
        <v/>
      </c>
      <c r="AF70" s="8"/>
      <c r="AI70" s="3" t="str">
        <f>IF($A70="ADD",IF(NOT(ISBLANK(AH70)),_xlfn.XLOOKUP(AH70,ud_sign_connection_mode[lookupValue],ud_sign_connection_mode[lookupKey],"ERROR"),""), "")</f>
        <v/>
      </c>
      <c r="AJ70" s="4"/>
      <c r="AL70" s="3" t="str">
        <f t="shared" si="0"/>
        <v/>
      </c>
      <c r="AN70" s="3" t="str">
        <f>IF($A70="ADD",IF(NOT(ISBLANK(AM70)),_xlfn.XLOOKUP(AM70,indicating_dir[lookupValue],indicating_dir[lookupKey],"ERROR"),""), "")</f>
        <v/>
      </c>
      <c r="AP70" s="3" t="str">
        <f>IF($A70="ADD",IF(NOT(ISBLANK(AO70)),_xlfn.XLOOKUP(AO70,sign_substrate[lookupValue],sign_substrate[lookupKey],"ERROR"),""), "")</f>
        <v/>
      </c>
      <c r="AR70" s="3" t="str">
        <f>IF($A70="ADD",IF(NOT(ISBLANK(AQ70)),_xlfn.XLOOKUP(AQ70,frame[lookupValue],frame[lookupKey],"ERROR"),""), "")</f>
        <v/>
      </c>
      <c r="AT70" s="3" t="str">
        <f>IF($A70="ADD",IF(NOT(ISBLANK(AS70)),_xlfn.XLOOKUP(AS70,sign_material[lookupValue],sign_material[lookupKey],"ERROR"),""), "")</f>
        <v/>
      </c>
      <c r="AV70" s="3" t="str">
        <f>IF($A70="ADD",IF(NOT(ISBLANK(AU70)),_xlfn.XLOOKUP(AU70,sign_colour[lookupValue],sign_colour[lookupKey],"ERROR"),""), "")</f>
        <v/>
      </c>
      <c r="AX70" s="3" t="str">
        <f>IF($A70="ADD",IF(NOT(ISBLANK(AW70)),_xlfn.XLOOKUP(AW70,sign_material[lookupValue],sign_material[lookupKey],"ERROR"),""), "")</f>
        <v/>
      </c>
      <c r="AY70" s="7"/>
      <c r="AZ70" s="4" t="str">
        <f t="shared" ca="1" si="1"/>
        <v/>
      </c>
      <c r="BA70" s="4"/>
      <c r="BB70" s="3" t="str">
        <f t="shared" si="2"/>
        <v/>
      </c>
      <c r="BC70" s="3" t="str">
        <f>IF($A70="","",IF((AND($A70="ADD",OR(BB70="",BB70="In Use"))),"5",(_xlfn.XLOOKUP(BB70,ud_asset_status[lookupValue],ud_asset_status[lookupKey],""))))</f>
        <v/>
      </c>
      <c r="BD70" s="7"/>
      <c r="BF70" s="3" t="str">
        <f>IF($A70="ADD",IF(NOT(ISBLANK(BE70)),_xlfn.XLOOKUP(BE70,ar_replace_reason[lookupValue],ar_replace_reason[lookupKey],"ERROR"),""), "")</f>
        <v/>
      </c>
      <c r="BG70" s="3" t="str">
        <f t="shared" si="3"/>
        <v/>
      </c>
      <c r="BH70" s="3" t="str">
        <f>IF($A70="","",IF((AND($A70="ADD",OR(BG70="",BG70="Queenstown-Lakes District Council"))),"70",(_xlfn.XLOOKUP(BG70,ud_organisation_owner[lookupValue],ud_organisation_owner[lookupKey],""))))</f>
        <v/>
      </c>
      <c r="BI70" s="3" t="str">
        <f t="shared" si="4"/>
        <v/>
      </c>
      <c r="BJ70" s="3" t="str">
        <f>IF($A70="","",IF((AND($A70="ADD",OR(BI70="",BI70="Queenstown-Lakes District Council"))),"70",(_xlfn.XLOOKUP(BI70,ud_organisation_owner[lookupValue],ud_organisation_owner[lookupKey],""))))</f>
        <v/>
      </c>
      <c r="BK70" s="3" t="str">
        <f t="shared" si="5"/>
        <v/>
      </c>
      <c r="BL70" s="3" t="str">
        <f>IF($A70="","",IF((AND($A70="ADD",OR(BK70="",BK70="Local Authority"))),"17",(_xlfn.XLOOKUP(BK70,ud_sub_organisation[lookupValue],ud_sub_organisation[lookupKey],""))))</f>
        <v/>
      </c>
      <c r="BM70" s="3" t="str">
        <f t="shared" si="6"/>
        <v/>
      </c>
      <c r="BN70" s="3" t="str">
        <f>IF($A70="","",IF((AND($A70="ADD",OR(BM70="",BM70="Vested assets"))),"12",(_xlfn.XLOOKUP(BM70,ud_work_origin[lookupValue],ud_work_origin[lookupKey],""))))</f>
        <v/>
      </c>
      <c r="BO70" s="8"/>
      <c r="BP70" s="2" t="str">
        <f t="shared" si="7"/>
        <v/>
      </c>
      <c r="BQ70" s="3" t="str">
        <f t="shared" si="8"/>
        <v/>
      </c>
      <c r="BR70" s="3" t="str">
        <f>IF($A70="","",IF((AND($A70="ADD",OR(BQ70="",BQ70="Excellent"))),"1",(_xlfn.XLOOKUP(BQ70,condition[lookupValue],condition[lookupKey],""))))</f>
        <v/>
      </c>
      <c r="BS70" s="7" t="str">
        <f t="shared" si="9"/>
        <v/>
      </c>
      <c r="BT70" s="9"/>
    </row>
    <row r="71" spans="2:72">
      <c r="B71" s="4"/>
      <c r="D71" s="3" t="str">
        <f>IF($A71="ADD",IF(NOT(ISBLANK(C71)),_xlfn.XLOOKUP(C71,ud_amds_table_list[lookupValue],ud_amds_table_list[lookupKey],"ERROR"),""), "")</f>
        <v/>
      </c>
      <c r="E71" s="9"/>
      <c r="G71" s="3" t="str">
        <f>IF($A71="ADD",IF(NOT(ISBLANK(F71)),_xlfn.XLOOKUP(F71,roadnames[lookupValue],roadnames[lookupKey],"ERROR"),""), "")</f>
        <v/>
      </c>
      <c r="H71" s="5"/>
      <c r="I71" s="5"/>
      <c r="J71" s="6"/>
      <c r="L71" s="3" t="str">
        <f>IF($A71="ADD",IF(NOT(ISBLANK(K71)),_xlfn.XLOOKUP(K71,side[lookupValue],side[lookupKey],"ERROR"),""), "")</f>
        <v/>
      </c>
      <c r="M71" s="4"/>
      <c r="N71" s="4"/>
      <c r="O71" s="4"/>
      <c r="S71" s="3" t="str">
        <f>IF($A71="ADD",IF(NOT(ISBLANK(R71)),_xlfn.XLOOKUP(R71,ud_tcd_sign_class[lookupValue],ud_tcd_sign_class[lookupKey],"ERROR"),""), "")</f>
        <v/>
      </c>
      <c r="U71" s="3" t="str">
        <f>IF($A71="ADD",IF(NOT(ISBLANK(T71)),_xlfn.XLOOKUP(1,(ud_tcd_sign_subclass_lookup=T71)*(ud_tcd_sign_subclass_parentKey=S71),ud_tcd_sign_subclass[lookupKey],"ERROR"),""), "")</f>
        <v/>
      </c>
      <c r="W71" s="3" t="str">
        <f>IF($A71="ADD",IF(NOT(ISBLANK(V71)),_xlfn.XLOOKUP(1,(ud_tcd_sign_type_ne_lookup=V71)*(ud_tcd_sign_type_ne_parentKey=T71),ud_tcd_sign_type_ne[lookupKey],"ERROR"),""), "")</f>
        <v/>
      </c>
      <c r="Y71" s="3" t="str">
        <f>IF($A71="ADD",IF(NOT(ISBLANK(X71)),_xlfn.XLOOKUP(X71,ud_non_tcd_sign_type[lookupValue],ud_non_tcd_sign_type[lookupKey],"ERROR"),""), "")</f>
        <v/>
      </c>
      <c r="AE71" s="3" t="str">
        <f>IF($A71="ADD",IF(NOT(ISBLANK(AD71)),_xlfn.XLOOKUP(AD71,ud_sign_background_colour[lookupValue],ud_sign_background_colour[lookupKey],"ERROR"),""), "")</f>
        <v/>
      </c>
      <c r="AF71" s="8"/>
      <c r="AI71" s="3" t="str">
        <f>IF($A71="ADD",IF(NOT(ISBLANK(AH71)),_xlfn.XLOOKUP(AH71,ud_sign_connection_mode[lookupValue],ud_sign_connection_mode[lookupKey],"ERROR"),""), "")</f>
        <v/>
      </c>
      <c r="AJ71" s="4"/>
      <c r="AL71" s="3" t="str">
        <f t="shared" si="0"/>
        <v/>
      </c>
      <c r="AN71" s="3" t="str">
        <f>IF($A71="ADD",IF(NOT(ISBLANK(AM71)),_xlfn.XLOOKUP(AM71,indicating_dir[lookupValue],indicating_dir[lookupKey],"ERROR"),""), "")</f>
        <v/>
      </c>
      <c r="AP71" s="3" t="str">
        <f>IF($A71="ADD",IF(NOT(ISBLANK(AO71)),_xlfn.XLOOKUP(AO71,sign_substrate[lookupValue],sign_substrate[lookupKey],"ERROR"),""), "")</f>
        <v/>
      </c>
      <c r="AR71" s="3" t="str">
        <f>IF($A71="ADD",IF(NOT(ISBLANK(AQ71)),_xlfn.XLOOKUP(AQ71,frame[lookupValue],frame[lookupKey],"ERROR"),""), "")</f>
        <v/>
      </c>
      <c r="AT71" s="3" t="str">
        <f>IF($A71="ADD",IF(NOT(ISBLANK(AS71)),_xlfn.XLOOKUP(AS71,sign_material[lookupValue],sign_material[lookupKey],"ERROR"),""), "")</f>
        <v/>
      </c>
      <c r="AV71" s="3" t="str">
        <f>IF($A71="ADD",IF(NOT(ISBLANK(AU71)),_xlfn.XLOOKUP(AU71,sign_colour[lookupValue],sign_colour[lookupKey],"ERROR"),""), "")</f>
        <v/>
      </c>
      <c r="AX71" s="3" t="str">
        <f>IF($A71="ADD",IF(NOT(ISBLANK(AW71)),_xlfn.XLOOKUP(AW71,sign_material[lookupValue],sign_material[lookupKey],"ERROR"),""), "")</f>
        <v/>
      </c>
      <c r="AY71" s="7"/>
      <c r="AZ71" s="4" t="str">
        <f t="shared" ca="1" si="1"/>
        <v/>
      </c>
      <c r="BA71" s="4"/>
      <c r="BB71" s="3" t="str">
        <f t="shared" si="2"/>
        <v/>
      </c>
      <c r="BC71" s="3" t="str">
        <f>IF($A71="","",IF((AND($A71="ADD",OR(BB71="",BB71="In Use"))),"5",(_xlfn.XLOOKUP(BB71,ud_asset_status[lookupValue],ud_asset_status[lookupKey],""))))</f>
        <v/>
      </c>
      <c r="BD71" s="7"/>
      <c r="BF71" s="3" t="str">
        <f>IF($A71="ADD",IF(NOT(ISBLANK(BE71)),_xlfn.XLOOKUP(BE71,ar_replace_reason[lookupValue],ar_replace_reason[lookupKey],"ERROR"),""), "")</f>
        <v/>
      </c>
      <c r="BG71" s="3" t="str">
        <f t="shared" si="3"/>
        <v/>
      </c>
      <c r="BH71" s="3" t="str">
        <f>IF($A71="","",IF((AND($A71="ADD",OR(BG71="",BG71="Queenstown-Lakes District Council"))),"70",(_xlfn.XLOOKUP(BG71,ud_organisation_owner[lookupValue],ud_organisation_owner[lookupKey],""))))</f>
        <v/>
      </c>
      <c r="BI71" s="3" t="str">
        <f t="shared" si="4"/>
        <v/>
      </c>
      <c r="BJ71" s="3" t="str">
        <f>IF($A71="","",IF((AND($A71="ADD",OR(BI71="",BI71="Queenstown-Lakes District Council"))),"70",(_xlfn.XLOOKUP(BI71,ud_organisation_owner[lookupValue],ud_organisation_owner[lookupKey],""))))</f>
        <v/>
      </c>
      <c r="BK71" s="3" t="str">
        <f t="shared" si="5"/>
        <v/>
      </c>
      <c r="BL71" s="3" t="str">
        <f>IF($A71="","",IF((AND($A71="ADD",OR(BK71="",BK71="Local Authority"))),"17",(_xlfn.XLOOKUP(BK71,ud_sub_organisation[lookupValue],ud_sub_organisation[lookupKey],""))))</f>
        <v/>
      </c>
      <c r="BM71" s="3" t="str">
        <f t="shared" si="6"/>
        <v/>
      </c>
      <c r="BN71" s="3" t="str">
        <f>IF($A71="","",IF((AND($A71="ADD",OR(BM71="",BM71="Vested assets"))),"12",(_xlfn.XLOOKUP(BM71,ud_work_origin[lookupValue],ud_work_origin[lookupKey],""))))</f>
        <v/>
      </c>
      <c r="BO71" s="8"/>
      <c r="BP71" s="2" t="str">
        <f t="shared" si="7"/>
        <v/>
      </c>
      <c r="BQ71" s="3" t="str">
        <f t="shared" si="8"/>
        <v/>
      </c>
      <c r="BR71" s="3" t="str">
        <f>IF($A71="","",IF((AND($A71="ADD",OR(BQ71="",BQ71="Excellent"))),"1",(_xlfn.XLOOKUP(BQ71,condition[lookupValue],condition[lookupKey],""))))</f>
        <v/>
      </c>
      <c r="BS71" s="7" t="str">
        <f t="shared" si="9"/>
        <v/>
      </c>
      <c r="BT71" s="9"/>
    </row>
    <row r="72" spans="2:72">
      <c r="B72" s="4"/>
      <c r="D72" s="3" t="str">
        <f>IF($A72="ADD",IF(NOT(ISBLANK(C72)),_xlfn.XLOOKUP(C72,ud_amds_table_list[lookupValue],ud_amds_table_list[lookupKey],"ERROR"),""), "")</f>
        <v/>
      </c>
      <c r="E72" s="9"/>
      <c r="G72" s="3" t="str">
        <f>IF($A72="ADD",IF(NOT(ISBLANK(F72)),_xlfn.XLOOKUP(F72,roadnames[lookupValue],roadnames[lookupKey],"ERROR"),""), "")</f>
        <v/>
      </c>
      <c r="H72" s="5"/>
      <c r="I72" s="5"/>
      <c r="J72" s="6"/>
      <c r="L72" s="3" t="str">
        <f>IF($A72="ADD",IF(NOT(ISBLANK(K72)),_xlfn.XLOOKUP(K72,side[lookupValue],side[lookupKey],"ERROR"),""), "")</f>
        <v/>
      </c>
      <c r="M72" s="4"/>
      <c r="N72" s="4"/>
      <c r="O72" s="4"/>
      <c r="S72" s="3" t="str">
        <f>IF($A72="ADD",IF(NOT(ISBLANK(R72)),_xlfn.XLOOKUP(R72,ud_tcd_sign_class[lookupValue],ud_tcd_sign_class[lookupKey],"ERROR"),""), "")</f>
        <v/>
      </c>
      <c r="U72" s="3" t="str">
        <f>IF($A72="ADD",IF(NOT(ISBLANK(T72)),_xlfn.XLOOKUP(1,(ud_tcd_sign_subclass_lookup=T72)*(ud_tcd_sign_subclass_parentKey=S72),ud_tcd_sign_subclass[lookupKey],"ERROR"),""), "")</f>
        <v/>
      </c>
      <c r="W72" s="3" t="str">
        <f>IF($A72="ADD",IF(NOT(ISBLANK(V72)),_xlfn.XLOOKUP(1,(ud_tcd_sign_type_ne_lookup=V72)*(ud_tcd_sign_type_ne_parentKey=T72),ud_tcd_sign_type_ne[lookupKey],"ERROR"),""), "")</f>
        <v/>
      </c>
      <c r="Y72" s="3" t="str">
        <f>IF($A72="ADD",IF(NOT(ISBLANK(X72)),_xlfn.XLOOKUP(X72,ud_non_tcd_sign_type[lookupValue],ud_non_tcd_sign_type[lookupKey],"ERROR"),""), "")</f>
        <v/>
      </c>
      <c r="AE72" s="3" t="str">
        <f>IF($A72="ADD",IF(NOT(ISBLANK(AD72)),_xlfn.XLOOKUP(AD72,ud_sign_background_colour[lookupValue],ud_sign_background_colour[lookupKey],"ERROR"),""), "")</f>
        <v/>
      </c>
      <c r="AF72" s="8"/>
      <c r="AI72" s="3" t="str">
        <f>IF($A72="ADD",IF(NOT(ISBLANK(AH72)),_xlfn.XLOOKUP(AH72,ud_sign_connection_mode[lookupValue],ud_sign_connection_mode[lookupKey],"ERROR"),""), "")</f>
        <v/>
      </c>
      <c r="AJ72" s="4"/>
      <c r="AL72" s="3" t="str">
        <f t="shared" si="0"/>
        <v/>
      </c>
      <c r="AN72" s="3" t="str">
        <f>IF($A72="ADD",IF(NOT(ISBLANK(AM72)),_xlfn.XLOOKUP(AM72,indicating_dir[lookupValue],indicating_dir[lookupKey],"ERROR"),""), "")</f>
        <v/>
      </c>
      <c r="AP72" s="3" t="str">
        <f>IF($A72="ADD",IF(NOT(ISBLANK(AO72)),_xlfn.XLOOKUP(AO72,sign_substrate[lookupValue],sign_substrate[lookupKey],"ERROR"),""), "")</f>
        <v/>
      </c>
      <c r="AR72" s="3" t="str">
        <f>IF($A72="ADD",IF(NOT(ISBLANK(AQ72)),_xlfn.XLOOKUP(AQ72,frame[lookupValue],frame[lookupKey],"ERROR"),""), "")</f>
        <v/>
      </c>
      <c r="AT72" s="3" t="str">
        <f>IF($A72="ADD",IF(NOT(ISBLANK(AS72)),_xlfn.XLOOKUP(AS72,sign_material[lookupValue],sign_material[lookupKey],"ERROR"),""), "")</f>
        <v/>
      </c>
      <c r="AV72" s="3" t="str">
        <f>IF($A72="ADD",IF(NOT(ISBLANK(AU72)),_xlfn.XLOOKUP(AU72,sign_colour[lookupValue],sign_colour[lookupKey],"ERROR"),""), "")</f>
        <v/>
      </c>
      <c r="AX72" s="3" t="str">
        <f>IF($A72="ADD",IF(NOT(ISBLANK(AW72)),_xlfn.XLOOKUP(AW72,sign_material[lookupValue],sign_material[lookupKey],"ERROR"),""), "")</f>
        <v/>
      </c>
      <c r="AY72" s="7"/>
      <c r="AZ72" s="4" t="str">
        <f t="shared" ca="1" si="1"/>
        <v/>
      </c>
      <c r="BA72" s="4"/>
      <c r="BB72" s="3" t="str">
        <f t="shared" si="2"/>
        <v/>
      </c>
      <c r="BC72" s="3" t="str">
        <f>IF($A72="","",IF((AND($A72="ADD",OR(BB72="",BB72="In Use"))),"5",(_xlfn.XLOOKUP(BB72,ud_asset_status[lookupValue],ud_asset_status[lookupKey],""))))</f>
        <v/>
      </c>
      <c r="BD72" s="7"/>
      <c r="BF72" s="3" t="str">
        <f>IF($A72="ADD",IF(NOT(ISBLANK(BE72)),_xlfn.XLOOKUP(BE72,ar_replace_reason[lookupValue],ar_replace_reason[lookupKey],"ERROR"),""), "")</f>
        <v/>
      </c>
      <c r="BG72" s="3" t="str">
        <f t="shared" si="3"/>
        <v/>
      </c>
      <c r="BH72" s="3" t="str">
        <f>IF($A72="","",IF((AND($A72="ADD",OR(BG72="",BG72="Queenstown-Lakes District Council"))),"70",(_xlfn.XLOOKUP(BG72,ud_organisation_owner[lookupValue],ud_organisation_owner[lookupKey],""))))</f>
        <v/>
      </c>
      <c r="BI72" s="3" t="str">
        <f t="shared" si="4"/>
        <v/>
      </c>
      <c r="BJ72" s="3" t="str">
        <f>IF($A72="","",IF((AND($A72="ADD",OR(BI72="",BI72="Queenstown-Lakes District Council"))),"70",(_xlfn.XLOOKUP(BI72,ud_organisation_owner[lookupValue],ud_organisation_owner[lookupKey],""))))</f>
        <v/>
      </c>
      <c r="BK72" s="3" t="str">
        <f t="shared" si="5"/>
        <v/>
      </c>
      <c r="BL72" s="3" t="str">
        <f>IF($A72="","",IF((AND($A72="ADD",OR(BK72="",BK72="Local Authority"))),"17",(_xlfn.XLOOKUP(BK72,ud_sub_organisation[lookupValue],ud_sub_organisation[lookupKey],""))))</f>
        <v/>
      </c>
      <c r="BM72" s="3" t="str">
        <f t="shared" si="6"/>
        <v/>
      </c>
      <c r="BN72" s="3" t="str">
        <f>IF($A72="","",IF((AND($A72="ADD",OR(BM72="",BM72="Vested assets"))),"12",(_xlfn.XLOOKUP(BM72,ud_work_origin[lookupValue],ud_work_origin[lookupKey],""))))</f>
        <v/>
      </c>
      <c r="BO72" s="8"/>
      <c r="BP72" s="2" t="str">
        <f t="shared" si="7"/>
        <v/>
      </c>
      <c r="BQ72" s="3" t="str">
        <f t="shared" si="8"/>
        <v/>
      </c>
      <c r="BR72" s="3" t="str">
        <f>IF($A72="","",IF((AND($A72="ADD",OR(BQ72="",BQ72="Excellent"))),"1",(_xlfn.XLOOKUP(BQ72,condition[lookupValue],condition[lookupKey],""))))</f>
        <v/>
      </c>
      <c r="BS72" s="7" t="str">
        <f t="shared" si="9"/>
        <v/>
      </c>
      <c r="BT72" s="9"/>
    </row>
    <row r="73" spans="2:72">
      <c r="B73" s="4"/>
      <c r="D73" s="3" t="str">
        <f>IF($A73="ADD",IF(NOT(ISBLANK(C73)),_xlfn.XLOOKUP(C73,ud_amds_table_list[lookupValue],ud_amds_table_list[lookupKey],"ERROR"),""), "")</f>
        <v/>
      </c>
      <c r="E73" s="9"/>
      <c r="G73" s="3" t="str">
        <f>IF($A73="ADD",IF(NOT(ISBLANK(F73)),_xlfn.XLOOKUP(F73,roadnames[lookupValue],roadnames[lookupKey],"ERROR"),""), "")</f>
        <v/>
      </c>
      <c r="H73" s="5"/>
      <c r="I73" s="5"/>
      <c r="J73" s="6"/>
      <c r="L73" s="3" t="str">
        <f>IF($A73="ADD",IF(NOT(ISBLANK(K73)),_xlfn.XLOOKUP(K73,side[lookupValue],side[lookupKey],"ERROR"),""), "")</f>
        <v/>
      </c>
      <c r="M73" s="4"/>
      <c r="N73" s="4"/>
      <c r="O73" s="4"/>
      <c r="S73" s="3" t="str">
        <f>IF($A73="ADD",IF(NOT(ISBLANK(R73)),_xlfn.XLOOKUP(R73,ud_tcd_sign_class[lookupValue],ud_tcd_sign_class[lookupKey],"ERROR"),""), "")</f>
        <v/>
      </c>
      <c r="U73" s="3" t="str">
        <f>IF($A73="ADD",IF(NOT(ISBLANK(T73)),_xlfn.XLOOKUP(1,(ud_tcd_sign_subclass_lookup=T73)*(ud_tcd_sign_subclass_parentKey=S73),ud_tcd_sign_subclass[lookupKey],"ERROR"),""), "")</f>
        <v/>
      </c>
      <c r="W73" s="3" t="str">
        <f>IF($A73="ADD",IF(NOT(ISBLANK(V73)),_xlfn.XLOOKUP(1,(ud_tcd_sign_type_ne_lookup=V73)*(ud_tcd_sign_type_ne_parentKey=T73),ud_tcd_sign_type_ne[lookupKey],"ERROR"),""), "")</f>
        <v/>
      </c>
      <c r="Y73" s="3" t="str">
        <f>IF($A73="ADD",IF(NOT(ISBLANK(X73)),_xlfn.XLOOKUP(X73,ud_non_tcd_sign_type[lookupValue],ud_non_tcd_sign_type[lookupKey],"ERROR"),""), "")</f>
        <v/>
      </c>
      <c r="AE73" s="3" t="str">
        <f>IF($A73="ADD",IF(NOT(ISBLANK(AD73)),_xlfn.XLOOKUP(AD73,ud_sign_background_colour[lookupValue],ud_sign_background_colour[lookupKey],"ERROR"),""), "")</f>
        <v/>
      </c>
      <c r="AF73" s="8"/>
      <c r="AI73" s="3" t="str">
        <f>IF($A73="ADD",IF(NOT(ISBLANK(AH73)),_xlfn.XLOOKUP(AH73,ud_sign_connection_mode[lookupValue],ud_sign_connection_mode[lookupKey],"ERROR"),""), "")</f>
        <v/>
      </c>
      <c r="AJ73" s="4"/>
      <c r="AL73" s="3" t="str">
        <f t="shared" si="0"/>
        <v/>
      </c>
      <c r="AN73" s="3" t="str">
        <f>IF($A73="ADD",IF(NOT(ISBLANK(AM73)),_xlfn.XLOOKUP(AM73,indicating_dir[lookupValue],indicating_dir[lookupKey],"ERROR"),""), "")</f>
        <v/>
      </c>
      <c r="AP73" s="3" t="str">
        <f>IF($A73="ADD",IF(NOT(ISBLANK(AO73)),_xlfn.XLOOKUP(AO73,sign_substrate[lookupValue],sign_substrate[lookupKey],"ERROR"),""), "")</f>
        <v/>
      </c>
      <c r="AR73" s="3" t="str">
        <f>IF($A73="ADD",IF(NOT(ISBLANK(AQ73)),_xlfn.XLOOKUP(AQ73,frame[lookupValue],frame[lookupKey],"ERROR"),""), "")</f>
        <v/>
      </c>
      <c r="AT73" s="3" t="str">
        <f>IF($A73="ADD",IF(NOT(ISBLANK(AS73)),_xlfn.XLOOKUP(AS73,sign_material[lookupValue],sign_material[lookupKey],"ERROR"),""), "")</f>
        <v/>
      </c>
      <c r="AV73" s="3" t="str">
        <f>IF($A73="ADD",IF(NOT(ISBLANK(AU73)),_xlfn.XLOOKUP(AU73,sign_colour[lookupValue],sign_colour[lookupKey],"ERROR"),""), "")</f>
        <v/>
      </c>
      <c r="AX73" s="3" t="str">
        <f>IF($A73="ADD",IF(NOT(ISBLANK(AW73)),_xlfn.XLOOKUP(AW73,sign_material[lookupValue],sign_material[lookupKey],"ERROR"),""), "")</f>
        <v/>
      </c>
      <c r="AY73" s="7"/>
      <c r="AZ73" s="4" t="str">
        <f t="shared" ca="1" si="1"/>
        <v/>
      </c>
      <c r="BA73" s="4"/>
      <c r="BB73" s="3" t="str">
        <f t="shared" si="2"/>
        <v/>
      </c>
      <c r="BC73" s="3" t="str">
        <f>IF($A73="","",IF((AND($A73="ADD",OR(BB73="",BB73="In Use"))),"5",(_xlfn.XLOOKUP(BB73,ud_asset_status[lookupValue],ud_asset_status[lookupKey],""))))</f>
        <v/>
      </c>
      <c r="BD73" s="7"/>
      <c r="BF73" s="3" t="str">
        <f>IF($A73="ADD",IF(NOT(ISBLANK(BE73)),_xlfn.XLOOKUP(BE73,ar_replace_reason[lookupValue],ar_replace_reason[lookupKey],"ERROR"),""), "")</f>
        <v/>
      </c>
      <c r="BG73" s="3" t="str">
        <f t="shared" si="3"/>
        <v/>
      </c>
      <c r="BH73" s="3" t="str">
        <f>IF($A73="","",IF((AND($A73="ADD",OR(BG73="",BG73="Queenstown-Lakes District Council"))),"70",(_xlfn.XLOOKUP(BG73,ud_organisation_owner[lookupValue],ud_organisation_owner[lookupKey],""))))</f>
        <v/>
      </c>
      <c r="BI73" s="3" t="str">
        <f t="shared" si="4"/>
        <v/>
      </c>
      <c r="BJ73" s="3" t="str">
        <f>IF($A73="","",IF((AND($A73="ADD",OR(BI73="",BI73="Queenstown-Lakes District Council"))),"70",(_xlfn.XLOOKUP(BI73,ud_organisation_owner[lookupValue],ud_organisation_owner[lookupKey],""))))</f>
        <v/>
      </c>
      <c r="BK73" s="3" t="str">
        <f t="shared" si="5"/>
        <v/>
      </c>
      <c r="BL73" s="3" t="str">
        <f>IF($A73="","",IF((AND($A73="ADD",OR(BK73="",BK73="Local Authority"))),"17",(_xlfn.XLOOKUP(BK73,ud_sub_organisation[lookupValue],ud_sub_organisation[lookupKey],""))))</f>
        <v/>
      </c>
      <c r="BM73" s="3" t="str">
        <f t="shared" si="6"/>
        <v/>
      </c>
      <c r="BN73" s="3" t="str">
        <f>IF($A73="","",IF((AND($A73="ADD",OR(BM73="",BM73="Vested assets"))),"12",(_xlfn.XLOOKUP(BM73,ud_work_origin[lookupValue],ud_work_origin[lookupKey],""))))</f>
        <v/>
      </c>
      <c r="BO73" s="8"/>
      <c r="BP73" s="2" t="str">
        <f t="shared" si="7"/>
        <v/>
      </c>
      <c r="BQ73" s="3" t="str">
        <f t="shared" si="8"/>
        <v/>
      </c>
      <c r="BR73" s="3" t="str">
        <f>IF($A73="","",IF((AND($A73="ADD",OR(BQ73="",BQ73="Excellent"))),"1",(_xlfn.XLOOKUP(BQ73,condition[lookupValue],condition[lookupKey],""))))</f>
        <v/>
      </c>
      <c r="BS73" s="7" t="str">
        <f t="shared" si="9"/>
        <v/>
      </c>
      <c r="BT73" s="9"/>
    </row>
    <row r="74" spans="2:72">
      <c r="B74" s="4"/>
      <c r="D74" s="3" t="str">
        <f>IF($A74="ADD",IF(NOT(ISBLANK(C74)),_xlfn.XLOOKUP(C74,ud_amds_table_list[lookupValue],ud_amds_table_list[lookupKey],"ERROR"),""), "")</f>
        <v/>
      </c>
      <c r="E74" s="9"/>
      <c r="G74" s="3" t="str">
        <f>IF($A74="ADD",IF(NOT(ISBLANK(F74)),_xlfn.XLOOKUP(F74,roadnames[lookupValue],roadnames[lookupKey],"ERROR"),""), "")</f>
        <v/>
      </c>
      <c r="H74" s="5"/>
      <c r="I74" s="5"/>
      <c r="J74" s="6"/>
      <c r="L74" s="3" t="str">
        <f>IF($A74="ADD",IF(NOT(ISBLANK(K74)),_xlfn.XLOOKUP(K74,side[lookupValue],side[lookupKey],"ERROR"),""), "")</f>
        <v/>
      </c>
      <c r="M74" s="4"/>
      <c r="N74" s="4"/>
      <c r="O74" s="4"/>
      <c r="S74" s="3" t="str">
        <f>IF($A74="ADD",IF(NOT(ISBLANK(R74)),_xlfn.XLOOKUP(R74,ud_tcd_sign_class[lookupValue],ud_tcd_sign_class[lookupKey],"ERROR"),""), "")</f>
        <v/>
      </c>
      <c r="U74" s="3" t="str">
        <f>IF($A74="ADD",IF(NOT(ISBLANK(T74)),_xlfn.XLOOKUP(1,(ud_tcd_sign_subclass_lookup=T74)*(ud_tcd_sign_subclass_parentKey=S74),ud_tcd_sign_subclass[lookupKey],"ERROR"),""), "")</f>
        <v/>
      </c>
      <c r="W74" s="3" t="str">
        <f>IF($A74="ADD",IF(NOT(ISBLANK(V74)),_xlfn.XLOOKUP(1,(ud_tcd_sign_type_ne_lookup=V74)*(ud_tcd_sign_type_ne_parentKey=T74),ud_tcd_sign_type_ne[lookupKey],"ERROR"),""), "")</f>
        <v/>
      </c>
      <c r="Y74" s="3" t="str">
        <f>IF($A74="ADD",IF(NOT(ISBLANK(X74)),_xlfn.XLOOKUP(X74,ud_non_tcd_sign_type[lookupValue],ud_non_tcd_sign_type[lookupKey],"ERROR"),""), "")</f>
        <v/>
      </c>
      <c r="AE74" s="3" t="str">
        <f>IF($A74="ADD",IF(NOT(ISBLANK(AD74)),_xlfn.XLOOKUP(AD74,ud_sign_background_colour[lookupValue],ud_sign_background_colour[lookupKey],"ERROR"),""), "")</f>
        <v/>
      </c>
      <c r="AF74" s="8"/>
      <c r="AI74" s="3" t="str">
        <f>IF($A74="ADD",IF(NOT(ISBLANK(AH74)),_xlfn.XLOOKUP(AH74,ud_sign_connection_mode[lookupValue],ud_sign_connection_mode[lookupKey],"ERROR"),""), "")</f>
        <v/>
      </c>
      <c r="AJ74" s="4"/>
      <c r="AL74" s="3" t="str">
        <f t="shared" si="0"/>
        <v/>
      </c>
      <c r="AN74" s="3" t="str">
        <f>IF($A74="ADD",IF(NOT(ISBLANK(AM74)),_xlfn.XLOOKUP(AM74,indicating_dir[lookupValue],indicating_dir[lookupKey],"ERROR"),""), "")</f>
        <v/>
      </c>
      <c r="AP74" s="3" t="str">
        <f>IF($A74="ADD",IF(NOT(ISBLANK(AO74)),_xlfn.XLOOKUP(AO74,sign_substrate[lookupValue],sign_substrate[lookupKey],"ERROR"),""), "")</f>
        <v/>
      </c>
      <c r="AR74" s="3" t="str">
        <f>IF($A74="ADD",IF(NOT(ISBLANK(AQ74)),_xlfn.XLOOKUP(AQ74,frame[lookupValue],frame[lookupKey],"ERROR"),""), "")</f>
        <v/>
      </c>
      <c r="AT74" s="3" t="str">
        <f>IF($A74="ADD",IF(NOT(ISBLANK(AS74)),_xlfn.XLOOKUP(AS74,sign_material[lookupValue],sign_material[lookupKey],"ERROR"),""), "")</f>
        <v/>
      </c>
      <c r="AV74" s="3" t="str">
        <f>IF($A74="ADD",IF(NOT(ISBLANK(AU74)),_xlfn.XLOOKUP(AU74,sign_colour[lookupValue],sign_colour[lookupKey],"ERROR"),""), "")</f>
        <v/>
      </c>
      <c r="AX74" s="3" t="str">
        <f>IF($A74="ADD",IF(NOT(ISBLANK(AW74)),_xlfn.XLOOKUP(AW74,sign_material[lookupValue],sign_material[lookupKey],"ERROR"),""), "")</f>
        <v/>
      </c>
      <c r="AY74" s="7"/>
      <c r="AZ74" s="4" t="str">
        <f t="shared" ca="1" si="1"/>
        <v/>
      </c>
      <c r="BA74" s="4"/>
      <c r="BB74" s="3" t="str">
        <f t="shared" si="2"/>
        <v/>
      </c>
      <c r="BC74" s="3" t="str">
        <f>IF($A74="","",IF((AND($A74="ADD",OR(BB74="",BB74="In Use"))),"5",(_xlfn.XLOOKUP(BB74,ud_asset_status[lookupValue],ud_asset_status[lookupKey],""))))</f>
        <v/>
      </c>
      <c r="BD74" s="7"/>
      <c r="BF74" s="3" t="str">
        <f>IF($A74="ADD",IF(NOT(ISBLANK(BE74)),_xlfn.XLOOKUP(BE74,ar_replace_reason[lookupValue],ar_replace_reason[lookupKey],"ERROR"),""), "")</f>
        <v/>
      </c>
      <c r="BG74" s="3" t="str">
        <f t="shared" si="3"/>
        <v/>
      </c>
      <c r="BH74" s="3" t="str">
        <f>IF($A74="","",IF((AND($A74="ADD",OR(BG74="",BG74="Queenstown-Lakes District Council"))),"70",(_xlfn.XLOOKUP(BG74,ud_organisation_owner[lookupValue],ud_organisation_owner[lookupKey],""))))</f>
        <v/>
      </c>
      <c r="BI74" s="3" t="str">
        <f t="shared" si="4"/>
        <v/>
      </c>
      <c r="BJ74" s="3" t="str">
        <f>IF($A74="","",IF((AND($A74="ADD",OR(BI74="",BI74="Queenstown-Lakes District Council"))),"70",(_xlfn.XLOOKUP(BI74,ud_organisation_owner[lookupValue],ud_organisation_owner[lookupKey],""))))</f>
        <v/>
      </c>
      <c r="BK74" s="3" t="str">
        <f t="shared" si="5"/>
        <v/>
      </c>
      <c r="BL74" s="3" t="str">
        <f>IF($A74="","",IF((AND($A74="ADD",OR(BK74="",BK74="Local Authority"))),"17",(_xlfn.XLOOKUP(BK74,ud_sub_organisation[lookupValue],ud_sub_organisation[lookupKey],""))))</f>
        <v/>
      </c>
      <c r="BM74" s="3" t="str">
        <f t="shared" si="6"/>
        <v/>
      </c>
      <c r="BN74" s="3" t="str">
        <f>IF($A74="","",IF((AND($A74="ADD",OR(BM74="",BM74="Vested assets"))),"12",(_xlfn.XLOOKUP(BM74,ud_work_origin[lookupValue],ud_work_origin[lookupKey],""))))</f>
        <v/>
      </c>
      <c r="BO74" s="8"/>
      <c r="BP74" s="2" t="str">
        <f t="shared" si="7"/>
        <v/>
      </c>
      <c r="BQ74" s="3" t="str">
        <f t="shared" si="8"/>
        <v/>
      </c>
      <c r="BR74" s="3" t="str">
        <f>IF($A74="","",IF((AND($A74="ADD",OR(BQ74="",BQ74="Excellent"))),"1",(_xlfn.XLOOKUP(BQ74,condition[lookupValue],condition[lookupKey],""))))</f>
        <v/>
      </c>
      <c r="BS74" s="7" t="str">
        <f t="shared" si="9"/>
        <v/>
      </c>
      <c r="BT74" s="9"/>
    </row>
    <row r="75" spans="2:72">
      <c r="B75" s="4"/>
      <c r="D75" s="3" t="str">
        <f>IF($A75="ADD",IF(NOT(ISBLANK(C75)),_xlfn.XLOOKUP(C75,ud_amds_table_list[lookupValue],ud_amds_table_list[lookupKey],"ERROR"),""), "")</f>
        <v/>
      </c>
      <c r="E75" s="9"/>
      <c r="G75" s="3" t="str">
        <f>IF($A75="ADD",IF(NOT(ISBLANK(F75)),_xlfn.XLOOKUP(F75,roadnames[lookupValue],roadnames[lookupKey],"ERROR"),""), "")</f>
        <v/>
      </c>
      <c r="H75" s="5"/>
      <c r="I75" s="5"/>
      <c r="J75" s="6"/>
      <c r="L75" s="3" t="str">
        <f>IF($A75="ADD",IF(NOT(ISBLANK(K75)),_xlfn.XLOOKUP(K75,side[lookupValue],side[lookupKey],"ERROR"),""), "")</f>
        <v/>
      </c>
      <c r="M75" s="4"/>
      <c r="N75" s="4"/>
      <c r="O75" s="4"/>
      <c r="S75" s="3" t="str">
        <f>IF($A75="ADD",IF(NOT(ISBLANK(R75)),_xlfn.XLOOKUP(R75,ud_tcd_sign_class[lookupValue],ud_tcd_sign_class[lookupKey],"ERROR"),""), "")</f>
        <v/>
      </c>
      <c r="U75" s="3" t="str">
        <f>IF($A75="ADD",IF(NOT(ISBLANK(T75)),_xlfn.XLOOKUP(1,(ud_tcd_sign_subclass_lookup=T75)*(ud_tcd_sign_subclass_parentKey=S75),ud_tcd_sign_subclass[lookupKey],"ERROR"),""), "")</f>
        <v/>
      </c>
      <c r="W75" s="3" t="str">
        <f>IF($A75="ADD",IF(NOT(ISBLANK(V75)),_xlfn.XLOOKUP(1,(ud_tcd_sign_type_ne_lookup=V75)*(ud_tcd_sign_type_ne_parentKey=T75),ud_tcd_sign_type_ne[lookupKey],"ERROR"),""), "")</f>
        <v/>
      </c>
      <c r="Y75" s="3" t="str">
        <f>IF($A75="ADD",IF(NOT(ISBLANK(X75)),_xlfn.XLOOKUP(X75,ud_non_tcd_sign_type[lookupValue],ud_non_tcd_sign_type[lookupKey],"ERROR"),""), "")</f>
        <v/>
      </c>
      <c r="AE75" s="3" t="str">
        <f>IF($A75="ADD",IF(NOT(ISBLANK(AD75)),_xlfn.XLOOKUP(AD75,ud_sign_background_colour[lookupValue],ud_sign_background_colour[lookupKey],"ERROR"),""), "")</f>
        <v/>
      </c>
      <c r="AF75" s="8"/>
      <c r="AI75" s="3" t="str">
        <f>IF($A75="ADD",IF(NOT(ISBLANK(AH75)),_xlfn.XLOOKUP(AH75,ud_sign_connection_mode[lookupValue],ud_sign_connection_mode[lookupKey],"ERROR"),""), "")</f>
        <v/>
      </c>
      <c r="AJ75" s="4"/>
      <c r="AL75" s="3" t="str">
        <f t="shared" ref="AL75:AL100" si="10">IF($A75="ADD",IF((N75*O75)/1000000&gt;2.025,TRUE,FALSE),"")</f>
        <v/>
      </c>
      <c r="AN75" s="3" t="str">
        <f>IF($A75="ADD",IF(NOT(ISBLANK(AM75)),_xlfn.XLOOKUP(AM75,indicating_dir[lookupValue],indicating_dir[lookupKey],"ERROR"),""), "")</f>
        <v/>
      </c>
      <c r="AP75" s="3" t="str">
        <f>IF($A75="ADD",IF(NOT(ISBLANK(AO75)),_xlfn.XLOOKUP(AO75,sign_substrate[lookupValue],sign_substrate[lookupKey],"ERROR"),""), "")</f>
        <v/>
      </c>
      <c r="AR75" s="3" t="str">
        <f>IF($A75="ADD",IF(NOT(ISBLANK(AQ75)),_xlfn.XLOOKUP(AQ75,frame[lookupValue],frame[lookupKey],"ERROR"),""), "")</f>
        <v/>
      </c>
      <c r="AT75" s="3" t="str">
        <f>IF($A75="ADD",IF(NOT(ISBLANK(AS75)),_xlfn.XLOOKUP(AS75,sign_material[lookupValue],sign_material[lookupKey],"ERROR"),""), "")</f>
        <v/>
      </c>
      <c r="AV75" s="3" t="str">
        <f>IF($A75="ADD",IF(NOT(ISBLANK(AU75)),_xlfn.XLOOKUP(AU75,sign_colour[lookupValue],sign_colour[lookupKey],"ERROR"),""), "")</f>
        <v/>
      </c>
      <c r="AX75" s="3" t="str">
        <f>IF($A75="ADD",IF(NOT(ISBLANK(AW75)),_xlfn.XLOOKUP(AW75,sign_material[lookupValue],sign_material[lookupKey],"ERROR"),""), "")</f>
        <v/>
      </c>
      <c r="AY75" s="7"/>
      <c r="AZ75" s="4" t="str">
        <f t="shared" ref="AZ75:AZ100" ca="1" si="11">IF(AY75&lt;&gt;"", DATEDIF(AY75, TODAY(),"Y"),"")</f>
        <v/>
      </c>
      <c r="BA75" s="4"/>
      <c r="BB75" s="3" t="str">
        <f t="shared" ref="BB75:BB100" si="12">IF($A75="ADD","In Use","")</f>
        <v/>
      </c>
      <c r="BC75" s="3" t="str">
        <f>IF($A75="","",IF((AND($A75="ADD",OR(BB75="",BB75="In Use"))),"5",(_xlfn.XLOOKUP(BB75,ud_asset_status[lookupValue],ud_asset_status[lookupKey],""))))</f>
        <v/>
      </c>
      <c r="BD75" s="7"/>
      <c r="BF75" s="3" t="str">
        <f>IF($A75="ADD",IF(NOT(ISBLANK(BE75)),_xlfn.XLOOKUP(BE75,ar_replace_reason[lookupValue],ar_replace_reason[lookupKey],"ERROR"),""), "")</f>
        <v/>
      </c>
      <c r="BG75" s="3" t="str">
        <f t="shared" ref="BG75:BG100" si="13">IF($A75="ADD","Queenstown-Lakes District Council","")</f>
        <v/>
      </c>
      <c r="BH75" s="3" t="str">
        <f>IF($A75="","",IF((AND($A75="ADD",OR(BG75="",BG75="Queenstown-Lakes District Council"))),"70",(_xlfn.XLOOKUP(BG75,ud_organisation_owner[lookupValue],ud_organisation_owner[lookupKey],""))))</f>
        <v/>
      </c>
      <c r="BI75" s="3" t="str">
        <f t="shared" ref="BI75:BI100" si="14">IF($A75="ADD","Queenstown-Lakes District Council","")</f>
        <v/>
      </c>
      <c r="BJ75" s="3" t="str">
        <f>IF($A75="","",IF((AND($A75="ADD",OR(BI75="",BI75="Queenstown-Lakes District Council"))),"70",(_xlfn.XLOOKUP(BI75,ud_organisation_owner[lookupValue],ud_organisation_owner[lookupKey],""))))</f>
        <v/>
      </c>
      <c r="BK75" s="3" t="str">
        <f t="shared" ref="BK75:BK100" si="15">IF($A75="ADD","Local Authority","")</f>
        <v/>
      </c>
      <c r="BL75" s="3" t="str">
        <f>IF($A75="","",IF((AND($A75="ADD",OR(BK75="",BK75="Local Authority"))),"17",(_xlfn.XLOOKUP(BK75,ud_sub_organisation[lookupValue],ud_sub_organisation[lookupKey],""))))</f>
        <v/>
      </c>
      <c r="BM75" s="3" t="str">
        <f t="shared" ref="BM75:BM100" si="16">IF($A75="ADD","Vested assets","")</f>
        <v/>
      </c>
      <c r="BN75" s="3" t="str">
        <f>IF($A75="","",IF((AND($A75="ADD",OR(BM75="",BM75="Vested assets"))),"12",(_xlfn.XLOOKUP(BM75,ud_work_origin[lookupValue],ud_work_origin[lookupKey],""))))</f>
        <v/>
      </c>
      <c r="BO75" s="8"/>
      <c r="BP75" s="2" t="str">
        <f t="shared" ref="BP75:BP100" si="17">IF($A75="ADD","TRUE","")</f>
        <v/>
      </c>
      <c r="BQ75" s="3" t="str">
        <f t="shared" ref="BQ75:BQ100" si="18">IF($A75="ADD","Excellent","")</f>
        <v/>
      </c>
      <c r="BR75" s="3" t="str">
        <f>IF($A75="","",IF((AND($A75="ADD",OR(BQ75="",BQ75="Excellent"))),"1",(_xlfn.XLOOKUP(BQ75,condition[lookupValue],condition[lookupKey],""))))</f>
        <v/>
      </c>
      <c r="BS75" s="7" t="str">
        <f t="shared" ref="BS75:BS100" si="19">IF(AY75&lt;&gt;"",AY75,"")</f>
        <v/>
      </c>
      <c r="BT75" s="9"/>
    </row>
    <row r="76" spans="2:72">
      <c r="B76" s="4"/>
      <c r="D76" s="3" t="str">
        <f>IF($A76="ADD",IF(NOT(ISBLANK(C76)),_xlfn.XLOOKUP(C76,ud_amds_table_list[lookupValue],ud_amds_table_list[lookupKey],"ERROR"),""), "")</f>
        <v/>
      </c>
      <c r="E76" s="9"/>
      <c r="G76" s="3" t="str">
        <f>IF($A76="ADD",IF(NOT(ISBLANK(F76)),_xlfn.XLOOKUP(F76,roadnames[lookupValue],roadnames[lookupKey],"ERROR"),""), "")</f>
        <v/>
      </c>
      <c r="H76" s="5"/>
      <c r="I76" s="5"/>
      <c r="J76" s="6"/>
      <c r="L76" s="3" t="str">
        <f>IF($A76="ADD",IF(NOT(ISBLANK(K76)),_xlfn.XLOOKUP(K76,side[lookupValue],side[lookupKey],"ERROR"),""), "")</f>
        <v/>
      </c>
      <c r="M76" s="4"/>
      <c r="N76" s="4"/>
      <c r="O76" s="4"/>
      <c r="S76" s="3" t="str">
        <f>IF($A76="ADD",IF(NOT(ISBLANK(R76)),_xlfn.XLOOKUP(R76,ud_tcd_sign_class[lookupValue],ud_tcd_sign_class[lookupKey],"ERROR"),""), "")</f>
        <v/>
      </c>
      <c r="U76" s="3" t="str">
        <f>IF($A76="ADD",IF(NOT(ISBLANK(T76)),_xlfn.XLOOKUP(1,(ud_tcd_sign_subclass_lookup=T76)*(ud_tcd_sign_subclass_parentKey=S76),ud_tcd_sign_subclass[lookupKey],"ERROR"),""), "")</f>
        <v/>
      </c>
      <c r="W76" s="3" t="str">
        <f>IF($A76="ADD",IF(NOT(ISBLANK(V76)),_xlfn.XLOOKUP(1,(ud_tcd_sign_type_ne_lookup=V76)*(ud_tcd_sign_type_ne_parentKey=T76),ud_tcd_sign_type_ne[lookupKey],"ERROR"),""), "")</f>
        <v/>
      </c>
      <c r="Y76" s="3" t="str">
        <f>IF($A76="ADD",IF(NOT(ISBLANK(X76)),_xlfn.XLOOKUP(X76,ud_non_tcd_sign_type[lookupValue],ud_non_tcd_sign_type[lookupKey],"ERROR"),""), "")</f>
        <v/>
      </c>
      <c r="AE76" s="3" t="str">
        <f>IF($A76="ADD",IF(NOT(ISBLANK(AD76)),_xlfn.XLOOKUP(AD76,ud_sign_background_colour[lookupValue],ud_sign_background_colour[lookupKey],"ERROR"),""), "")</f>
        <v/>
      </c>
      <c r="AF76" s="8"/>
      <c r="AI76" s="3" t="str">
        <f>IF($A76="ADD",IF(NOT(ISBLANK(AH76)),_xlfn.XLOOKUP(AH76,ud_sign_connection_mode[lookupValue],ud_sign_connection_mode[lookupKey],"ERROR"),""), "")</f>
        <v/>
      </c>
      <c r="AJ76" s="4"/>
      <c r="AL76" s="3" t="str">
        <f t="shared" si="10"/>
        <v/>
      </c>
      <c r="AN76" s="3" t="str">
        <f>IF($A76="ADD",IF(NOT(ISBLANK(AM76)),_xlfn.XLOOKUP(AM76,indicating_dir[lookupValue],indicating_dir[lookupKey],"ERROR"),""), "")</f>
        <v/>
      </c>
      <c r="AP76" s="3" t="str">
        <f>IF($A76="ADD",IF(NOT(ISBLANK(AO76)),_xlfn.XLOOKUP(AO76,sign_substrate[lookupValue],sign_substrate[lookupKey],"ERROR"),""), "")</f>
        <v/>
      </c>
      <c r="AR76" s="3" t="str">
        <f>IF($A76="ADD",IF(NOT(ISBLANK(AQ76)),_xlfn.XLOOKUP(AQ76,frame[lookupValue],frame[lookupKey],"ERROR"),""), "")</f>
        <v/>
      </c>
      <c r="AT76" s="3" t="str">
        <f>IF($A76="ADD",IF(NOT(ISBLANK(AS76)),_xlfn.XLOOKUP(AS76,sign_material[lookupValue],sign_material[lookupKey],"ERROR"),""), "")</f>
        <v/>
      </c>
      <c r="AV76" s="3" t="str">
        <f>IF($A76="ADD",IF(NOT(ISBLANK(AU76)),_xlfn.XLOOKUP(AU76,sign_colour[lookupValue],sign_colour[lookupKey],"ERROR"),""), "")</f>
        <v/>
      </c>
      <c r="AX76" s="3" t="str">
        <f>IF($A76="ADD",IF(NOT(ISBLANK(AW76)),_xlfn.XLOOKUP(AW76,sign_material[lookupValue],sign_material[lookupKey],"ERROR"),""), "")</f>
        <v/>
      </c>
      <c r="AY76" s="7"/>
      <c r="AZ76" s="4" t="str">
        <f t="shared" ca="1" si="11"/>
        <v/>
      </c>
      <c r="BA76" s="4"/>
      <c r="BB76" s="3" t="str">
        <f t="shared" si="12"/>
        <v/>
      </c>
      <c r="BC76" s="3" t="str">
        <f>IF($A76="","",IF((AND($A76="ADD",OR(BB76="",BB76="In Use"))),"5",(_xlfn.XLOOKUP(BB76,ud_asset_status[lookupValue],ud_asset_status[lookupKey],""))))</f>
        <v/>
      </c>
      <c r="BD76" s="7"/>
      <c r="BF76" s="3" t="str">
        <f>IF($A76="ADD",IF(NOT(ISBLANK(BE76)),_xlfn.XLOOKUP(BE76,ar_replace_reason[lookupValue],ar_replace_reason[lookupKey],"ERROR"),""), "")</f>
        <v/>
      </c>
      <c r="BG76" s="3" t="str">
        <f t="shared" si="13"/>
        <v/>
      </c>
      <c r="BH76" s="3" t="str">
        <f>IF($A76="","",IF((AND($A76="ADD",OR(BG76="",BG76="Queenstown-Lakes District Council"))),"70",(_xlfn.XLOOKUP(BG76,ud_organisation_owner[lookupValue],ud_organisation_owner[lookupKey],""))))</f>
        <v/>
      </c>
      <c r="BI76" s="3" t="str">
        <f t="shared" si="14"/>
        <v/>
      </c>
      <c r="BJ76" s="3" t="str">
        <f>IF($A76="","",IF((AND($A76="ADD",OR(BI76="",BI76="Queenstown-Lakes District Council"))),"70",(_xlfn.XLOOKUP(BI76,ud_organisation_owner[lookupValue],ud_organisation_owner[lookupKey],""))))</f>
        <v/>
      </c>
      <c r="BK76" s="3" t="str">
        <f t="shared" si="15"/>
        <v/>
      </c>
      <c r="BL76" s="3" t="str">
        <f>IF($A76="","",IF((AND($A76="ADD",OR(BK76="",BK76="Local Authority"))),"17",(_xlfn.XLOOKUP(BK76,ud_sub_organisation[lookupValue],ud_sub_organisation[lookupKey],""))))</f>
        <v/>
      </c>
      <c r="BM76" s="3" t="str">
        <f t="shared" si="16"/>
        <v/>
      </c>
      <c r="BN76" s="3" t="str">
        <f>IF($A76="","",IF((AND($A76="ADD",OR(BM76="",BM76="Vested assets"))),"12",(_xlfn.XLOOKUP(BM76,ud_work_origin[lookupValue],ud_work_origin[lookupKey],""))))</f>
        <v/>
      </c>
      <c r="BO76" s="8"/>
      <c r="BP76" s="2" t="str">
        <f t="shared" si="17"/>
        <v/>
      </c>
      <c r="BQ76" s="3" t="str">
        <f t="shared" si="18"/>
        <v/>
      </c>
      <c r="BR76" s="3" t="str">
        <f>IF($A76="","",IF((AND($A76="ADD",OR(BQ76="",BQ76="Excellent"))),"1",(_xlfn.XLOOKUP(BQ76,condition[lookupValue],condition[lookupKey],""))))</f>
        <v/>
      </c>
      <c r="BS76" s="7" t="str">
        <f t="shared" si="19"/>
        <v/>
      </c>
      <c r="BT76" s="9"/>
    </row>
    <row r="77" spans="2:72">
      <c r="B77" s="4"/>
      <c r="D77" s="3" t="str">
        <f>IF($A77="ADD",IF(NOT(ISBLANK(C77)),_xlfn.XLOOKUP(C77,ud_amds_table_list[lookupValue],ud_amds_table_list[lookupKey],"ERROR"),""), "")</f>
        <v/>
      </c>
      <c r="E77" s="9"/>
      <c r="G77" s="3" t="str">
        <f>IF($A77="ADD",IF(NOT(ISBLANK(F77)),_xlfn.XLOOKUP(F77,roadnames[lookupValue],roadnames[lookupKey],"ERROR"),""), "")</f>
        <v/>
      </c>
      <c r="H77" s="5"/>
      <c r="I77" s="5"/>
      <c r="J77" s="6"/>
      <c r="L77" s="3" t="str">
        <f>IF($A77="ADD",IF(NOT(ISBLANK(K77)),_xlfn.XLOOKUP(K77,side[lookupValue],side[lookupKey],"ERROR"),""), "")</f>
        <v/>
      </c>
      <c r="M77" s="4"/>
      <c r="N77" s="4"/>
      <c r="O77" s="4"/>
      <c r="S77" s="3" t="str">
        <f>IF($A77="ADD",IF(NOT(ISBLANK(R77)),_xlfn.XLOOKUP(R77,ud_tcd_sign_class[lookupValue],ud_tcd_sign_class[lookupKey],"ERROR"),""), "")</f>
        <v/>
      </c>
      <c r="U77" s="3" t="str">
        <f>IF($A77="ADD",IF(NOT(ISBLANK(T77)),_xlfn.XLOOKUP(1,(ud_tcd_sign_subclass_lookup=T77)*(ud_tcd_sign_subclass_parentKey=S77),ud_tcd_sign_subclass[lookupKey],"ERROR"),""), "")</f>
        <v/>
      </c>
      <c r="W77" s="3" t="str">
        <f>IF($A77="ADD",IF(NOT(ISBLANK(V77)),_xlfn.XLOOKUP(1,(ud_tcd_sign_type_ne_lookup=V77)*(ud_tcd_sign_type_ne_parentKey=T77),ud_tcd_sign_type_ne[lookupKey],"ERROR"),""), "")</f>
        <v/>
      </c>
      <c r="Y77" s="3" t="str">
        <f>IF($A77="ADD",IF(NOT(ISBLANK(X77)),_xlfn.XLOOKUP(X77,ud_non_tcd_sign_type[lookupValue],ud_non_tcd_sign_type[lookupKey],"ERROR"),""), "")</f>
        <v/>
      </c>
      <c r="AE77" s="3" t="str">
        <f>IF($A77="ADD",IF(NOT(ISBLANK(AD77)),_xlfn.XLOOKUP(AD77,ud_sign_background_colour[lookupValue],ud_sign_background_colour[lookupKey],"ERROR"),""), "")</f>
        <v/>
      </c>
      <c r="AF77" s="8"/>
      <c r="AI77" s="3" t="str">
        <f>IF($A77="ADD",IF(NOT(ISBLANK(AH77)),_xlfn.XLOOKUP(AH77,ud_sign_connection_mode[lookupValue],ud_sign_connection_mode[lookupKey],"ERROR"),""), "")</f>
        <v/>
      </c>
      <c r="AJ77" s="4"/>
      <c r="AL77" s="3" t="str">
        <f t="shared" si="10"/>
        <v/>
      </c>
      <c r="AN77" s="3" t="str">
        <f>IF($A77="ADD",IF(NOT(ISBLANK(AM77)),_xlfn.XLOOKUP(AM77,indicating_dir[lookupValue],indicating_dir[lookupKey],"ERROR"),""), "")</f>
        <v/>
      </c>
      <c r="AP77" s="3" t="str">
        <f>IF($A77="ADD",IF(NOT(ISBLANK(AO77)),_xlfn.XLOOKUP(AO77,sign_substrate[lookupValue],sign_substrate[lookupKey],"ERROR"),""), "")</f>
        <v/>
      </c>
      <c r="AR77" s="3" t="str">
        <f>IF($A77="ADD",IF(NOT(ISBLANK(AQ77)),_xlfn.XLOOKUP(AQ77,frame[lookupValue],frame[lookupKey],"ERROR"),""), "")</f>
        <v/>
      </c>
      <c r="AT77" s="3" t="str">
        <f>IF($A77="ADD",IF(NOT(ISBLANK(AS77)),_xlfn.XLOOKUP(AS77,sign_material[lookupValue],sign_material[lookupKey],"ERROR"),""), "")</f>
        <v/>
      </c>
      <c r="AV77" s="3" t="str">
        <f>IF($A77="ADD",IF(NOT(ISBLANK(AU77)),_xlfn.XLOOKUP(AU77,sign_colour[lookupValue],sign_colour[lookupKey],"ERROR"),""), "")</f>
        <v/>
      </c>
      <c r="AX77" s="3" t="str">
        <f>IF($A77="ADD",IF(NOT(ISBLANK(AW77)),_xlfn.XLOOKUP(AW77,sign_material[lookupValue],sign_material[lookupKey],"ERROR"),""), "")</f>
        <v/>
      </c>
      <c r="AY77" s="7"/>
      <c r="AZ77" s="4" t="str">
        <f t="shared" ca="1" si="11"/>
        <v/>
      </c>
      <c r="BA77" s="4"/>
      <c r="BB77" s="3" t="str">
        <f t="shared" si="12"/>
        <v/>
      </c>
      <c r="BC77" s="3" t="str">
        <f>IF($A77="","",IF((AND($A77="ADD",OR(BB77="",BB77="In Use"))),"5",(_xlfn.XLOOKUP(BB77,ud_asset_status[lookupValue],ud_asset_status[lookupKey],""))))</f>
        <v/>
      </c>
      <c r="BD77" s="7"/>
      <c r="BF77" s="3" t="str">
        <f>IF($A77="ADD",IF(NOT(ISBLANK(BE77)),_xlfn.XLOOKUP(BE77,ar_replace_reason[lookupValue],ar_replace_reason[lookupKey],"ERROR"),""), "")</f>
        <v/>
      </c>
      <c r="BG77" s="3" t="str">
        <f t="shared" si="13"/>
        <v/>
      </c>
      <c r="BH77" s="3" t="str">
        <f>IF($A77="","",IF((AND($A77="ADD",OR(BG77="",BG77="Queenstown-Lakes District Council"))),"70",(_xlfn.XLOOKUP(BG77,ud_organisation_owner[lookupValue],ud_organisation_owner[lookupKey],""))))</f>
        <v/>
      </c>
      <c r="BI77" s="3" t="str">
        <f t="shared" si="14"/>
        <v/>
      </c>
      <c r="BJ77" s="3" t="str">
        <f>IF($A77="","",IF((AND($A77="ADD",OR(BI77="",BI77="Queenstown-Lakes District Council"))),"70",(_xlfn.XLOOKUP(BI77,ud_organisation_owner[lookupValue],ud_organisation_owner[lookupKey],""))))</f>
        <v/>
      </c>
      <c r="BK77" s="3" t="str">
        <f t="shared" si="15"/>
        <v/>
      </c>
      <c r="BL77" s="3" t="str">
        <f>IF($A77="","",IF((AND($A77="ADD",OR(BK77="",BK77="Local Authority"))),"17",(_xlfn.XLOOKUP(BK77,ud_sub_organisation[lookupValue],ud_sub_organisation[lookupKey],""))))</f>
        <v/>
      </c>
      <c r="BM77" s="3" t="str">
        <f t="shared" si="16"/>
        <v/>
      </c>
      <c r="BN77" s="3" t="str">
        <f>IF($A77="","",IF((AND($A77="ADD",OR(BM77="",BM77="Vested assets"))),"12",(_xlfn.XLOOKUP(BM77,ud_work_origin[lookupValue],ud_work_origin[lookupKey],""))))</f>
        <v/>
      </c>
      <c r="BO77" s="8"/>
      <c r="BP77" s="2" t="str">
        <f t="shared" si="17"/>
        <v/>
      </c>
      <c r="BQ77" s="3" t="str">
        <f t="shared" si="18"/>
        <v/>
      </c>
      <c r="BR77" s="3" t="str">
        <f>IF($A77="","",IF((AND($A77="ADD",OR(BQ77="",BQ77="Excellent"))),"1",(_xlfn.XLOOKUP(BQ77,condition[lookupValue],condition[lookupKey],""))))</f>
        <v/>
      </c>
      <c r="BS77" s="7" t="str">
        <f t="shared" si="19"/>
        <v/>
      </c>
      <c r="BT77" s="9"/>
    </row>
    <row r="78" spans="2:72">
      <c r="B78" s="4"/>
      <c r="D78" s="3" t="str">
        <f>IF($A78="ADD",IF(NOT(ISBLANK(C78)),_xlfn.XLOOKUP(C78,ud_amds_table_list[lookupValue],ud_amds_table_list[lookupKey],"ERROR"),""), "")</f>
        <v/>
      </c>
      <c r="E78" s="9"/>
      <c r="G78" s="3" t="str">
        <f>IF($A78="ADD",IF(NOT(ISBLANK(F78)),_xlfn.XLOOKUP(F78,roadnames[lookupValue],roadnames[lookupKey],"ERROR"),""), "")</f>
        <v/>
      </c>
      <c r="H78" s="5"/>
      <c r="I78" s="5"/>
      <c r="J78" s="6"/>
      <c r="L78" s="3" t="str">
        <f>IF($A78="ADD",IF(NOT(ISBLANK(K78)),_xlfn.XLOOKUP(K78,side[lookupValue],side[lookupKey],"ERROR"),""), "")</f>
        <v/>
      </c>
      <c r="M78" s="4"/>
      <c r="N78" s="4"/>
      <c r="O78" s="4"/>
      <c r="S78" s="3" t="str">
        <f>IF($A78="ADD",IF(NOT(ISBLANK(R78)),_xlfn.XLOOKUP(R78,ud_tcd_sign_class[lookupValue],ud_tcd_sign_class[lookupKey],"ERROR"),""), "")</f>
        <v/>
      </c>
      <c r="U78" s="3" t="str">
        <f>IF($A78="ADD",IF(NOT(ISBLANK(T78)),_xlfn.XLOOKUP(1,(ud_tcd_sign_subclass_lookup=T78)*(ud_tcd_sign_subclass_parentKey=S78),ud_tcd_sign_subclass[lookupKey],"ERROR"),""), "")</f>
        <v/>
      </c>
      <c r="W78" s="3" t="str">
        <f>IF($A78="ADD",IF(NOT(ISBLANK(V78)),_xlfn.XLOOKUP(1,(ud_tcd_sign_type_ne_lookup=V78)*(ud_tcd_sign_type_ne_parentKey=T78),ud_tcd_sign_type_ne[lookupKey],"ERROR"),""), "")</f>
        <v/>
      </c>
      <c r="Y78" s="3" t="str">
        <f>IF($A78="ADD",IF(NOT(ISBLANK(X78)),_xlfn.XLOOKUP(X78,ud_non_tcd_sign_type[lookupValue],ud_non_tcd_sign_type[lookupKey],"ERROR"),""), "")</f>
        <v/>
      </c>
      <c r="AE78" s="3" t="str">
        <f>IF($A78="ADD",IF(NOT(ISBLANK(AD78)),_xlfn.XLOOKUP(AD78,ud_sign_background_colour[lookupValue],ud_sign_background_colour[lookupKey],"ERROR"),""), "")</f>
        <v/>
      </c>
      <c r="AF78" s="8"/>
      <c r="AI78" s="3" t="str">
        <f>IF($A78="ADD",IF(NOT(ISBLANK(AH78)),_xlfn.XLOOKUP(AH78,ud_sign_connection_mode[lookupValue],ud_sign_connection_mode[lookupKey],"ERROR"),""), "")</f>
        <v/>
      </c>
      <c r="AJ78" s="4"/>
      <c r="AL78" s="3" t="str">
        <f t="shared" si="10"/>
        <v/>
      </c>
      <c r="AN78" s="3" t="str">
        <f>IF($A78="ADD",IF(NOT(ISBLANK(AM78)),_xlfn.XLOOKUP(AM78,indicating_dir[lookupValue],indicating_dir[lookupKey],"ERROR"),""), "")</f>
        <v/>
      </c>
      <c r="AP78" s="3" t="str">
        <f>IF($A78="ADD",IF(NOT(ISBLANK(AO78)),_xlfn.XLOOKUP(AO78,sign_substrate[lookupValue],sign_substrate[lookupKey],"ERROR"),""), "")</f>
        <v/>
      </c>
      <c r="AR78" s="3" t="str">
        <f>IF($A78="ADD",IF(NOT(ISBLANK(AQ78)),_xlfn.XLOOKUP(AQ78,frame[lookupValue],frame[lookupKey],"ERROR"),""), "")</f>
        <v/>
      </c>
      <c r="AT78" s="3" t="str">
        <f>IF($A78="ADD",IF(NOT(ISBLANK(AS78)),_xlfn.XLOOKUP(AS78,sign_material[lookupValue],sign_material[lookupKey],"ERROR"),""), "")</f>
        <v/>
      </c>
      <c r="AV78" s="3" t="str">
        <f>IF($A78="ADD",IF(NOT(ISBLANK(AU78)),_xlfn.XLOOKUP(AU78,sign_colour[lookupValue],sign_colour[lookupKey],"ERROR"),""), "")</f>
        <v/>
      </c>
      <c r="AX78" s="3" t="str">
        <f>IF($A78="ADD",IF(NOT(ISBLANK(AW78)),_xlfn.XLOOKUP(AW78,sign_material[lookupValue],sign_material[lookupKey],"ERROR"),""), "")</f>
        <v/>
      </c>
      <c r="AY78" s="7"/>
      <c r="AZ78" s="4" t="str">
        <f t="shared" ca="1" si="11"/>
        <v/>
      </c>
      <c r="BA78" s="4"/>
      <c r="BB78" s="3" t="str">
        <f t="shared" si="12"/>
        <v/>
      </c>
      <c r="BC78" s="3" t="str">
        <f>IF($A78="","",IF((AND($A78="ADD",OR(BB78="",BB78="In Use"))),"5",(_xlfn.XLOOKUP(BB78,ud_asset_status[lookupValue],ud_asset_status[lookupKey],""))))</f>
        <v/>
      </c>
      <c r="BD78" s="7"/>
      <c r="BF78" s="3" t="str">
        <f>IF($A78="ADD",IF(NOT(ISBLANK(BE78)),_xlfn.XLOOKUP(BE78,ar_replace_reason[lookupValue],ar_replace_reason[lookupKey],"ERROR"),""), "")</f>
        <v/>
      </c>
      <c r="BG78" s="3" t="str">
        <f t="shared" si="13"/>
        <v/>
      </c>
      <c r="BH78" s="3" t="str">
        <f>IF($A78="","",IF((AND($A78="ADD",OR(BG78="",BG78="Queenstown-Lakes District Council"))),"70",(_xlfn.XLOOKUP(BG78,ud_organisation_owner[lookupValue],ud_organisation_owner[lookupKey],""))))</f>
        <v/>
      </c>
      <c r="BI78" s="3" t="str">
        <f t="shared" si="14"/>
        <v/>
      </c>
      <c r="BJ78" s="3" t="str">
        <f>IF($A78="","",IF((AND($A78="ADD",OR(BI78="",BI78="Queenstown-Lakes District Council"))),"70",(_xlfn.XLOOKUP(BI78,ud_organisation_owner[lookupValue],ud_organisation_owner[lookupKey],""))))</f>
        <v/>
      </c>
      <c r="BK78" s="3" t="str">
        <f t="shared" si="15"/>
        <v/>
      </c>
      <c r="BL78" s="3" t="str">
        <f>IF($A78="","",IF((AND($A78="ADD",OR(BK78="",BK78="Local Authority"))),"17",(_xlfn.XLOOKUP(BK78,ud_sub_organisation[lookupValue],ud_sub_organisation[lookupKey],""))))</f>
        <v/>
      </c>
      <c r="BM78" s="3" t="str">
        <f t="shared" si="16"/>
        <v/>
      </c>
      <c r="BN78" s="3" t="str">
        <f>IF($A78="","",IF((AND($A78="ADD",OR(BM78="",BM78="Vested assets"))),"12",(_xlfn.XLOOKUP(BM78,ud_work_origin[lookupValue],ud_work_origin[lookupKey],""))))</f>
        <v/>
      </c>
      <c r="BO78" s="8"/>
      <c r="BP78" s="2" t="str">
        <f t="shared" si="17"/>
        <v/>
      </c>
      <c r="BQ78" s="3" t="str">
        <f t="shared" si="18"/>
        <v/>
      </c>
      <c r="BR78" s="3" t="str">
        <f>IF($A78="","",IF((AND($A78="ADD",OR(BQ78="",BQ78="Excellent"))),"1",(_xlfn.XLOOKUP(BQ78,condition[lookupValue],condition[lookupKey],""))))</f>
        <v/>
      </c>
      <c r="BS78" s="7" t="str">
        <f t="shared" si="19"/>
        <v/>
      </c>
      <c r="BT78" s="9"/>
    </row>
    <row r="79" spans="2:72">
      <c r="B79" s="4"/>
      <c r="D79" s="3" t="str">
        <f>IF($A79="ADD",IF(NOT(ISBLANK(C79)),_xlfn.XLOOKUP(C79,ud_amds_table_list[lookupValue],ud_amds_table_list[lookupKey],"ERROR"),""), "")</f>
        <v/>
      </c>
      <c r="E79" s="9"/>
      <c r="G79" s="3" t="str">
        <f>IF($A79="ADD",IF(NOT(ISBLANK(F79)),_xlfn.XLOOKUP(F79,roadnames[lookupValue],roadnames[lookupKey],"ERROR"),""), "")</f>
        <v/>
      </c>
      <c r="H79" s="5"/>
      <c r="I79" s="5"/>
      <c r="J79" s="6"/>
      <c r="L79" s="3" t="str">
        <f>IF($A79="ADD",IF(NOT(ISBLANK(K79)),_xlfn.XLOOKUP(K79,side[lookupValue],side[lookupKey],"ERROR"),""), "")</f>
        <v/>
      </c>
      <c r="M79" s="4"/>
      <c r="N79" s="4"/>
      <c r="O79" s="4"/>
      <c r="S79" s="3" t="str">
        <f>IF($A79="ADD",IF(NOT(ISBLANK(R79)),_xlfn.XLOOKUP(R79,ud_tcd_sign_class[lookupValue],ud_tcd_sign_class[lookupKey],"ERROR"),""), "")</f>
        <v/>
      </c>
      <c r="U79" s="3" t="str">
        <f>IF($A79="ADD",IF(NOT(ISBLANK(T79)),_xlfn.XLOOKUP(1,(ud_tcd_sign_subclass_lookup=T79)*(ud_tcd_sign_subclass_parentKey=S79),ud_tcd_sign_subclass[lookupKey],"ERROR"),""), "")</f>
        <v/>
      </c>
      <c r="W79" s="3" t="str">
        <f>IF($A79="ADD",IF(NOT(ISBLANK(V79)),_xlfn.XLOOKUP(1,(ud_tcd_sign_type_ne_lookup=V79)*(ud_tcd_sign_type_ne_parentKey=T79),ud_tcd_sign_type_ne[lookupKey],"ERROR"),""), "")</f>
        <v/>
      </c>
      <c r="Y79" s="3" t="str">
        <f>IF($A79="ADD",IF(NOT(ISBLANK(X79)),_xlfn.XLOOKUP(X79,ud_non_tcd_sign_type[lookupValue],ud_non_tcd_sign_type[lookupKey],"ERROR"),""), "")</f>
        <v/>
      </c>
      <c r="AE79" s="3" t="str">
        <f>IF($A79="ADD",IF(NOT(ISBLANK(AD79)),_xlfn.XLOOKUP(AD79,ud_sign_background_colour[lookupValue],ud_sign_background_colour[lookupKey],"ERROR"),""), "")</f>
        <v/>
      </c>
      <c r="AF79" s="8"/>
      <c r="AI79" s="3" t="str">
        <f>IF($A79="ADD",IF(NOT(ISBLANK(AH79)),_xlfn.XLOOKUP(AH79,ud_sign_connection_mode[lookupValue],ud_sign_connection_mode[lookupKey],"ERROR"),""), "")</f>
        <v/>
      </c>
      <c r="AJ79" s="4"/>
      <c r="AL79" s="3" t="str">
        <f t="shared" si="10"/>
        <v/>
      </c>
      <c r="AN79" s="3" t="str">
        <f>IF($A79="ADD",IF(NOT(ISBLANK(AM79)),_xlfn.XLOOKUP(AM79,indicating_dir[lookupValue],indicating_dir[lookupKey],"ERROR"),""), "")</f>
        <v/>
      </c>
      <c r="AP79" s="3" t="str">
        <f>IF($A79="ADD",IF(NOT(ISBLANK(AO79)),_xlfn.XLOOKUP(AO79,sign_substrate[lookupValue],sign_substrate[lookupKey],"ERROR"),""), "")</f>
        <v/>
      </c>
      <c r="AR79" s="3" t="str">
        <f>IF($A79="ADD",IF(NOT(ISBLANK(AQ79)),_xlfn.XLOOKUP(AQ79,frame[lookupValue],frame[lookupKey],"ERROR"),""), "")</f>
        <v/>
      </c>
      <c r="AT79" s="3" t="str">
        <f>IF($A79="ADD",IF(NOT(ISBLANK(AS79)),_xlfn.XLOOKUP(AS79,sign_material[lookupValue],sign_material[lookupKey],"ERROR"),""), "")</f>
        <v/>
      </c>
      <c r="AV79" s="3" t="str">
        <f>IF($A79="ADD",IF(NOT(ISBLANK(AU79)),_xlfn.XLOOKUP(AU79,sign_colour[lookupValue],sign_colour[lookupKey],"ERROR"),""), "")</f>
        <v/>
      </c>
      <c r="AX79" s="3" t="str">
        <f>IF($A79="ADD",IF(NOT(ISBLANK(AW79)),_xlfn.XLOOKUP(AW79,sign_material[lookupValue],sign_material[lookupKey],"ERROR"),""), "")</f>
        <v/>
      </c>
      <c r="AY79" s="7"/>
      <c r="AZ79" s="4" t="str">
        <f t="shared" ca="1" si="11"/>
        <v/>
      </c>
      <c r="BA79" s="4"/>
      <c r="BB79" s="3" t="str">
        <f t="shared" si="12"/>
        <v/>
      </c>
      <c r="BC79" s="3" t="str">
        <f>IF($A79="","",IF((AND($A79="ADD",OR(BB79="",BB79="In Use"))),"5",(_xlfn.XLOOKUP(BB79,ud_asset_status[lookupValue],ud_asset_status[lookupKey],""))))</f>
        <v/>
      </c>
      <c r="BD79" s="7"/>
      <c r="BF79" s="3" t="str">
        <f>IF($A79="ADD",IF(NOT(ISBLANK(BE79)),_xlfn.XLOOKUP(BE79,ar_replace_reason[lookupValue],ar_replace_reason[lookupKey],"ERROR"),""), "")</f>
        <v/>
      </c>
      <c r="BG79" s="3" t="str">
        <f t="shared" si="13"/>
        <v/>
      </c>
      <c r="BH79" s="3" t="str">
        <f>IF($A79="","",IF((AND($A79="ADD",OR(BG79="",BG79="Queenstown-Lakes District Council"))),"70",(_xlfn.XLOOKUP(BG79,ud_organisation_owner[lookupValue],ud_organisation_owner[lookupKey],""))))</f>
        <v/>
      </c>
      <c r="BI79" s="3" t="str">
        <f t="shared" si="14"/>
        <v/>
      </c>
      <c r="BJ79" s="3" t="str">
        <f>IF($A79="","",IF((AND($A79="ADD",OR(BI79="",BI79="Queenstown-Lakes District Council"))),"70",(_xlfn.XLOOKUP(BI79,ud_organisation_owner[lookupValue],ud_organisation_owner[lookupKey],""))))</f>
        <v/>
      </c>
      <c r="BK79" s="3" t="str">
        <f t="shared" si="15"/>
        <v/>
      </c>
      <c r="BL79" s="3" t="str">
        <f>IF($A79="","",IF((AND($A79="ADD",OR(BK79="",BK79="Local Authority"))),"17",(_xlfn.XLOOKUP(BK79,ud_sub_organisation[lookupValue],ud_sub_organisation[lookupKey],""))))</f>
        <v/>
      </c>
      <c r="BM79" s="3" t="str">
        <f t="shared" si="16"/>
        <v/>
      </c>
      <c r="BN79" s="3" t="str">
        <f>IF($A79="","",IF((AND($A79="ADD",OR(BM79="",BM79="Vested assets"))),"12",(_xlfn.XLOOKUP(BM79,ud_work_origin[lookupValue],ud_work_origin[lookupKey],""))))</f>
        <v/>
      </c>
      <c r="BO79" s="8"/>
      <c r="BP79" s="2" t="str">
        <f t="shared" si="17"/>
        <v/>
      </c>
      <c r="BQ79" s="3" t="str">
        <f t="shared" si="18"/>
        <v/>
      </c>
      <c r="BR79" s="3" t="str">
        <f>IF($A79="","",IF((AND($A79="ADD",OR(BQ79="",BQ79="Excellent"))),"1",(_xlfn.XLOOKUP(BQ79,condition[lookupValue],condition[lookupKey],""))))</f>
        <v/>
      </c>
      <c r="BS79" s="7" t="str">
        <f t="shared" si="19"/>
        <v/>
      </c>
      <c r="BT79" s="9"/>
    </row>
    <row r="80" spans="2:72">
      <c r="B80" s="4"/>
      <c r="D80" s="3" t="str">
        <f>IF($A80="ADD",IF(NOT(ISBLANK(C80)),_xlfn.XLOOKUP(C80,ud_amds_table_list[lookupValue],ud_amds_table_list[lookupKey],"ERROR"),""), "")</f>
        <v/>
      </c>
      <c r="E80" s="9"/>
      <c r="G80" s="3" t="str">
        <f>IF($A80="ADD",IF(NOT(ISBLANK(F80)),_xlfn.XLOOKUP(F80,roadnames[lookupValue],roadnames[lookupKey],"ERROR"),""), "")</f>
        <v/>
      </c>
      <c r="H80" s="5"/>
      <c r="I80" s="5"/>
      <c r="J80" s="6"/>
      <c r="L80" s="3" t="str">
        <f>IF($A80="ADD",IF(NOT(ISBLANK(K80)),_xlfn.XLOOKUP(K80,side[lookupValue],side[lookupKey],"ERROR"),""), "")</f>
        <v/>
      </c>
      <c r="M80" s="4"/>
      <c r="N80" s="4"/>
      <c r="O80" s="4"/>
      <c r="S80" s="3" t="str">
        <f>IF($A80="ADD",IF(NOT(ISBLANK(R80)),_xlfn.XLOOKUP(R80,ud_tcd_sign_class[lookupValue],ud_tcd_sign_class[lookupKey],"ERROR"),""), "")</f>
        <v/>
      </c>
      <c r="U80" s="3" t="str">
        <f>IF($A80="ADD",IF(NOT(ISBLANK(T80)),_xlfn.XLOOKUP(1,(ud_tcd_sign_subclass_lookup=T80)*(ud_tcd_sign_subclass_parentKey=S80),ud_tcd_sign_subclass[lookupKey],"ERROR"),""), "")</f>
        <v/>
      </c>
      <c r="W80" s="3" t="str">
        <f>IF($A80="ADD",IF(NOT(ISBLANK(V80)),_xlfn.XLOOKUP(1,(ud_tcd_sign_type_ne_lookup=V80)*(ud_tcd_sign_type_ne_parentKey=T80),ud_tcd_sign_type_ne[lookupKey],"ERROR"),""), "")</f>
        <v/>
      </c>
      <c r="Y80" s="3" t="str">
        <f>IF($A80="ADD",IF(NOT(ISBLANK(X80)),_xlfn.XLOOKUP(X80,ud_non_tcd_sign_type[lookupValue],ud_non_tcd_sign_type[lookupKey],"ERROR"),""), "")</f>
        <v/>
      </c>
      <c r="AE80" s="3" t="str">
        <f>IF($A80="ADD",IF(NOT(ISBLANK(AD80)),_xlfn.XLOOKUP(AD80,ud_sign_background_colour[lookupValue],ud_sign_background_colour[lookupKey],"ERROR"),""), "")</f>
        <v/>
      </c>
      <c r="AF80" s="8"/>
      <c r="AI80" s="3" t="str">
        <f>IF($A80="ADD",IF(NOT(ISBLANK(AH80)),_xlfn.XLOOKUP(AH80,ud_sign_connection_mode[lookupValue],ud_sign_connection_mode[lookupKey],"ERROR"),""), "")</f>
        <v/>
      </c>
      <c r="AJ80" s="4"/>
      <c r="AL80" s="3" t="str">
        <f t="shared" si="10"/>
        <v/>
      </c>
      <c r="AN80" s="3" t="str">
        <f>IF($A80="ADD",IF(NOT(ISBLANK(AM80)),_xlfn.XLOOKUP(AM80,indicating_dir[lookupValue],indicating_dir[lookupKey],"ERROR"),""), "")</f>
        <v/>
      </c>
      <c r="AP80" s="3" t="str">
        <f>IF($A80="ADD",IF(NOT(ISBLANK(AO80)),_xlfn.XLOOKUP(AO80,sign_substrate[lookupValue],sign_substrate[lookupKey],"ERROR"),""), "")</f>
        <v/>
      </c>
      <c r="AR80" s="3" t="str">
        <f>IF($A80="ADD",IF(NOT(ISBLANK(AQ80)),_xlfn.XLOOKUP(AQ80,frame[lookupValue],frame[lookupKey],"ERROR"),""), "")</f>
        <v/>
      </c>
      <c r="AT80" s="3" t="str">
        <f>IF($A80="ADD",IF(NOT(ISBLANK(AS80)),_xlfn.XLOOKUP(AS80,sign_material[lookupValue],sign_material[lookupKey],"ERROR"),""), "")</f>
        <v/>
      </c>
      <c r="AV80" s="3" t="str">
        <f>IF($A80="ADD",IF(NOT(ISBLANK(AU80)),_xlfn.XLOOKUP(AU80,sign_colour[lookupValue],sign_colour[lookupKey],"ERROR"),""), "")</f>
        <v/>
      </c>
      <c r="AX80" s="3" t="str">
        <f>IF($A80="ADD",IF(NOT(ISBLANK(AW80)),_xlfn.XLOOKUP(AW80,sign_material[lookupValue],sign_material[lookupKey],"ERROR"),""), "")</f>
        <v/>
      </c>
      <c r="AY80" s="7"/>
      <c r="AZ80" s="4" t="str">
        <f t="shared" ca="1" si="11"/>
        <v/>
      </c>
      <c r="BA80" s="4"/>
      <c r="BB80" s="3" t="str">
        <f t="shared" si="12"/>
        <v/>
      </c>
      <c r="BC80" s="3" t="str">
        <f>IF($A80="","",IF((AND($A80="ADD",OR(BB80="",BB80="In Use"))),"5",(_xlfn.XLOOKUP(BB80,ud_asset_status[lookupValue],ud_asset_status[lookupKey],""))))</f>
        <v/>
      </c>
      <c r="BD80" s="7"/>
      <c r="BF80" s="3" t="str">
        <f>IF($A80="ADD",IF(NOT(ISBLANK(BE80)),_xlfn.XLOOKUP(BE80,ar_replace_reason[lookupValue],ar_replace_reason[lookupKey],"ERROR"),""), "")</f>
        <v/>
      </c>
      <c r="BG80" s="3" t="str">
        <f t="shared" si="13"/>
        <v/>
      </c>
      <c r="BH80" s="3" t="str">
        <f>IF($A80="","",IF((AND($A80="ADD",OR(BG80="",BG80="Queenstown-Lakes District Council"))),"70",(_xlfn.XLOOKUP(BG80,ud_organisation_owner[lookupValue],ud_organisation_owner[lookupKey],""))))</f>
        <v/>
      </c>
      <c r="BI80" s="3" t="str">
        <f t="shared" si="14"/>
        <v/>
      </c>
      <c r="BJ80" s="3" t="str">
        <f>IF($A80="","",IF((AND($A80="ADD",OR(BI80="",BI80="Queenstown-Lakes District Council"))),"70",(_xlfn.XLOOKUP(BI80,ud_organisation_owner[lookupValue],ud_organisation_owner[lookupKey],""))))</f>
        <v/>
      </c>
      <c r="BK80" s="3" t="str">
        <f t="shared" si="15"/>
        <v/>
      </c>
      <c r="BL80" s="3" t="str">
        <f>IF($A80="","",IF((AND($A80="ADD",OR(BK80="",BK80="Local Authority"))),"17",(_xlfn.XLOOKUP(BK80,ud_sub_organisation[lookupValue],ud_sub_organisation[lookupKey],""))))</f>
        <v/>
      </c>
      <c r="BM80" s="3" t="str">
        <f t="shared" si="16"/>
        <v/>
      </c>
      <c r="BN80" s="3" t="str">
        <f>IF($A80="","",IF((AND($A80="ADD",OR(BM80="",BM80="Vested assets"))),"12",(_xlfn.XLOOKUP(BM80,ud_work_origin[lookupValue],ud_work_origin[lookupKey],""))))</f>
        <v/>
      </c>
      <c r="BO80" s="8"/>
      <c r="BP80" s="2" t="str">
        <f t="shared" si="17"/>
        <v/>
      </c>
      <c r="BQ80" s="3" t="str">
        <f t="shared" si="18"/>
        <v/>
      </c>
      <c r="BR80" s="3" t="str">
        <f>IF($A80="","",IF((AND($A80="ADD",OR(BQ80="",BQ80="Excellent"))),"1",(_xlfn.XLOOKUP(BQ80,condition[lookupValue],condition[lookupKey],""))))</f>
        <v/>
      </c>
      <c r="BS80" s="7" t="str">
        <f t="shared" si="19"/>
        <v/>
      </c>
      <c r="BT80" s="9"/>
    </row>
    <row r="81" spans="2:72">
      <c r="B81" s="4"/>
      <c r="D81" s="3" t="str">
        <f>IF($A81="ADD",IF(NOT(ISBLANK(C81)),_xlfn.XLOOKUP(C81,ud_amds_table_list[lookupValue],ud_amds_table_list[lookupKey],"ERROR"),""), "")</f>
        <v/>
      </c>
      <c r="E81" s="9"/>
      <c r="G81" s="3" t="str">
        <f>IF($A81="ADD",IF(NOT(ISBLANK(F81)),_xlfn.XLOOKUP(F81,roadnames[lookupValue],roadnames[lookupKey],"ERROR"),""), "")</f>
        <v/>
      </c>
      <c r="H81" s="5"/>
      <c r="I81" s="5"/>
      <c r="J81" s="6"/>
      <c r="L81" s="3" t="str">
        <f>IF($A81="ADD",IF(NOT(ISBLANK(K81)),_xlfn.XLOOKUP(K81,side[lookupValue],side[lookupKey],"ERROR"),""), "")</f>
        <v/>
      </c>
      <c r="M81" s="4"/>
      <c r="N81" s="4"/>
      <c r="O81" s="4"/>
      <c r="S81" s="3" t="str">
        <f>IF($A81="ADD",IF(NOT(ISBLANK(R81)),_xlfn.XLOOKUP(R81,ud_tcd_sign_class[lookupValue],ud_tcd_sign_class[lookupKey],"ERROR"),""), "")</f>
        <v/>
      </c>
      <c r="U81" s="3" t="str">
        <f>IF($A81="ADD",IF(NOT(ISBLANK(T81)),_xlfn.XLOOKUP(1,(ud_tcd_sign_subclass_lookup=T81)*(ud_tcd_sign_subclass_parentKey=S81),ud_tcd_sign_subclass[lookupKey],"ERROR"),""), "")</f>
        <v/>
      </c>
      <c r="W81" s="3" t="str">
        <f>IF($A81="ADD",IF(NOT(ISBLANK(V81)),_xlfn.XLOOKUP(1,(ud_tcd_sign_type_ne_lookup=V81)*(ud_tcd_sign_type_ne_parentKey=T81),ud_tcd_sign_type_ne[lookupKey],"ERROR"),""), "")</f>
        <v/>
      </c>
      <c r="Y81" s="3" t="str">
        <f>IF($A81="ADD",IF(NOT(ISBLANK(X81)),_xlfn.XLOOKUP(X81,ud_non_tcd_sign_type[lookupValue],ud_non_tcd_sign_type[lookupKey],"ERROR"),""), "")</f>
        <v/>
      </c>
      <c r="AE81" s="3" t="str">
        <f>IF($A81="ADD",IF(NOT(ISBLANK(AD81)),_xlfn.XLOOKUP(AD81,ud_sign_background_colour[lookupValue],ud_sign_background_colour[lookupKey],"ERROR"),""), "")</f>
        <v/>
      </c>
      <c r="AF81" s="8"/>
      <c r="AI81" s="3" t="str">
        <f>IF($A81="ADD",IF(NOT(ISBLANK(AH81)),_xlfn.XLOOKUP(AH81,ud_sign_connection_mode[lookupValue],ud_sign_connection_mode[lookupKey],"ERROR"),""), "")</f>
        <v/>
      </c>
      <c r="AJ81" s="4"/>
      <c r="AL81" s="3" t="str">
        <f t="shared" si="10"/>
        <v/>
      </c>
      <c r="AN81" s="3" t="str">
        <f>IF($A81="ADD",IF(NOT(ISBLANK(AM81)),_xlfn.XLOOKUP(AM81,indicating_dir[lookupValue],indicating_dir[lookupKey],"ERROR"),""), "")</f>
        <v/>
      </c>
      <c r="AP81" s="3" t="str">
        <f>IF($A81="ADD",IF(NOT(ISBLANK(AO81)),_xlfn.XLOOKUP(AO81,sign_substrate[lookupValue],sign_substrate[lookupKey],"ERROR"),""), "")</f>
        <v/>
      </c>
      <c r="AR81" s="3" t="str">
        <f>IF($A81="ADD",IF(NOT(ISBLANK(AQ81)),_xlfn.XLOOKUP(AQ81,frame[lookupValue],frame[lookupKey],"ERROR"),""), "")</f>
        <v/>
      </c>
      <c r="AT81" s="3" t="str">
        <f>IF($A81="ADD",IF(NOT(ISBLANK(AS81)),_xlfn.XLOOKUP(AS81,sign_material[lookupValue],sign_material[lookupKey],"ERROR"),""), "")</f>
        <v/>
      </c>
      <c r="AV81" s="3" t="str">
        <f>IF($A81="ADD",IF(NOT(ISBLANK(AU81)),_xlfn.XLOOKUP(AU81,sign_colour[lookupValue],sign_colour[lookupKey],"ERROR"),""), "")</f>
        <v/>
      </c>
      <c r="AX81" s="3" t="str">
        <f>IF($A81="ADD",IF(NOT(ISBLANK(AW81)),_xlfn.XLOOKUP(AW81,sign_material[lookupValue],sign_material[lookupKey],"ERROR"),""), "")</f>
        <v/>
      </c>
      <c r="AY81" s="7"/>
      <c r="AZ81" s="4" t="str">
        <f t="shared" ca="1" si="11"/>
        <v/>
      </c>
      <c r="BA81" s="4"/>
      <c r="BB81" s="3" t="str">
        <f t="shared" si="12"/>
        <v/>
      </c>
      <c r="BC81" s="3" t="str">
        <f>IF($A81="","",IF((AND($A81="ADD",OR(BB81="",BB81="In Use"))),"5",(_xlfn.XLOOKUP(BB81,ud_asset_status[lookupValue],ud_asset_status[lookupKey],""))))</f>
        <v/>
      </c>
      <c r="BD81" s="7"/>
      <c r="BF81" s="3" t="str">
        <f>IF($A81="ADD",IF(NOT(ISBLANK(BE81)),_xlfn.XLOOKUP(BE81,ar_replace_reason[lookupValue],ar_replace_reason[lookupKey],"ERROR"),""), "")</f>
        <v/>
      </c>
      <c r="BG81" s="3" t="str">
        <f t="shared" si="13"/>
        <v/>
      </c>
      <c r="BH81" s="3" t="str">
        <f>IF($A81="","",IF((AND($A81="ADD",OR(BG81="",BG81="Queenstown-Lakes District Council"))),"70",(_xlfn.XLOOKUP(BG81,ud_organisation_owner[lookupValue],ud_organisation_owner[lookupKey],""))))</f>
        <v/>
      </c>
      <c r="BI81" s="3" t="str">
        <f t="shared" si="14"/>
        <v/>
      </c>
      <c r="BJ81" s="3" t="str">
        <f>IF($A81="","",IF((AND($A81="ADD",OR(BI81="",BI81="Queenstown-Lakes District Council"))),"70",(_xlfn.XLOOKUP(BI81,ud_organisation_owner[lookupValue],ud_organisation_owner[lookupKey],""))))</f>
        <v/>
      </c>
      <c r="BK81" s="3" t="str">
        <f t="shared" si="15"/>
        <v/>
      </c>
      <c r="BL81" s="3" t="str">
        <f>IF($A81="","",IF((AND($A81="ADD",OR(BK81="",BK81="Local Authority"))),"17",(_xlfn.XLOOKUP(BK81,ud_sub_organisation[lookupValue],ud_sub_organisation[lookupKey],""))))</f>
        <v/>
      </c>
      <c r="BM81" s="3" t="str">
        <f t="shared" si="16"/>
        <v/>
      </c>
      <c r="BN81" s="3" t="str">
        <f>IF($A81="","",IF((AND($A81="ADD",OR(BM81="",BM81="Vested assets"))),"12",(_xlfn.XLOOKUP(BM81,ud_work_origin[lookupValue],ud_work_origin[lookupKey],""))))</f>
        <v/>
      </c>
      <c r="BO81" s="8"/>
      <c r="BP81" s="2" t="str">
        <f t="shared" si="17"/>
        <v/>
      </c>
      <c r="BQ81" s="3" t="str">
        <f t="shared" si="18"/>
        <v/>
      </c>
      <c r="BR81" s="3" t="str">
        <f>IF($A81="","",IF((AND($A81="ADD",OR(BQ81="",BQ81="Excellent"))),"1",(_xlfn.XLOOKUP(BQ81,condition[lookupValue],condition[lookupKey],""))))</f>
        <v/>
      </c>
      <c r="BS81" s="7" t="str">
        <f t="shared" si="19"/>
        <v/>
      </c>
      <c r="BT81" s="9"/>
    </row>
    <row r="82" spans="2:72">
      <c r="B82" s="4"/>
      <c r="D82" s="3" t="str">
        <f>IF($A82="ADD",IF(NOT(ISBLANK(C82)),_xlfn.XLOOKUP(C82,ud_amds_table_list[lookupValue],ud_amds_table_list[lookupKey],"ERROR"),""), "")</f>
        <v/>
      </c>
      <c r="E82" s="9"/>
      <c r="G82" s="3" t="str">
        <f>IF($A82="ADD",IF(NOT(ISBLANK(F82)),_xlfn.XLOOKUP(F82,roadnames[lookupValue],roadnames[lookupKey],"ERROR"),""), "")</f>
        <v/>
      </c>
      <c r="H82" s="5"/>
      <c r="I82" s="5"/>
      <c r="J82" s="6"/>
      <c r="L82" s="3" t="str">
        <f>IF($A82="ADD",IF(NOT(ISBLANK(K82)),_xlfn.XLOOKUP(K82,side[lookupValue],side[lookupKey],"ERROR"),""), "")</f>
        <v/>
      </c>
      <c r="M82" s="4"/>
      <c r="N82" s="4"/>
      <c r="O82" s="4"/>
      <c r="S82" s="3" t="str">
        <f>IF($A82="ADD",IF(NOT(ISBLANK(R82)),_xlfn.XLOOKUP(R82,ud_tcd_sign_class[lookupValue],ud_tcd_sign_class[lookupKey],"ERROR"),""), "")</f>
        <v/>
      </c>
      <c r="U82" s="3" t="str">
        <f>IF($A82="ADD",IF(NOT(ISBLANK(T82)),_xlfn.XLOOKUP(1,(ud_tcd_sign_subclass_lookup=T82)*(ud_tcd_sign_subclass_parentKey=S82),ud_tcd_sign_subclass[lookupKey],"ERROR"),""), "")</f>
        <v/>
      </c>
      <c r="W82" s="3" t="str">
        <f>IF($A82="ADD",IF(NOT(ISBLANK(V82)),_xlfn.XLOOKUP(1,(ud_tcd_sign_type_ne_lookup=V82)*(ud_tcd_sign_type_ne_parentKey=T82),ud_tcd_sign_type_ne[lookupKey],"ERROR"),""), "")</f>
        <v/>
      </c>
      <c r="Y82" s="3" t="str">
        <f>IF($A82="ADD",IF(NOT(ISBLANK(X82)),_xlfn.XLOOKUP(X82,ud_non_tcd_sign_type[lookupValue],ud_non_tcd_sign_type[lookupKey],"ERROR"),""), "")</f>
        <v/>
      </c>
      <c r="AE82" s="3" t="str">
        <f>IF($A82="ADD",IF(NOT(ISBLANK(AD82)),_xlfn.XLOOKUP(AD82,ud_sign_background_colour[lookupValue],ud_sign_background_colour[lookupKey],"ERROR"),""), "")</f>
        <v/>
      </c>
      <c r="AF82" s="8"/>
      <c r="AI82" s="3" t="str">
        <f>IF($A82="ADD",IF(NOT(ISBLANK(AH82)),_xlfn.XLOOKUP(AH82,ud_sign_connection_mode[lookupValue],ud_sign_connection_mode[lookupKey],"ERROR"),""), "")</f>
        <v/>
      </c>
      <c r="AJ82" s="4"/>
      <c r="AL82" s="3" t="str">
        <f t="shared" si="10"/>
        <v/>
      </c>
      <c r="AN82" s="3" t="str">
        <f>IF($A82="ADD",IF(NOT(ISBLANK(AM82)),_xlfn.XLOOKUP(AM82,indicating_dir[lookupValue],indicating_dir[lookupKey],"ERROR"),""), "")</f>
        <v/>
      </c>
      <c r="AP82" s="3" t="str">
        <f>IF($A82="ADD",IF(NOT(ISBLANK(AO82)),_xlfn.XLOOKUP(AO82,sign_substrate[lookupValue],sign_substrate[lookupKey],"ERROR"),""), "")</f>
        <v/>
      </c>
      <c r="AR82" s="3" t="str">
        <f>IF($A82="ADD",IF(NOT(ISBLANK(AQ82)),_xlfn.XLOOKUP(AQ82,frame[lookupValue],frame[lookupKey],"ERROR"),""), "")</f>
        <v/>
      </c>
      <c r="AT82" s="3" t="str">
        <f>IF($A82="ADD",IF(NOT(ISBLANK(AS82)),_xlfn.XLOOKUP(AS82,sign_material[lookupValue],sign_material[lookupKey],"ERROR"),""), "")</f>
        <v/>
      </c>
      <c r="AV82" s="3" t="str">
        <f>IF($A82="ADD",IF(NOT(ISBLANK(AU82)),_xlfn.XLOOKUP(AU82,sign_colour[lookupValue],sign_colour[lookupKey],"ERROR"),""), "")</f>
        <v/>
      </c>
      <c r="AX82" s="3" t="str">
        <f>IF($A82="ADD",IF(NOT(ISBLANK(AW82)),_xlfn.XLOOKUP(AW82,sign_material[lookupValue],sign_material[lookupKey],"ERROR"),""), "")</f>
        <v/>
      </c>
      <c r="AY82" s="7"/>
      <c r="AZ82" s="4" t="str">
        <f t="shared" ca="1" si="11"/>
        <v/>
      </c>
      <c r="BA82" s="4"/>
      <c r="BB82" s="3" t="str">
        <f t="shared" si="12"/>
        <v/>
      </c>
      <c r="BC82" s="3" t="str">
        <f>IF($A82="","",IF((AND($A82="ADD",OR(BB82="",BB82="In Use"))),"5",(_xlfn.XLOOKUP(BB82,ud_asset_status[lookupValue],ud_asset_status[lookupKey],""))))</f>
        <v/>
      </c>
      <c r="BD82" s="7"/>
      <c r="BF82" s="3" t="str">
        <f>IF($A82="ADD",IF(NOT(ISBLANK(BE82)),_xlfn.XLOOKUP(BE82,ar_replace_reason[lookupValue],ar_replace_reason[lookupKey],"ERROR"),""), "")</f>
        <v/>
      </c>
      <c r="BG82" s="3" t="str">
        <f t="shared" si="13"/>
        <v/>
      </c>
      <c r="BH82" s="3" t="str">
        <f>IF($A82="","",IF((AND($A82="ADD",OR(BG82="",BG82="Queenstown-Lakes District Council"))),"70",(_xlfn.XLOOKUP(BG82,ud_organisation_owner[lookupValue],ud_organisation_owner[lookupKey],""))))</f>
        <v/>
      </c>
      <c r="BI82" s="3" t="str">
        <f t="shared" si="14"/>
        <v/>
      </c>
      <c r="BJ82" s="3" t="str">
        <f>IF($A82="","",IF((AND($A82="ADD",OR(BI82="",BI82="Queenstown-Lakes District Council"))),"70",(_xlfn.XLOOKUP(BI82,ud_organisation_owner[lookupValue],ud_organisation_owner[lookupKey],""))))</f>
        <v/>
      </c>
      <c r="BK82" s="3" t="str">
        <f t="shared" si="15"/>
        <v/>
      </c>
      <c r="BL82" s="3" t="str">
        <f>IF($A82="","",IF((AND($A82="ADD",OR(BK82="",BK82="Local Authority"))),"17",(_xlfn.XLOOKUP(BK82,ud_sub_organisation[lookupValue],ud_sub_organisation[lookupKey],""))))</f>
        <v/>
      </c>
      <c r="BM82" s="3" t="str">
        <f t="shared" si="16"/>
        <v/>
      </c>
      <c r="BN82" s="3" t="str">
        <f>IF($A82="","",IF((AND($A82="ADD",OR(BM82="",BM82="Vested assets"))),"12",(_xlfn.XLOOKUP(BM82,ud_work_origin[lookupValue],ud_work_origin[lookupKey],""))))</f>
        <v/>
      </c>
      <c r="BO82" s="8"/>
      <c r="BP82" s="2" t="str">
        <f t="shared" si="17"/>
        <v/>
      </c>
      <c r="BQ82" s="3" t="str">
        <f t="shared" si="18"/>
        <v/>
      </c>
      <c r="BR82" s="3" t="str">
        <f>IF($A82="","",IF((AND($A82="ADD",OR(BQ82="",BQ82="Excellent"))),"1",(_xlfn.XLOOKUP(BQ82,condition[lookupValue],condition[lookupKey],""))))</f>
        <v/>
      </c>
      <c r="BS82" s="7" t="str">
        <f t="shared" si="19"/>
        <v/>
      </c>
      <c r="BT82" s="9"/>
    </row>
    <row r="83" spans="2:72">
      <c r="B83" s="4"/>
      <c r="D83" s="3" t="str">
        <f>IF($A83="ADD",IF(NOT(ISBLANK(C83)),_xlfn.XLOOKUP(C83,ud_amds_table_list[lookupValue],ud_amds_table_list[lookupKey],"ERROR"),""), "")</f>
        <v/>
      </c>
      <c r="E83" s="9"/>
      <c r="G83" s="3" t="str">
        <f>IF($A83="ADD",IF(NOT(ISBLANK(F83)),_xlfn.XLOOKUP(F83,roadnames[lookupValue],roadnames[lookupKey],"ERROR"),""), "")</f>
        <v/>
      </c>
      <c r="H83" s="5"/>
      <c r="I83" s="5"/>
      <c r="J83" s="6"/>
      <c r="L83" s="3" t="str">
        <f>IF($A83="ADD",IF(NOT(ISBLANK(K83)),_xlfn.XLOOKUP(K83,side[lookupValue],side[lookupKey],"ERROR"),""), "")</f>
        <v/>
      </c>
      <c r="M83" s="4"/>
      <c r="N83" s="4"/>
      <c r="O83" s="4"/>
      <c r="S83" s="3" t="str">
        <f>IF($A83="ADD",IF(NOT(ISBLANK(R83)),_xlfn.XLOOKUP(R83,ud_tcd_sign_class[lookupValue],ud_tcd_sign_class[lookupKey],"ERROR"),""), "")</f>
        <v/>
      </c>
      <c r="U83" s="3" t="str">
        <f>IF($A83="ADD",IF(NOT(ISBLANK(T83)),_xlfn.XLOOKUP(1,(ud_tcd_sign_subclass_lookup=T83)*(ud_tcd_sign_subclass_parentKey=S83),ud_tcd_sign_subclass[lookupKey],"ERROR"),""), "")</f>
        <v/>
      </c>
      <c r="W83" s="3" t="str">
        <f>IF($A83="ADD",IF(NOT(ISBLANK(V83)),_xlfn.XLOOKUP(1,(ud_tcd_sign_type_ne_lookup=V83)*(ud_tcd_sign_type_ne_parentKey=T83),ud_tcd_sign_type_ne[lookupKey],"ERROR"),""), "")</f>
        <v/>
      </c>
      <c r="Y83" s="3" t="str">
        <f>IF($A83="ADD",IF(NOT(ISBLANK(X83)),_xlfn.XLOOKUP(X83,ud_non_tcd_sign_type[lookupValue],ud_non_tcd_sign_type[lookupKey],"ERROR"),""), "")</f>
        <v/>
      </c>
      <c r="AE83" s="3" t="str">
        <f>IF($A83="ADD",IF(NOT(ISBLANK(AD83)),_xlfn.XLOOKUP(AD83,ud_sign_background_colour[lookupValue],ud_sign_background_colour[lookupKey],"ERROR"),""), "")</f>
        <v/>
      </c>
      <c r="AF83" s="8"/>
      <c r="AI83" s="3" t="str">
        <f>IF($A83="ADD",IF(NOT(ISBLANK(AH83)),_xlfn.XLOOKUP(AH83,ud_sign_connection_mode[lookupValue],ud_sign_connection_mode[lookupKey],"ERROR"),""), "")</f>
        <v/>
      </c>
      <c r="AJ83" s="4"/>
      <c r="AL83" s="3" t="str">
        <f t="shared" si="10"/>
        <v/>
      </c>
      <c r="AN83" s="3" t="str">
        <f>IF($A83="ADD",IF(NOT(ISBLANK(AM83)),_xlfn.XLOOKUP(AM83,indicating_dir[lookupValue],indicating_dir[lookupKey],"ERROR"),""), "")</f>
        <v/>
      </c>
      <c r="AP83" s="3" t="str">
        <f>IF($A83="ADD",IF(NOT(ISBLANK(AO83)),_xlfn.XLOOKUP(AO83,sign_substrate[lookupValue],sign_substrate[lookupKey],"ERROR"),""), "")</f>
        <v/>
      </c>
      <c r="AR83" s="3" t="str">
        <f>IF($A83="ADD",IF(NOT(ISBLANK(AQ83)),_xlfn.XLOOKUP(AQ83,frame[lookupValue],frame[lookupKey],"ERROR"),""), "")</f>
        <v/>
      </c>
      <c r="AT83" s="3" t="str">
        <f>IF($A83="ADD",IF(NOT(ISBLANK(AS83)),_xlfn.XLOOKUP(AS83,sign_material[lookupValue],sign_material[lookupKey],"ERROR"),""), "")</f>
        <v/>
      </c>
      <c r="AV83" s="3" t="str">
        <f>IF($A83="ADD",IF(NOT(ISBLANK(AU83)),_xlfn.XLOOKUP(AU83,sign_colour[lookupValue],sign_colour[lookupKey],"ERROR"),""), "")</f>
        <v/>
      </c>
      <c r="AX83" s="3" t="str">
        <f>IF($A83="ADD",IF(NOT(ISBLANK(AW83)),_xlfn.XLOOKUP(AW83,sign_material[lookupValue],sign_material[lookupKey],"ERROR"),""), "")</f>
        <v/>
      </c>
      <c r="AY83" s="7"/>
      <c r="AZ83" s="4" t="str">
        <f t="shared" ca="1" si="11"/>
        <v/>
      </c>
      <c r="BA83" s="4"/>
      <c r="BB83" s="3" t="str">
        <f t="shared" si="12"/>
        <v/>
      </c>
      <c r="BC83" s="3" t="str">
        <f>IF($A83="","",IF((AND($A83="ADD",OR(BB83="",BB83="In Use"))),"5",(_xlfn.XLOOKUP(BB83,ud_asset_status[lookupValue],ud_asset_status[lookupKey],""))))</f>
        <v/>
      </c>
      <c r="BD83" s="7"/>
      <c r="BF83" s="3" t="str">
        <f>IF($A83="ADD",IF(NOT(ISBLANK(BE83)),_xlfn.XLOOKUP(BE83,ar_replace_reason[lookupValue],ar_replace_reason[lookupKey],"ERROR"),""), "")</f>
        <v/>
      </c>
      <c r="BG83" s="3" t="str">
        <f t="shared" si="13"/>
        <v/>
      </c>
      <c r="BH83" s="3" t="str">
        <f>IF($A83="","",IF((AND($A83="ADD",OR(BG83="",BG83="Queenstown-Lakes District Council"))),"70",(_xlfn.XLOOKUP(BG83,ud_organisation_owner[lookupValue],ud_organisation_owner[lookupKey],""))))</f>
        <v/>
      </c>
      <c r="BI83" s="3" t="str">
        <f t="shared" si="14"/>
        <v/>
      </c>
      <c r="BJ83" s="3" t="str">
        <f>IF($A83="","",IF((AND($A83="ADD",OR(BI83="",BI83="Queenstown-Lakes District Council"))),"70",(_xlfn.XLOOKUP(BI83,ud_organisation_owner[lookupValue],ud_organisation_owner[lookupKey],""))))</f>
        <v/>
      </c>
      <c r="BK83" s="3" t="str">
        <f t="shared" si="15"/>
        <v/>
      </c>
      <c r="BL83" s="3" t="str">
        <f>IF($A83="","",IF((AND($A83="ADD",OR(BK83="",BK83="Local Authority"))),"17",(_xlfn.XLOOKUP(BK83,ud_sub_organisation[lookupValue],ud_sub_organisation[lookupKey],""))))</f>
        <v/>
      </c>
      <c r="BM83" s="3" t="str">
        <f t="shared" si="16"/>
        <v/>
      </c>
      <c r="BN83" s="3" t="str">
        <f>IF($A83="","",IF((AND($A83="ADD",OR(BM83="",BM83="Vested assets"))),"12",(_xlfn.XLOOKUP(BM83,ud_work_origin[lookupValue],ud_work_origin[lookupKey],""))))</f>
        <v/>
      </c>
      <c r="BO83" s="8"/>
      <c r="BP83" s="2" t="str">
        <f t="shared" si="17"/>
        <v/>
      </c>
      <c r="BQ83" s="3" t="str">
        <f t="shared" si="18"/>
        <v/>
      </c>
      <c r="BR83" s="3" t="str">
        <f>IF($A83="","",IF((AND($A83="ADD",OR(BQ83="",BQ83="Excellent"))),"1",(_xlfn.XLOOKUP(BQ83,condition[lookupValue],condition[lookupKey],""))))</f>
        <v/>
      </c>
      <c r="BS83" s="7" t="str">
        <f t="shared" si="19"/>
        <v/>
      </c>
      <c r="BT83" s="9"/>
    </row>
    <row r="84" spans="2:72">
      <c r="B84" s="4"/>
      <c r="D84" s="3" t="str">
        <f>IF($A84="ADD",IF(NOT(ISBLANK(C84)),_xlfn.XLOOKUP(C84,ud_amds_table_list[lookupValue],ud_amds_table_list[lookupKey],"ERROR"),""), "")</f>
        <v/>
      </c>
      <c r="E84" s="9"/>
      <c r="G84" s="3" t="str">
        <f>IF($A84="ADD",IF(NOT(ISBLANK(F84)),_xlfn.XLOOKUP(F84,roadnames[lookupValue],roadnames[lookupKey],"ERROR"),""), "")</f>
        <v/>
      </c>
      <c r="H84" s="5"/>
      <c r="I84" s="5"/>
      <c r="J84" s="6"/>
      <c r="L84" s="3" t="str">
        <f>IF($A84="ADD",IF(NOT(ISBLANK(K84)),_xlfn.XLOOKUP(K84,side[lookupValue],side[lookupKey],"ERROR"),""), "")</f>
        <v/>
      </c>
      <c r="M84" s="4"/>
      <c r="N84" s="4"/>
      <c r="O84" s="4"/>
      <c r="S84" s="3" t="str">
        <f>IF($A84="ADD",IF(NOT(ISBLANK(R84)),_xlfn.XLOOKUP(R84,ud_tcd_sign_class[lookupValue],ud_tcd_sign_class[lookupKey],"ERROR"),""), "")</f>
        <v/>
      </c>
      <c r="U84" s="3" t="str">
        <f>IF($A84="ADD",IF(NOT(ISBLANK(T84)),_xlfn.XLOOKUP(1,(ud_tcd_sign_subclass_lookup=T84)*(ud_tcd_sign_subclass_parentKey=S84),ud_tcd_sign_subclass[lookupKey],"ERROR"),""), "")</f>
        <v/>
      </c>
      <c r="W84" s="3" t="str">
        <f>IF($A84="ADD",IF(NOT(ISBLANK(V84)),_xlfn.XLOOKUP(1,(ud_tcd_sign_type_ne_lookup=V84)*(ud_tcd_sign_type_ne_parentKey=T84),ud_tcd_sign_type_ne[lookupKey],"ERROR"),""), "")</f>
        <v/>
      </c>
      <c r="Y84" s="3" t="str">
        <f>IF($A84="ADD",IF(NOT(ISBLANK(X84)),_xlfn.XLOOKUP(X84,ud_non_tcd_sign_type[lookupValue],ud_non_tcd_sign_type[lookupKey],"ERROR"),""), "")</f>
        <v/>
      </c>
      <c r="AE84" s="3" t="str">
        <f>IF($A84="ADD",IF(NOT(ISBLANK(AD84)),_xlfn.XLOOKUP(AD84,ud_sign_background_colour[lookupValue],ud_sign_background_colour[lookupKey],"ERROR"),""), "")</f>
        <v/>
      </c>
      <c r="AF84" s="8"/>
      <c r="AI84" s="3" t="str">
        <f>IF($A84="ADD",IF(NOT(ISBLANK(AH84)),_xlfn.XLOOKUP(AH84,ud_sign_connection_mode[lookupValue],ud_sign_connection_mode[lookupKey],"ERROR"),""), "")</f>
        <v/>
      </c>
      <c r="AJ84" s="4"/>
      <c r="AL84" s="3" t="str">
        <f t="shared" si="10"/>
        <v/>
      </c>
      <c r="AN84" s="3" t="str">
        <f>IF($A84="ADD",IF(NOT(ISBLANK(AM84)),_xlfn.XLOOKUP(AM84,indicating_dir[lookupValue],indicating_dir[lookupKey],"ERROR"),""), "")</f>
        <v/>
      </c>
      <c r="AP84" s="3" t="str">
        <f>IF($A84="ADD",IF(NOT(ISBLANK(AO84)),_xlfn.XLOOKUP(AO84,sign_substrate[lookupValue],sign_substrate[lookupKey],"ERROR"),""), "")</f>
        <v/>
      </c>
      <c r="AR84" s="3" t="str">
        <f>IF($A84="ADD",IF(NOT(ISBLANK(AQ84)),_xlfn.XLOOKUP(AQ84,frame[lookupValue],frame[lookupKey],"ERROR"),""), "")</f>
        <v/>
      </c>
      <c r="AT84" s="3" t="str">
        <f>IF($A84="ADD",IF(NOT(ISBLANK(AS84)),_xlfn.XLOOKUP(AS84,sign_material[lookupValue],sign_material[lookupKey],"ERROR"),""), "")</f>
        <v/>
      </c>
      <c r="AV84" s="3" t="str">
        <f>IF($A84="ADD",IF(NOT(ISBLANK(AU84)),_xlfn.XLOOKUP(AU84,sign_colour[lookupValue],sign_colour[lookupKey],"ERROR"),""), "")</f>
        <v/>
      </c>
      <c r="AX84" s="3" t="str">
        <f>IF($A84="ADD",IF(NOT(ISBLANK(AW84)),_xlfn.XLOOKUP(AW84,sign_material[lookupValue],sign_material[lookupKey],"ERROR"),""), "")</f>
        <v/>
      </c>
      <c r="AY84" s="7"/>
      <c r="AZ84" s="4" t="str">
        <f t="shared" ca="1" si="11"/>
        <v/>
      </c>
      <c r="BA84" s="4"/>
      <c r="BB84" s="3" t="str">
        <f t="shared" si="12"/>
        <v/>
      </c>
      <c r="BC84" s="3" t="str">
        <f>IF($A84="","",IF((AND($A84="ADD",OR(BB84="",BB84="In Use"))),"5",(_xlfn.XLOOKUP(BB84,ud_asset_status[lookupValue],ud_asset_status[lookupKey],""))))</f>
        <v/>
      </c>
      <c r="BD84" s="7"/>
      <c r="BF84" s="3" t="str">
        <f>IF($A84="ADD",IF(NOT(ISBLANK(BE84)),_xlfn.XLOOKUP(BE84,ar_replace_reason[lookupValue],ar_replace_reason[lookupKey],"ERROR"),""), "")</f>
        <v/>
      </c>
      <c r="BG84" s="3" t="str">
        <f t="shared" si="13"/>
        <v/>
      </c>
      <c r="BH84" s="3" t="str">
        <f>IF($A84="","",IF((AND($A84="ADD",OR(BG84="",BG84="Queenstown-Lakes District Council"))),"70",(_xlfn.XLOOKUP(BG84,ud_organisation_owner[lookupValue],ud_organisation_owner[lookupKey],""))))</f>
        <v/>
      </c>
      <c r="BI84" s="3" t="str">
        <f t="shared" si="14"/>
        <v/>
      </c>
      <c r="BJ84" s="3" t="str">
        <f>IF($A84="","",IF((AND($A84="ADD",OR(BI84="",BI84="Queenstown-Lakes District Council"))),"70",(_xlfn.XLOOKUP(BI84,ud_organisation_owner[lookupValue],ud_organisation_owner[lookupKey],""))))</f>
        <v/>
      </c>
      <c r="BK84" s="3" t="str">
        <f t="shared" si="15"/>
        <v/>
      </c>
      <c r="BL84" s="3" t="str">
        <f>IF($A84="","",IF((AND($A84="ADD",OR(BK84="",BK84="Local Authority"))),"17",(_xlfn.XLOOKUP(BK84,ud_sub_organisation[lookupValue],ud_sub_organisation[lookupKey],""))))</f>
        <v/>
      </c>
      <c r="BM84" s="3" t="str">
        <f t="shared" si="16"/>
        <v/>
      </c>
      <c r="BN84" s="3" t="str">
        <f>IF($A84="","",IF((AND($A84="ADD",OR(BM84="",BM84="Vested assets"))),"12",(_xlfn.XLOOKUP(BM84,ud_work_origin[lookupValue],ud_work_origin[lookupKey],""))))</f>
        <v/>
      </c>
      <c r="BO84" s="8"/>
      <c r="BP84" s="2" t="str">
        <f t="shared" si="17"/>
        <v/>
      </c>
      <c r="BQ84" s="3" t="str">
        <f t="shared" si="18"/>
        <v/>
      </c>
      <c r="BR84" s="3" t="str">
        <f>IF($A84="","",IF((AND($A84="ADD",OR(BQ84="",BQ84="Excellent"))),"1",(_xlfn.XLOOKUP(BQ84,condition[lookupValue],condition[lookupKey],""))))</f>
        <v/>
      </c>
      <c r="BS84" s="7" t="str">
        <f t="shared" si="19"/>
        <v/>
      </c>
      <c r="BT84" s="9"/>
    </row>
    <row r="85" spans="2:72">
      <c r="B85" s="4"/>
      <c r="D85" s="3" t="str">
        <f>IF($A85="ADD",IF(NOT(ISBLANK(C85)),_xlfn.XLOOKUP(C85,ud_amds_table_list[lookupValue],ud_amds_table_list[lookupKey],"ERROR"),""), "")</f>
        <v/>
      </c>
      <c r="E85" s="9"/>
      <c r="G85" s="3" t="str">
        <f>IF($A85="ADD",IF(NOT(ISBLANK(F85)),_xlfn.XLOOKUP(F85,roadnames[lookupValue],roadnames[lookupKey],"ERROR"),""), "")</f>
        <v/>
      </c>
      <c r="H85" s="5"/>
      <c r="I85" s="5"/>
      <c r="J85" s="6"/>
      <c r="L85" s="3" t="str">
        <f>IF($A85="ADD",IF(NOT(ISBLANK(K85)),_xlfn.XLOOKUP(K85,side[lookupValue],side[lookupKey],"ERROR"),""), "")</f>
        <v/>
      </c>
      <c r="M85" s="4"/>
      <c r="N85" s="4"/>
      <c r="O85" s="4"/>
      <c r="S85" s="3" t="str">
        <f>IF($A85="ADD",IF(NOT(ISBLANK(R85)),_xlfn.XLOOKUP(R85,ud_tcd_sign_class[lookupValue],ud_tcd_sign_class[lookupKey],"ERROR"),""), "")</f>
        <v/>
      </c>
      <c r="U85" s="3" t="str">
        <f>IF($A85="ADD",IF(NOT(ISBLANK(T85)),_xlfn.XLOOKUP(1,(ud_tcd_sign_subclass_lookup=T85)*(ud_tcd_sign_subclass_parentKey=S85),ud_tcd_sign_subclass[lookupKey],"ERROR"),""), "")</f>
        <v/>
      </c>
      <c r="W85" s="3" t="str">
        <f>IF($A85="ADD",IF(NOT(ISBLANK(V85)),_xlfn.XLOOKUP(1,(ud_tcd_sign_type_ne_lookup=V85)*(ud_tcd_sign_type_ne_parentKey=T85),ud_tcd_sign_type_ne[lookupKey],"ERROR"),""), "")</f>
        <v/>
      </c>
      <c r="Y85" s="3" t="str">
        <f>IF($A85="ADD",IF(NOT(ISBLANK(X85)),_xlfn.XLOOKUP(X85,ud_non_tcd_sign_type[lookupValue],ud_non_tcd_sign_type[lookupKey],"ERROR"),""), "")</f>
        <v/>
      </c>
      <c r="AE85" s="3" t="str">
        <f>IF($A85="ADD",IF(NOT(ISBLANK(AD85)),_xlfn.XLOOKUP(AD85,ud_sign_background_colour[lookupValue],ud_sign_background_colour[lookupKey],"ERROR"),""), "")</f>
        <v/>
      </c>
      <c r="AF85" s="8"/>
      <c r="AI85" s="3" t="str">
        <f>IF($A85="ADD",IF(NOT(ISBLANK(AH85)),_xlfn.XLOOKUP(AH85,ud_sign_connection_mode[lookupValue],ud_sign_connection_mode[lookupKey],"ERROR"),""), "")</f>
        <v/>
      </c>
      <c r="AJ85" s="4"/>
      <c r="AL85" s="3" t="str">
        <f t="shared" si="10"/>
        <v/>
      </c>
      <c r="AN85" s="3" t="str">
        <f>IF($A85="ADD",IF(NOT(ISBLANK(AM85)),_xlfn.XLOOKUP(AM85,indicating_dir[lookupValue],indicating_dir[lookupKey],"ERROR"),""), "")</f>
        <v/>
      </c>
      <c r="AP85" s="3" t="str">
        <f>IF($A85="ADD",IF(NOT(ISBLANK(AO85)),_xlfn.XLOOKUP(AO85,sign_substrate[lookupValue],sign_substrate[lookupKey],"ERROR"),""), "")</f>
        <v/>
      </c>
      <c r="AR85" s="3" t="str">
        <f>IF($A85="ADD",IF(NOT(ISBLANK(AQ85)),_xlfn.XLOOKUP(AQ85,frame[lookupValue],frame[lookupKey],"ERROR"),""), "")</f>
        <v/>
      </c>
      <c r="AT85" s="3" t="str">
        <f>IF($A85="ADD",IF(NOT(ISBLANK(AS85)),_xlfn.XLOOKUP(AS85,sign_material[lookupValue],sign_material[lookupKey],"ERROR"),""), "")</f>
        <v/>
      </c>
      <c r="AV85" s="3" t="str">
        <f>IF($A85="ADD",IF(NOT(ISBLANK(AU85)),_xlfn.XLOOKUP(AU85,sign_colour[lookupValue],sign_colour[lookupKey],"ERROR"),""), "")</f>
        <v/>
      </c>
      <c r="AX85" s="3" t="str">
        <f>IF($A85="ADD",IF(NOT(ISBLANK(AW85)),_xlfn.XLOOKUP(AW85,sign_material[lookupValue],sign_material[lookupKey],"ERROR"),""), "")</f>
        <v/>
      </c>
      <c r="AY85" s="7"/>
      <c r="AZ85" s="4" t="str">
        <f t="shared" ca="1" si="11"/>
        <v/>
      </c>
      <c r="BA85" s="4"/>
      <c r="BB85" s="3" t="str">
        <f t="shared" si="12"/>
        <v/>
      </c>
      <c r="BC85" s="3" t="str">
        <f>IF($A85="","",IF((AND($A85="ADD",OR(BB85="",BB85="In Use"))),"5",(_xlfn.XLOOKUP(BB85,ud_asset_status[lookupValue],ud_asset_status[lookupKey],""))))</f>
        <v/>
      </c>
      <c r="BD85" s="7"/>
      <c r="BF85" s="3" t="str">
        <f>IF($A85="ADD",IF(NOT(ISBLANK(BE85)),_xlfn.XLOOKUP(BE85,ar_replace_reason[lookupValue],ar_replace_reason[lookupKey],"ERROR"),""), "")</f>
        <v/>
      </c>
      <c r="BG85" s="3" t="str">
        <f t="shared" si="13"/>
        <v/>
      </c>
      <c r="BH85" s="3" t="str">
        <f>IF($A85="","",IF((AND($A85="ADD",OR(BG85="",BG85="Queenstown-Lakes District Council"))),"70",(_xlfn.XLOOKUP(BG85,ud_organisation_owner[lookupValue],ud_organisation_owner[lookupKey],""))))</f>
        <v/>
      </c>
      <c r="BI85" s="3" t="str">
        <f t="shared" si="14"/>
        <v/>
      </c>
      <c r="BJ85" s="3" t="str">
        <f>IF($A85="","",IF((AND($A85="ADD",OR(BI85="",BI85="Queenstown-Lakes District Council"))),"70",(_xlfn.XLOOKUP(BI85,ud_organisation_owner[lookupValue],ud_organisation_owner[lookupKey],""))))</f>
        <v/>
      </c>
      <c r="BK85" s="3" t="str">
        <f t="shared" si="15"/>
        <v/>
      </c>
      <c r="BL85" s="3" t="str">
        <f>IF($A85="","",IF((AND($A85="ADD",OR(BK85="",BK85="Local Authority"))),"17",(_xlfn.XLOOKUP(BK85,ud_sub_organisation[lookupValue],ud_sub_organisation[lookupKey],""))))</f>
        <v/>
      </c>
      <c r="BM85" s="3" t="str">
        <f t="shared" si="16"/>
        <v/>
      </c>
      <c r="BN85" s="3" t="str">
        <f>IF($A85="","",IF((AND($A85="ADD",OR(BM85="",BM85="Vested assets"))),"12",(_xlfn.XLOOKUP(BM85,ud_work_origin[lookupValue],ud_work_origin[lookupKey],""))))</f>
        <v/>
      </c>
      <c r="BO85" s="8"/>
      <c r="BP85" s="2" t="str">
        <f t="shared" si="17"/>
        <v/>
      </c>
      <c r="BQ85" s="3" t="str">
        <f t="shared" si="18"/>
        <v/>
      </c>
      <c r="BR85" s="3" t="str">
        <f>IF($A85="","",IF((AND($A85="ADD",OR(BQ85="",BQ85="Excellent"))),"1",(_xlfn.XLOOKUP(BQ85,condition[lookupValue],condition[lookupKey],""))))</f>
        <v/>
      </c>
      <c r="BS85" s="7" t="str">
        <f t="shared" si="19"/>
        <v/>
      </c>
      <c r="BT85" s="9"/>
    </row>
    <row r="86" spans="2:72">
      <c r="B86" s="4"/>
      <c r="D86" s="3" t="str">
        <f>IF($A86="ADD",IF(NOT(ISBLANK(C86)),_xlfn.XLOOKUP(C86,ud_amds_table_list[lookupValue],ud_amds_table_list[lookupKey],"ERROR"),""), "")</f>
        <v/>
      </c>
      <c r="E86" s="9"/>
      <c r="G86" s="3" t="str">
        <f>IF($A86="ADD",IF(NOT(ISBLANK(F86)),_xlfn.XLOOKUP(F86,roadnames[lookupValue],roadnames[lookupKey],"ERROR"),""), "")</f>
        <v/>
      </c>
      <c r="H86" s="5"/>
      <c r="I86" s="5"/>
      <c r="J86" s="6"/>
      <c r="L86" s="3" t="str">
        <f>IF($A86="ADD",IF(NOT(ISBLANK(K86)),_xlfn.XLOOKUP(K86,side[lookupValue],side[lookupKey],"ERROR"),""), "")</f>
        <v/>
      </c>
      <c r="M86" s="4"/>
      <c r="N86" s="4"/>
      <c r="O86" s="4"/>
      <c r="S86" s="3" t="str">
        <f>IF($A86="ADD",IF(NOT(ISBLANK(R86)),_xlfn.XLOOKUP(R86,ud_tcd_sign_class[lookupValue],ud_tcd_sign_class[lookupKey],"ERROR"),""), "")</f>
        <v/>
      </c>
      <c r="U86" s="3" t="str">
        <f>IF($A86="ADD",IF(NOT(ISBLANK(T86)),_xlfn.XLOOKUP(1,(ud_tcd_sign_subclass_lookup=T86)*(ud_tcd_sign_subclass_parentKey=S86),ud_tcd_sign_subclass[lookupKey],"ERROR"),""), "")</f>
        <v/>
      </c>
      <c r="W86" s="3" t="str">
        <f>IF($A86="ADD",IF(NOT(ISBLANK(V86)),_xlfn.XLOOKUP(1,(ud_tcd_sign_type_ne_lookup=V86)*(ud_tcd_sign_type_ne_parentKey=T86),ud_tcd_sign_type_ne[lookupKey],"ERROR"),""), "")</f>
        <v/>
      </c>
      <c r="Y86" s="3" t="str">
        <f>IF($A86="ADD",IF(NOT(ISBLANK(X86)),_xlfn.XLOOKUP(X86,ud_non_tcd_sign_type[lookupValue],ud_non_tcd_sign_type[lookupKey],"ERROR"),""), "")</f>
        <v/>
      </c>
      <c r="AE86" s="3" t="str">
        <f>IF($A86="ADD",IF(NOT(ISBLANK(AD86)),_xlfn.XLOOKUP(AD86,ud_sign_background_colour[lookupValue],ud_sign_background_colour[lookupKey],"ERROR"),""), "")</f>
        <v/>
      </c>
      <c r="AF86" s="8"/>
      <c r="AI86" s="3" t="str">
        <f>IF($A86="ADD",IF(NOT(ISBLANK(AH86)),_xlfn.XLOOKUP(AH86,ud_sign_connection_mode[lookupValue],ud_sign_connection_mode[lookupKey],"ERROR"),""), "")</f>
        <v/>
      </c>
      <c r="AJ86" s="4"/>
      <c r="AL86" s="3" t="str">
        <f t="shared" si="10"/>
        <v/>
      </c>
      <c r="AN86" s="3" t="str">
        <f>IF($A86="ADD",IF(NOT(ISBLANK(AM86)),_xlfn.XLOOKUP(AM86,indicating_dir[lookupValue],indicating_dir[lookupKey],"ERROR"),""), "")</f>
        <v/>
      </c>
      <c r="AP86" s="3" t="str">
        <f>IF($A86="ADD",IF(NOT(ISBLANK(AO86)),_xlfn.XLOOKUP(AO86,sign_substrate[lookupValue],sign_substrate[lookupKey],"ERROR"),""), "")</f>
        <v/>
      </c>
      <c r="AR86" s="3" t="str">
        <f>IF($A86="ADD",IF(NOT(ISBLANK(AQ86)),_xlfn.XLOOKUP(AQ86,frame[lookupValue],frame[lookupKey],"ERROR"),""), "")</f>
        <v/>
      </c>
      <c r="AT86" s="3" t="str">
        <f>IF($A86="ADD",IF(NOT(ISBLANK(AS86)),_xlfn.XLOOKUP(AS86,sign_material[lookupValue],sign_material[lookupKey],"ERROR"),""), "")</f>
        <v/>
      </c>
      <c r="AV86" s="3" t="str">
        <f>IF($A86="ADD",IF(NOT(ISBLANK(AU86)),_xlfn.XLOOKUP(AU86,sign_colour[lookupValue],sign_colour[lookupKey],"ERROR"),""), "")</f>
        <v/>
      </c>
      <c r="AX86" s="3" t="str">
        <f>IF($A86="ADD",IF(NOT(ISBLANK(AW86)),_xlfn.XLOOKUP(AW86,sign_material[lookupValue],sign_material[lookupKey],"ERROR"),""), "")</f>
        <v/>
      </c>
      <c r="AY86" s="7"/>
      <c r="AZ86" s="4" t="str">
        <f t="shared" ca="1" si="11"/>
        <v/>
      </c>
      <c r="BA86" s="4"/>
      <c r="BB86" s="3" t="str">
        <f t="shared" si="12"/>
        <v/>
      </c>
      <c r="BC86" s="3" t="str">
        <f>IF($A86="","",IF((AND($A86="ADD",OR(BB86="",BB86="In Use"))),"5",(_xlfn.XLOOKUP(BB86,ud_asset_status[lookupValue],ud_asset_status[lookupKey],""))))</f>
        <v/>
      </c>
      <c r="BD86" s="7"/>
      <c r="BF86" s="3" t="str">
        <f>IF($A86="ADD",IF(NOT(ISBLANK(BE86)),_xlfn.XLOOKUP(BE86,ar_replace_reason[lookupValue],ar_replace_reason[lookupKey],"ERROR"),""), "")</f>
        <v/>
      </c>
      <c r="BG86" s="3" t="str">
        <f t="shared" si="13"/>
        <v/>
      </c>
      <c r="BH86" s="3" t="str">
        <f>IF($A86="","",IF((AND($A86="ADD",OR(BG86="",BG86="Queenstown-Lakes District Council"))),"70",(_xlfn.XLOOKUP(BG86,ud_organisation_owner[lookupValue],ud_organisation_owner[lookupKey],""))))</f>
        <v/>
      </c>
      <c r="BI86" s="3" t="str">
        <f t="shared" si="14"/>
        <v/>
      </c>
      <c r="BJ86" s="3" t="str">
        <f>IF($A86="","",IF((AND($A86="ADD",OR(BI86="",BI86="Queenstown-Lakes District Council"))),"70",(_xlfn.XLOOKUP(BI86,ud_organisation_owner[lookupValue],ud_organisation_owner[lookupKey],""))))</f>
        <v/>
      </c>
      <c r="BK86" s="3" t="str">
        <f t="shared" si="15"/>
        <v/>
      </c>
      <c r="BL86" s="3" t="str">
        <f>IF($A86="","",IF((AND($A86="ADD",OR(BK86="",BK86="Local Authority"))),"17",(_xlfn.XLOOKUP(BK86,ud_sub_organisation[lookupValue],ud_sub_organisation[lookupKey],""))))</f>
        <v/>
      </c>
      <c r="BM86" s="3" t="str">
        <f t="shared" si="16"/>
        <v/>
      </c>
      <c r="BN86" s="3" t="str">
        <f>IF($A86="","",IF((AND($A86="ADD",OR(BM86="",BM86="Vested assets"))),"12",(_xlfn.XLOOKUP(BM86,ud_work_origin[lookupValue],ud_work_origin[lookupKey],""))))</f>
        <v/>
      </c>
      <c r="BO86" s="8"/>
      <c r="BP86" s="2" t="str">
        <f t="shared" si="17"/>
        <v/>
      </c>
      <c r="BQ86" s="3" t="str">
        <f t="shared" si="18"/>
        <v/>
      </c>
      <c r="BR86" s="3" t="str">
        <f>IF($A86="","",IF((AND($A86="ADD",OR(BQ86="",BQ86="Excellent"))),"1",(_xlfn.XLOOKUP(BQ86,condition[lookupValue],condition[lookupKey],""))))</f>
        <v/>
      </c>
      <c r="BS86" s="7" t="str">
        <f t="shared" si="19"/>
        <v/>
      </c>
      <c r="BT86" s="9"/>
    </row>
    <row r="87" spans="2:72">
      <c r="B87" s="4"/>
      <c r="D87" s="3" t="str">
        <f>IF($A87="ADD",IF(NOT(ISBLANK(C87)),_xlfn.XLOOKUP(C87,ud_amds_table_list[lookupValue],ud_amds_table_list[lookupKey],"ERROR"),""), "")</f>
        <v/>
      </c>
      <c r="E87" s="9"/>
      <c r="G87" s="3" t="str">
        <f>IF($A87="ADD",IF(NOT(ISBLANK(F87)),_xlfn.XLOOKUP(F87,roadnames[lookupValue],roadnames[lookupKey],"ERROR"),""), "")</f>
        <v/>
      </c>
      <c r="H87" s="5"/>
      <c r="I87" s="5"/>
      <c r="J87" s="6"/>
      <c r="L87" s="3" t="str">
        <f>IF($A87="ADD",IF(NOT(ISBLANK(K87)),_xlfn.XLOOKUP(K87,side[lookupValue],side[lookupKey],"ERROR"),""), "")</f>
        <v/>
      </c>
      <c r="M87" s="4"/>
      <c r="N87" s="4"/>
      <c r="O87" s="4"/>
      <c r="S87" s="3" t="str">
        <f>IF($A87="ADD",IF(NOT(ISBLANK(R87)),_xlfn.XLOOKUP(R87,ud_tcd_sign_class[lookupValue],ud_tcd_sign_class[lookupKey],"ERROR"),""), "")</f>
        <v/>
      </c>
      <c r="U87" s="3" t="str">
        <f>IF($A87="ADD",IF(NOT(ISBLANK(T87)),_xlfn.XLOOKUP(1,(ud_tcd_sign_subclass_lookup=T87)*(ud_tcd_sign_subclass_parentKey=S87),ud_tcd_sign_subclass[lookupKey],"ERROR"),""), "")</f>
        <v/>
      </c>
      <c r="W87" s="3" t="str">
        <f>IF($A87="ADD",IF(NOT(ISBLANK(V87)),_xlfn.XLOOKUP(1,(ud_tcd_sign_type_ne_lookup=V87)*(ud_tcd_sign_type_ne_parentKey=T87),ud_tcd_sign_type_ne[lookupKey],"ERROR"),""), "")</f>
        <v/>
      </c>
      <c r="Y87" s="3" t="str">
        <f>IF($A87="ADD",IF(NOT(ISBLANK(X87)),_xlfn.XLOOKUP(X87,ud_non_tcd_sign_type[lookupValue],ud_non_tcd_sign_type[lookupKey],"ERROR"),""), "")</f>
        <v/>
      </c>
      <c r="AE87" s="3" t="str">
        <f>IF($A87="ADD",IF(NOT(ISBLANK(AD87)),_xlfn.XLOOKUP(AD87,ud_sign_background_colour[lookupValue],ud_sign_background_colour[lookupKey],"ERROR"),""), "")</f>
        <v/>
      </c>
      <c r="AF87" s="8"/>
      <c r="AI87" s="3" t="str">
        <f>IF($A87="ADD",IF(NOT(ISBLANK(AH87)),_xlfn.XLOOKUP(AH87,ud_sign_connection_mode[lookupValue],ud_sign_connection_mode[lookupKey],"ERROR"),""), "")</f>
        <v/>
      </c>
      <c r="AJ87" s="4"/>
      <c r="AL87" s="3" t="str">
        <f t="shared" si="10"/>
        <v/>
      </c>
      <c r="AN87" s="3" t="str">
        <f>IF($A87="ADD",IF(NOT(ISBLANK(AM87)),_xlfn.XLOOKUP(AM87,indicating_dir[lookupValue],indicating_dir[lookupKey],"ERROR"),""), "")</f>
        <v/>
      </c>
      <c r="AP87" s="3" t="str">
        <f>IF($A87="ADD",IF(NOT(ISBLANK(AO87)),_xlfn.XLOOKUP(AO87,sign_substrate[lookupValue],sign_substrate[lookupKey],"ERROR"),""), "")</f>
        <v/>
      </c>
      <c r="AR87" s="3" t="str">
        <f>IF($A87="ADD",IF(NOT(ISBLANK(AQ87)),_xlfn.XLOOKUP(AQ87,frame[lookupValue],frame[lookupKey],"ERROR"),""), "")</f>
        <v/>
      </c>
      <c r="AT87" s="3" t="str">
        <f>IF($A87="ADD",IF(NOT(ISBLANK(AS87)),_xlfn.XLOOKUP(AS87,sign_material[lookupValue],sign_material[lookupKey],"ERROR"),""), "")</f>
        <v/>
      </c>
      <c r="AV87" s="3" t="str">
        <f>IF($A87="ADD",IF(NOT(ISBLANK(AU87)),_xlfn.XLOOKUP(AU87,sign_colour[lookupValue],sign_colour[lookupKey],"ERROR"),""), "")</f>
        <v/>
      </c>
      <c r="AX87" s="3" t="str">
        <f>IF($A87="ADD",IF(NOT(ISBLANK(AW87)),_xlfn.XLOOKUP(AW87,sign_material[lookupValue],sign_material[lookupKey],"ERROR"),""), "")</f>
        <v/>
      </c>
      <c r="AY87" s="7"/>
      <c r="AZ87" s="4" t="str">
        <f t="shared" ca="1" si="11"/>
        <v/>
      </c>
      <c r="BA87" s="4"/>
      <c r="BB87" s="3" t="str">
        <f t="shared" si="12"/>
        <v/>
      </c>
      <c r="BC87" s="3" t="str">
        <f>IF($A87="","",IF((AND($A87="ADD",OR(BB87="",BB87="In Use"))),"5",(_xlfn.XLOOKUP(BB87,ud_asset_status[lookupValue],ud_asset_status[lookupKey],""))))</f>
        <v/>
      </c>
      <c r="BD87" s="7"/>
      <c r="BF87" s="3" t="str">
        <f>IF($A87="ADD",IF(NOT(ISBLANK(BE87)),_xlfn.XLOOKUP(BE87,ar_replace_reason[lookupValue],ar_replace_reason[lookupKey],"ERROR"),""), "")</f>
        <v/>
      </c>
      <c r="BG87" s="3" t="str">
        <f t="shared" si="13"/>
        <v/>
      </c>
      <c r="BH87" s="3" t="str">
        <f>IF($A87="","",IF((AND($A87="ADD",OR(BG87="",BG87="Queenstown-Lakes District Council"))),"70",(_xlfn.XLOOKUP(BG87,ud_organisation_owner[lookupValue],ud_organisation_owner[lookupKey],""))))</f>
        <v/>
      </c>
      <c r="BI87" s="3" t="str">
        <f t="shared" si="14"/>
        <v/>
      </c>
      <c r="BJ87" s="3" t="str">
        <f>IF($A87="","",IF((AND($A87="ADD",OR(BI87="",BI87="Queenstown-Lakes District Council"))),"70",(_xlfn.XLOOKUP(BI87,ud_organisation_owner[lookupValue],ud_organisation_owner[lookupKey],""))))</f>
        <v/>
      </c>
      <c r="BK87" s="3" t="str">
        <f t="shared" si="15"/>
        <v/>
      </c>
      <c r="BL87" s="3" t="str">
        <f>IF($A87="","",IF((AND($A87="ADD",OR(BK87="",BK87="Local Authority"))),"17",(_xlfn.XLOOKUP(BK87,ud_sub_organisation[lookupValue],ud_sub_organisation[lookupKey],""))))</f>
        <v/>
      </c>
      <c r="BM87" s="3" t="str">
        <f t="shared" si="16"/>
        <v/>
      </c>
      <c r="BN87" s="3" t="str">
        <f>IF($A87="","",IF((AND($A87="ADD",OR(BM87="",BM87="Vested assets"))),"12",(_xlfn.XLOOKUP(BM87,ud_work_origin[lookupValue],ud_work_origin[lookupKey],""))))</f>
        <v/>
      </c>
      <c r="BO87" s="8"/>
      <c r="BP87" s="2" t="str">
        <f t="shared" si="17"/>
        <v/>
      </c>
      <c r="BQ87" s="3" t="str">
        <f t="shared" si="18"/>
        <v/>
      </c>
      <c r="BR87" s="3" t="str">
        <f>IF($A87="","",IF((AND($A87="ADD",OR(BQ87="",BQ87="Excellent"))),"1",(_xlfn.XLOOKUP(BQ87,condition[lookupValue],condition[lookupKey],""))))</f>
        <v/>
      </c>
      <c r="BS87" s="7" t="str">
        <f t="shared" si="19"/>
        <v/>
      </c>
      <c r="BT87" s="9"/>
    </row>
    <row r="88" spans="2:72">
      <c r="B88" s="4"/>
      <c r="D88" s="3" t="str">
        <f>IF($A88="ADD",IF(NOT(ISBLANK(C88)),_xlfn.XLOOKUP(C88,ud_amds_table_list[lookupValue],ud_amds_table_list[lookupKey],"ERROR"),""), "")</f>
        <v/>
      </c>
      <c r="E88" s="9"/>
      <c r="G88" s="3" t="str">
        <f>IF($A88="ADD",IF(NOT(ISBLANK(F88)),_xlfn.XLOOKUP(F88,roadnames[lookupValue],roadnames[lookupKey],"ERROR"),""), "")</f>
        <v/>
      </c>
      <c r="H88" s="5"/>
      <c r="I88" s="5"/>
      <c r="J88" s="6"/>
      <c r="L88" s="3" t="str">
        <f>IF($A88="ADD",IF(NOT(ISBLANK(K88)),_xlfn.XLOOKUP(K88,side[lookupValue],side[lookupKey],"ERROR"),""), "")</f>
        <v/>
      </c>
      <c r="M88" s="4"/>
      <c r="N88" s="4"/>
      <c r="O88" s="4"/>
      <c r="S88" s="3" t="str">
        <f>IF($A88="ADD",IF(NOT(ISBLANK(R88)),_xlfn.XLOOKUP(R88,ud_tcd_sign_class[lookupValue],ud_tcd_sign_class[lookupKey],"ERROR"),""), "")</f>
        <v/>
      </c>
      <c r="U88" s="3" t="str">
        <f>IF($A88="ADD",IF(NOT(ISBLANK(T88)),_xlfn.XLOOKUP(1,(ud_tcd_sign_subclass_lookup=T88)*(ud_tcd_sign_subclass_parentKey=S88),ud_tcd_sign_subclass[lookupKey],"ERROR"),""), "")</f>
        <v/>
      </c>
      <c r="W88" s="3" t="str">
        <f>IF($A88="ADD",IF(NOT(ISBLANK(V88)),_xlfn.XLOOKUP(1,(ud_tcd_sign_type_ne_lookup=V88)*(ud_tcd_sign_type_ne_parentKey=T88),ud_tcd_sign_type_ne[lookupKey],"ERROR"),""), "")</f>
        <v/>
      </c>
      <c r="Y88" s="3" t="str">
        <f>IF($A88="ADD",IF(NOT(ISBLANK(X88)),_xlfn.XLOOKUP(X88,ud_non_tcd_sign_type[lookupValue],ud_non_tcd_sign_type[lookupKey],"ERROR"),""), "")</f>
        <v/>
      </c>
      <c r="AE88" s="3" t="str">
        <f>IF($A88="ADD",IF(NOT(ISBLANK(AD88)),_xlfn.XLOOKUP(AD88,ud_sign_background_colour[lookupValue],ud_sign_background_colour[lookupKey],"ERROR"),""), "")</f>
        <v/>
      </c>
      <c r="AF88" s="8"/>
      <c r="AI88" s="3" t="str">
        <f>IF($A88="ADD",IF(NOT(ISBLANK(AH88)),_xlfn.XLOOKUP(AH88,ud_sign_connection_mode[lookupValue],ud_sign_connection_mode[lookupKey],"ERROR"),""), "")</f>
        <v/>
      </c>
      <c r="AJ88" s="4"/>
      <c r="AL88" s="3" t="str">
        <f t="shared" si="10"/>
        <v/>
      </c>
      <c r="AN88" s="3" t="str">
        <f>IF($A88="ADD",IF(NOT(ISBLANK(AM88)),_xlfn.XLOOKUP(AM88,indicating_dir[lookupValue],indicating_dir[lookupKey],"ERROR"),""), "")</f>
        <v/>
      </c>
      <c r="AP88" s="3" t="str">
        <f>IF($A88="ADD",IF(NOT(ISBLANK(AO88)),_xlfn.XLOOKUP(AO88,sign_substrate[lookupValue],sign_substrate[lookupKey],"ERROR"),""), "")</f>
        <v/>
      </c>
      <c r="AR88" s="3" t="str">
        <f>IF($A88="ADD",IF(NOT(ISBLANK(AQ88)),_xlfn.XLOOKUP(AQ88,frame[lookupValue],frame[lookupKey],"ERROR"),""), "")</f>
        <v/>
      </c>
      <c r="AT88" s="3" t="str">
        <f>IF($A88="ADD",IF(NOT(ISBLANK(AS88)),_xlfn.XLOOKUP(AS88,sign_material[lookupValue],sign_material[lookupKey],"ERROR"),""), "")</f>
        <v/>
      </c>
      <c r="AV88" s="3" t="str">
        <f>IF($A88="ADD",IF(NOT(ISBLANK(AU88)),_xlfn.XLOOKUP(AU88,sign_colour[lookupValue],sign_colour[lookupKey],"ERROR"),""), "")</f>
        <v/>
      </c>
      <c r="AX88" s="3" t="str">
        <f>IF($A88="ADD",IF(NOT(ISBLANK(AW88)),_xlfn.XLOOKUP(AW88,sign_material[lookupValue],sign_material[lookupKey],"ERROR"),""), "")</f>
        <v/>
      </c>
      <c r="AY88" s="7"/>
      <c r="AZ88" s="4" t="str">
        <f t="shared" ca="1" si="11"/>
        <v/>
      </c>
      <c r="BA88" s="4"/>
      <c r="BB88" s="3" t="str">
        <f t="shared" si="12"/>
        <v/>
      </c>
      <c r="BC88" s="3" t="str">
        <f>IF($A88="","",IF((AND($A88="ADD",OR(BB88="",BB88="In Use"))),"5",(_xlfn.XLOOKUP(BB88,ud_asset_status[lookupValue],ud_asset_status[lookupKey],""))))</f>
        <v/>
      </c>
      <c r="BD88" s="7"/>
      <c r="BF88" s="3" t="str">
        <f>IF($A88="ADD",IF(NOT(ISBLANK(BE88)),_xlfn.XLOOKUP(BE88,ar_replace_reason[lookupValue],ar_replace_reason[lookupKey],"ERROR"),""), "")</f>
        <v/>
      </c>
      <c r="BG88" s="3" t="str">
        <f t="shared" si="13"/>
        <v/>
      </c>
      <c r="BH88" s="3" t="str">
        <f>IF($A88="","",IF((AND($A88="ADD",OR(BG88="",BG88="Queenstown-Lakes District Council"))),"70",(_xlfn.XLOOKUP(BG88,ud_organisation_owner[lookupValue],ud_organisation_owner[lookupKey],""))))</f>
        <v/>
      </c>
      <c r="BI88" s="3" t="str">
        <f t="shared" si="14"/>
        <v/>
      </c>
      <c r="BJ88" s="3" t="str">
        <f>IF($A88="","",IF((AND($A88="ADD",OR(BI88="",BI88="Queenstown-Lakes District Council"))),"70",(_xlfn.XLOOKUP(BI88,ud_organisation_owner[lookupValue],ud_organisation_owner[lookupKey],""))))</f>
        <v/>
      </c>
      <c r="BK88" s="3" t="str">
        <f t="shared" si="15"/>
        <v/>
      </c>
      <c r="BL88" s="3" t="str">
        <f>IF($A88="","",IF((AND($A88="ADD",OR(BK88="",BK88="Local Authority"))),"17",(_xlfn.XLOOKUP(BK88,ud_sub_organisation[lookupValue],ud_sub_organisation[lookupKey],""))))</f>
        <v/>
      </c>
      <c r="BM88" s="3" t="str">
        <f t="shared" si="16"/>
        <v/>
      </c>
      <c r="BN88" s="3" t="str">
        <f>IF($A88="","",IF((AND($A88="ADD",OR(BM88="",BM88="Vested assets"))),"12",(_xlfn.XLOOKUP(BM88,ud_work_origin[lookupValue],ud_work_origin[lookupKey],""))))</f>
        <v/>
      </c>
      <c r="BO88" s="8"/>
      <c r="BP88" s="2" t="str">
        <f t="shared" si="17"/>
        <v/>
      </c>
      <c r="BQ88" s="3" t="str">
        <f t="shared" si="18"/>
        <v/>
      </c>
      <c r="BR88" s="3" t="str">
        <f>IF($A88="","",IF((AND($A88="ADD",OR(BQ88="",BQ88="Excellent"))),"1",(_xlfn.XLOOKUP(BQ88,condition[lookupValue],condition[lookupKey],""))))</f>
        <v/>
      </c>
      <c r="BS88" s="7" t="str">
        <f t="shared" si="19"/>
        <v/>
      </c>
      <c r="BT88" s="9"/>
    </row>
    <row r="89" spans="2:72">
      <c r="B89" s="4"/>
      <c r="D89" s="3" t="str">
        <f>IF($A89="ADD",IF(NOT(ISBLANK(C89)),_xlfn.XLOOKUP(C89,ud_amds_table_list[lookupValue],ud_amds_table_list[lookupKey],"ERROR"),""), "")</f>
        <v/>
      </c>
      <c r="E89" s="9"/>
      <c r="G89" s="3" t="str">
        <f>IF($A89="ADD",IF(NOT(ISBLANK(F89)),_xlfn.XLOOKUP(F89,roadnames[lookupValue],roadnames[lookupKey],"ERROR"),""), "")</f>
        <v/>
      </c>
      <c r="H89" s="5"/>
      <c r="I89" s="5"/>
      <c r="J89" s="6"/>
      <c r="L89" s="3" t="str">
        <f>IF($A89="ADD",IF(NOT(ISBLANK(K89)),_xlfn.XLOOKUP(K89,side[lookupValue],side[lookupKey],"ERROR"),""), "")</f>
        <v/>
      </c>
      <c r="M89" s="4"/>
      <c r="N89" s="4"/>
      <c r="O89" s="4"/>
      <c r="S89" s="3" t="str">
        <f>IF($A89="ADD",IF(NOT(ISBLANK(R89)),_xlfn.XLOOKUP(R89,ud_tcd_sign_class[lookupValue],ud_tcd_sign_class[lookupKey],"ERROR"),""), "")</f>
        <v/>
      </c>
      <c r="U89" s="3" t="str">
        <f>IF($A89="ADD",IF(NOT(ISBLANK(T89)),_xlfn.XLOOKUP(1,(ud_tcd_sign_subclass_lookup=T89)*(ud_tcd_sign_subclass_parentKey=S89),ud_tcd_sign_subclass[lookupKey],"ERROR"),""), "")</f>
        <v/>
      </c>
      <c r="W89" s="3" t="str">
        <f>IF($A89="ADD",IF(NOT(ISBLANK(V89)),_xlfn.XLOOKUP(1,(ud_tcd_sign_type_ne_lookup=V89)*(ud_tcd_sign_type_ne_parentKey=T89),ud_tcd_sign_type_ne[lookupKey],"ERROR"),""), "")</f>
        <v/>
      </c>
      <c r="Y89" s="3" t="str">
        <f>IF($A89="ADD",IF(NOT(ISBLANK(X89)),_xlfn.XLOOKUP(X89,ud_non_tcd_sign_type[lookupValue],ud_non_tcd_sign_type[lookupKey],"ERROR"),""), "")</f>
        <v/>
      </c>
      <c r="AE89" s="3" t="str">
        <f>IF($A89="ADD",IF(NOT(ISBLANK(AD89)),_xlfn.XLOOKUP(AD89,ud_sign_background_colour[lookupValue],ud_sign_background_colour[lookupKey],"ERROR"),""), "")</f>
        <v/>
      </c>
      <c r="AF89" s="8"/>
      <c r="AI89" s="3" t="str">
        <f>IF($A89="ADD",IF(NOT(ISBLANK(AH89)),_xlfn.XLOOKUP(AH89,ud_sign_connection_mode[lookupValue],ud_sign_connection_mode[lookupKey],"ERROR"),""), "")</f>
        <v/>
      </c>
      <c r="AJ89" s="4"/>
      <c r="AL89" s="3" t="str">
        <f t="shared" si="10"/>
        <v/>
      </c>
      <c r="AN89" s="3" t="str">
        <f>IF($A89="ADD",IF(NOT(ISBLANK(AM89)),_xlfn.XLOOKUP(AM89,indicating_dir[lookupValue],indicating_dir[lookupKey],"ERROR"),""), "")</f>
        <v/>
      </c>
      <c r="AP89" s="3" t="str">
        <f>IF($A89="ADD",IF(NOT(ISBLANK(AO89)),_xlfn.XLOOKUP(AO89,sign_substrate[lookupValue],sign_substrate[lookupKey],"ERROR"),""), "")</f>
        <v/>
      </c>
      <c r="AR89" s="3" t="str">
        <f>IF($A89="ADD",IF(NOT(ISBLANK(AQ89)),_xlfn.XLOOKUP(AQ89,frame[lookupValue],frame[lookupKey],"ERROR"),""), "")</f>
        <v/>
      </c>
      <c r="AT89" s="3" t="str">
        <f>IF($A89="ADD",IF(NOT(ISBLANK(AS89)),_xlfn.XLOOKUP(AS89,sign_material[lookupValue],sign_material[lookupKey],"ERROR"),""), "")</f>
        <v/>
      </c>
      <c r="AV89" s="3" t="str">
        <f>IF($A89="ADD",IF(NOT(ISBLANK(AU89)),_xlfn.XLOOKUP(AU89,sign_colour[lookupValue],sign_colour[lookupKey],"ERROR"),""), "")</f>
        <v/>
      </c>
      <c r="AX89" s="3" t="str">
        <f>IF($A89="ADD",IF(NOT(ISBLANK(AW89)),_xlfn.XLOOKUP(AW89,sign_material[lookupValue],sign_material[lookupKey],"ERROR"),""), "")</f>
        <v/>
      </c>
      <c r="AY89" s="7"/>
      <c r="AZ89" s="4" t="str">
        <f t="shared" ca="1" si="11"/>
        <v/>
      </c>
      <c r="BA89" s="4"/>
      <c r="BB89" s="3" t="str">
        <f t="shared" si="12"/>
        <v/>
      </c>
      <c r="BC89" s="3" t="str">
        <f>IF($A89="","",IF((AND($A89="ADD",OR(BB89="",BB89="In Use"))),"5",(_xlfn.XLOOKUP(BB89,ud_asset_status[lookupValue],ud_asset_status[lookupKey],""))))</f>
        <v/>
      </c>
      <c r="BD89" s="7"/>
      <c r="BF89" s="3" t="str">
        <f>IF($A89="ADD",IF(NOT(ISBLANK(BE89)),_xlfn.XLOOKUP(BE89,ar_replace_reason[lookupValue],ar_replace_reason[lookupKey],"ERROR"),""), "")</f>
        <v/>
      </c>
      <c r="BG89" s="3" t="str">
        <f t="shared" si="13"/>
        <v/>
      </c>
      <c r="BH89" s="3" t="str">
        <f>IF($A89="","",IF((AND($A89="ADD",OR(BG89="",BG89="Queenstown-Lakes District Council"))),"70",(_xlfn.XLOOKUP(BG89,ud_organisation_owner[lookupValue],ud_organisation_owner[lookupKey],""))))</f>
        <v/>
      </c>
      <c r="BI89" s="3" t="str">
        <f t="shared" si="14"/>
        <v/>
      </c>
      <c r="BJ89" s="3" t="str">
        <f>IF($A89="","",IF((AND($A89="ADD",OR(BI89="",BI89="Queenstown-Lakes District Council"))),"70",(_xlfn.XLOOKUP(BI89,ud_organisation_owner[lookupValue],ud_organisation_owner[lookupKey],""))))</f>
        <v/>
      </c>
      <c r="BK89" s="3" t="str">
        <f t="shared" si="15"/>
        <v/>
      </c>
      <c r="BL89" s="3" t="str">
        <f>IF($A89="","",IF((AND($A89="ADD",OR(BK89="",BK89="Local Authority"))),"17",(_xlfn.XLOOKUP(BK89,ud_sub_organisation[lookupValue],ud_sub_organisation[lookupKey],""))))</f>
        <v/>
      </c>
      <c r="BM89" s="3" t="str">
        <f t="shared" si="16"/>
        <v/>
      </c>
      <c r="BN89" s="3" t="str">
        <f>IF($A89="","",IF((AND($A89="ADD",OR(BM89="",BM89="Vested assets"))),"12",(_xlfn.XLOOKUP(BM89,ud_work_origin[lookupValue],ud_work_origin[lookupKey],""))))</f>
        <v/>
      </c>
      <c r="BO89" s="8"/>
      <c r="BP89" s="2" t="str">
        <f t="shared" si="17"/>
        <v/>
      </c>
      <c r="BQ89" s="3" t="str">
        <f t="shared" si="18"/>
        <v/>
      </c>
      <c r="BR89" s="3" t="str">
        <f>IF($A89="","",IF((AND($A89="ADD",OR(BQ89="",BQ89="Excellent"))),"1",(_xlfn.XLOOKUP(BQ89,condition[lookupValue],condition[lookupKey],""))))</f>
        <v/>
      </c>
      <c r="BS89" s="7" t="str">
        <f t="shared" si="19"/>
        <v/>
      </c>
      <c r="BT89" s="9"/>
    </row>
    <row r="90" spans="2:72">
      <c r="B90" s="4"/>
      <c r="D90" s="3" t="str">
        <f>IF($A90="ADD",IF(NOT(ISBLANK(C90)),_xlfn.XLOOKUP(C90,ud_amds_table_list[lookupValue],ud_amds_table_list[lookupKey],"ERROR"),""), "")</f>
        <v/>
      </c>
      <c r="E90" s="9"/>
      <c r="G90" s="3" t="str">
        <f>IF($A90="ADD",IF(NOT(ISBLANK(F90)),_xlfn.XLOOKUP(F90,roadnames[lookupValue],roadnames[lookupKey],"ERROR"),""), "")</f>
        <v/>
      </c>
      <c r="H90" s="5"/>
      <c r="I90" s="5"/>
      <c r="J90" s="6"/>
      <c r="L90" s="3" t="str">
        <f>IF($A90="ADD",IF(NOT(ISBLANK(K90)),_xlfn.XLOOKUP(K90,side[lookupValue],side[lookupKey],"ERROR"),""), "")</f>
        <v/>
      </c>
      <c r="M90" s="4"/>
      <c r="N90" s="4"/>
      <c r="O90" s="4"/>
      <c r="S90" s="3" t="str">
        <f>IF($A90="ADD",IF(NOT(ISBLANK(R90)),_xlfn.XLOOKUP(R90,ud_tcd_sign_class[lookupValue],ud_tcd_sign_class[lookupKey],"ERROR"),""), "")</f>
        <v/>
      </c>
      <c r="U90" s="3" t="str">
        <f>IF($A90="ADD",IF(NOT(ISBLANK(T90)),_xlfn.XLOOKUP(1,(ud_tcd_sign_subclass_lookup=T90)*(ud_tcd_sign_subclass_parentKey=S90),ud_tcd_sign_subclass[lookupKey],"ERROR"),""), "")</f>
        <v/>
      </c>
      <c r="W90" s="3" t="str">
        <f>IF($A90="ADD",IF(NOT(ISBLANK(V90)),_xlfn.XLOOKUP(1,(ud_tcd_sign_type_ne_lookup=V90)*(ud_tcd_sign_type_ne_parentKey=T90),ud_tcd_sign_type_ne[lookupKey],"ERROR"),""), "")</f>
        <v/>
      </c>
      <c r="Y90" s="3" t="str">
        <f>IF($A90="ADD",IF(NOT(ISBLANK(X90)),_xlfn.XLOOKUP(X90,ud_non_tcd_sign_type[lookupValue],ud_non_tcd_sign_type[lookupKey],"ERROR"),""), "")</f>
        <v/>
      </c>
      <c r="AE90" s="3" t="str">
        <f>IF($A90="ADD",IF(NOT(ISBLANK(AD90)),_xlfn.XLOOKUP(AD90,ud_sign_background_colour[lookupValue],ud_sign_background_colour[lookupKey],"ERROR"),""), "")</f>
        <v/>
      </c>
      <c r="AF90" s="8"/>
      <c r="AI90" s="3" t="str">
        <f>IF($A90="ADD",IF(NOT(ISBLANK(AH90)),_xlfn.XLOOKUP(AH90,ud_sign_connection_mode[lookupValue],ud_sign_connection_mode[lookupKey],"ERROR"),""), "")</f>
        <v/>
      </c>
      <c r="AJ90" s="4"/>
      <c r="AL90" s="3" t="str">
        <f t="shared" si="10"/>
        <v/>
      </c>
      <c r="AN90" s="3" t="str">
        <f>IF($A90="ADD",IF(NOT(ISBLANK(AM90)),_xlfn.XLOOKUP(AM90,indicating_dir[lookupValue],indicating_dir[lookupKey],"ERROR"),""), "")</f>
        <v/>
      </c>
      <c r="AP90" s="3" t="str">
        <f>IF($A90="ADD",IF(NOT(ISBLANK(AO90)),_xlfn.XLOOKUP(AO90,sign_substrate[lookupValue],sign_substrate[lookupKey],"ERROR"),""), "")</f>
        <v/>
      </c>
      <c r="AR90" s="3" t="str">
        <f>IF($A90="ADD",IF(NOT(ISBLANK(AQ90)),_xlfn.XLOOKUP(AQ90,frame[lookupValue],frame[lookupKey],"ERROR"),""), "")</f>
        <v/>
      </c>
      <c r="AT90" s="3" t="str">
        <f>IF($A90="ADD",IF(NOT(ISBLANK(AS90)),_xlfn.XLOOKUP(AS90,sign_material[lookupValue],sign_material[lookupKey],"ERROR"),""), "")</f>
        <v/>
      </c>
      <c r="AV90" s="3" t="str">
        <f>IF($A90="ADD",IF(NOT(ISBLANK(AU90)),_xlfn.XLOOKUP(AU90,sign_colour[lookupValue],sign_colour[lookupKey],"ERROR"),""), "")</f>
        <v/>
      </c>
      <c r="AX90" s="3" t="str">
        <f>IF($A90="ADD",IF(NOT(ISBLANK(AW90)),_xlfn.XLOOKUP(AW90,sign_material[lookupValue],sign_material[lookupKey],"ERROR"),""), "")</f>
        <v/>
      </c>
      <c r="AY90" s="7"/>
      <c r="AZ90" s="4" t="str">
        <f t="shared" ca="1" si="11"/>
        <v/>
      </c>
      <c r="BA90" s="4"/>
      <c r="BB90" s="3" t="str">
        <f t="shared" si="12"/>
        <v/>
      </c>
      <c r="BC90" s="3" t="str">
        <f>IF($A90="","",IF((AND($A90="ADD",OR(BB90="",BB90="In Use"))),"5",(_xlfn.XLOOKUP(BB90,ud_asset_status[lookupValue],ud_asset_status[lookupKey],""))))</f>
        <v/>
      </c>
      <c r="BD90" s="7"/>
      <c r="BF90" s="3" t="str">
        <f>IF($A90="ADD",IF(NOT(ISBLANK(BE90)),_xlfn.XLOOKUP(BE90,ar_replace_reason[lookupValue],ar_replace_reason[lookupKey],"ERROR"),""), "")</f>
        <v/>
      </c>
      <c r="BG90" s="3" t="str">
        <f t="shared" si="13"/>
        <v/>
      </c>
      <c r="BH90" s="3" t="str">
        <f>IF($A90="","",IF((AND($A90="ADD",OR(BG90="",BG90="Queenstown-Lakes District Council"))),"70",(_xlfn.XLOOKUP(BG90,ud_organisation_owner[lookupValue],ud_organisation_owner[lookupKey],""))))</f>
        <v/>
      </c>
      <c r="BI90" s="3" t="str">
        <f t="shared" si="14"/>
        <v/>
      </c>
      <c r="BJ90" s="3" t="str">
        <f>IF($A90="","",IF((AND($A90="ADD",OR(BI90="",BI90="Queenstown-Lakes District Council"))),"70",(_xlfn.XLOOKUP(BI90,ud_organisation_owner[lookupValue],ud_organisation_owner[lookupKey],""))))</f>
        <v/>
      </c>
      <c r="BK90" s="3" t="str">
        <f t="shared" si="15"/>
        <v/>
      </c>
      <c r="BL90" s="3" t="str">
        <f>IF($A90="","",IF((AND($A90="ADD",OR(BK90="",BK90="Local Authority"))),"17",(_xlfn.XLOOKUP(BK90,ud_sub_organisation[lookupValue],ud_sub_organisation[lookupKey],""))))</f>
        <v/>
      </c>
      <c r="BM90" s="3" t="str">
        <f t="shared" si="16"/>
        <v/>
      </c>
      <c r="BN90" s="3" t="str">
        <f>IF($A90="","",IF((AND($A90="ADD",OR(BM90="",BM90="Vested assets"))),"12",(_xlfn.XLOOKUP(BM90,ud_work_origin[lookupValue],ud_work_origin[lookupKey],""))))</f>
        <v/>
      </c>
      <c r="BO90" s="8"/>
      <c r="BP90" s="2" t="str">
        <f t="shared" si="17"/>
        <v/>
      </c>
      <c r="BQ90" s="3" t="str">
        <f t="shared" si="18"/>
        <v/>
      </c>
      <c r="BR90" s="3" t="str">
        <f>IF($A90="","",IF((AND($A90="ADD",OR(BQ90="",BQ90="Excellent"))),"1",(_xlfn.XLOOKUP(BQ90,condition[lookupValue],condition[lookupKey],""))))</f>
        <v/>
      </c>
      <c r="BS90" s="7" t="str">
        <f t="shared" si="19"/>
        <v/>
      </c>
      <c r="BT90" s="9"/>
    </row>
    <row r="91" spans="2:72">
      <c r="B91" s="4"/>
      <c r="D91" s="3" t="str">
        <f>IF($A91="ADD",IF(NOT(ISBLANK(C91)),_xlfn.XLOOKUP(C91,ud_amds_table_list[lookupValue],ud_amds_table_list[lookupKey],"ERROR"),""), "")</f>
        <v/>
      </c>
      <c r="E91" s="9"/>
      <c r="G91" s="3" t="str">
        <f>IF($A91="ADD",IF(NOT(ISBLANK(F91)),_xlfn.XLOOKUP(F91,roadnames[lookupValue],roadnames[lookupKey],"ERROR"),""), "")</f>
        <v/>
      </c>
      <c r="H91" s="5"/>
      <c r="I91" s="5"/>
      <c r="J91" s="6"/>
      <c r="L91" s="3" t="str">
        <f>IF($A91="ADD",IF(NOT(ISBLANK(K91)),_xlfn.XLOOKUP(K91,side[lookupValue],side[lookupKey],"ERROR"),""), "")</f>
        <v/>
      </c>
      <c r="M91" s="4"/>
      <c r="N91" s="4"/>
      <c r="O91" s="4"/>
      <c r="S91" s="3" t="str">
        <f>IF($A91="ADD",IF(NOT(ISBLANK(R91)),_xlfn.XLOOKUP(R91,ud_tcd_sign_class[lookupValue],ud_tcd_sign_class[lookupKey],"ERROR"),""), "")</f>
        <v/>
      </c>
      <c r="U91" s="3" t="str">
        <f>IF($A91="ADD",IF(NOT(ISBLANK(T91)),_xlfn.XLOOKUP(1,(ud_tcd_sign_subclass_lookup=T91)*(ud_tcd_sign_subclass_parentKey=S91),ud_tcd_sign_subclass[lookupKey],"ERROR"),""), "")</f>
        <v/>
      </c>
      <c r="W91" s="3" t="str">
        <f>IF($A91="ADD",IF(NOT(ISBLANK(V91)),_xlfn.XLOOKUP(1,(ud_tcd_sign_type_ne_lookup=V91)*(ud_tcd_sign_type_ne_parentKey=T91),ud_tcd_sign_type_ne[lookupKey],"ERROR"),""), "")</f>
        <v/>
      </c>
      <c r="Y91" s="3" t="str">
        <f>IF($A91="ADD",IF(NOT(ISBLANK(X91)),_xlfn.XLOOKUP(X91,ud_non_tcd_sign_type[lookupValue],ud_non_tcd_sign_type[lookupKey],"ERROR"),""), "")</f>
        <v/>
      </c>
      <c r="AE91" s="3" t="str">
        <f>IF($A91="ADD",IF(NOT(ISBLANK(AD91)),_xlfn.XLOOKUP(AD91,ud_sign_background_colour[lookupValue],ud_sign_background_colour[lookupKey],"ERROR"),""), "")</f>
        <v/>
      </c>
      <c r="AF91" s="8"/>
      <c r="AI91" s="3" t="str">
        <f>IF($A91="ADD",IF(NOT(ISBLANK(AH91)),_xlfn.XLOOKUP(AH91,ud_sign_connection_mode[lookupValue],ud_sign_connection_mode[lookupKey],"ERROR"),""), "")</f>
        <v/>
      </c>
      <c r="AJ91" s="4"/>
      <c r="AL91" s="3" t="str">
        <f t="shared" si="10"/>
        <v/>
      </c>
      <c r="AN91" s="3" t="str">
        <f>IF($A91="ADD",IF(NOT(ISBLANK(AM91)),_xlfn.XLOOKUP(AM91,indicating_dir[lookupValue],indicating_dir[lookupKey],"ERROR"),""), "")</f>
        <v/>
      </c>
      <c r="AP91" s="3" t="str">
        <f>IF($A91="ADD",IF(NOT(ISBLANK(AO91)),_xlfn.XLOOKUP(AO91,sign_substrate[lookupValue],sign_substrate[lookupKey],"ERROR"),""), "")</f>
        <v/>
      </c>
      <c r="AR91" s="3" t="str">
        <f>IF($A91="ADD",IF(NOT(ISBLANK(AQ91)),_xlfn.XLOOKUP(AQ91,frame[lookupValue],frame[lookupKey],"ERROR"),""), "")</f>
        <v/>
      </c>
      <c r="AT91" s="3" t="str">
        <f>IF($A91="ADD",IF(NOT(ISBLANK(AS91)),_xlfn.XLOOKUP(AS91,sign_material[lookupValue],sign_material[lookupKey],"ERROR"),""), "")</f>
        <v/>
      </c>
      <c r="AV91" s="3" t="str">
        <f>IF($A91="ADD",IF(NOT(ISBLANK(AU91)),_xlfn.XLOOKUP(AU91,sign_colour[lookupValue],sign_colour[lookupKey],"ERROR"),""), "")</f>
        <v/>
      </c>
      <c r="AX91" s="3" t="str">
        <f>IF($A91="ADD",IF(NOT(ISBLANK(AW91)),_xlfn.XLOOKUP(AW91,sign_material[lookupValue],sign_material[lookupKey],"ERROR"),""), "")</f>
        <v/>
      </c>
      <c r="AY91" s="7"/>
      <c r="AZ91" s="4" t="str">
        <f t="shared" ca="1" si="11"/>
        <v/>
      </c>
      <c r="BA91" s="4"/>
      <c r="BB91" s="3" t="str">
        <f t="shared" si="12"/>
        <v/>
      </c>
      <c r="BC91" s="3" t="str">
        <f>IF($A91="","",IF((AND($A91="ADD",OR(BB91="",BB91="In Use"))),"5",(_xlfn.XLOOKUP(BB91,ud_asset_status[lookupValue],ud_asset_status[lookupKey],""))))</f>
        <v/>
      </c>
      <c r="BD91" s="7"/>
      <c r="BF91" s="3" t="str">
        <f>IF($A91="ADD",IF(NOT(ISBLANK(BE91)),_xlfn.XLOOKUP(BE91,ar_replace_reason[lookupValue],ar_replace_reason[lookupKey],"ERROR"),""), "")</f>
        <v/>
      </c>
      <c r="BG91" s="3" t="str">
        <f t="shared" si="13"/>
        <v/>
      </c>
      <c r="BH91" s="3" t="str">
        <f>IF($A91="","",IF((AND($A91="ADD",OR(BG91="",BG91="Queenstown-Lakes District Council"))),"70",(_xlfn.XLOOKUP(BG91,ud_organisation_owner[lookupValue],ud_organisation_owner[lookupKey],""))))</f>
        <v/>
      </c>
      <c r="BI91" s="3" t="str">
        <f t="shared" si="14"/>
        <v/>
      </c>
      <c r="BJ91" s="3" t="str">
        <f>IF($A91="","",IF((AND($A91="ADD",OR(BI91="",BI91="Queenstown-Lakes District Council"))),"70",(_xlfn.XLOOKUP(BI91,ud_organisation_owner[lookupValue],ud_organisation_owner[lookupKey],""))))</f>
        <v/>
      </c>
      <c r="BK91" s="3" t="str">
        <f t="shared" si="15"/>
        <v/>
      </c>
      <c r="BL91" s="3" t="str">
        <f>IF($A91="","",IF((AND($A91="ADD",OR(BK91="",BK91="Local Authority"))),"17",(_xlfn.XLOOKUP(BK91,ud_sub_organisation[lookupValue],ud_sub_organisation[lookupKey],""))))</f>
        <v/>
      </c>
      <c r="BM91" s="3" t="str">
        <f t="shared" si="16"/>
        <v/>
      </c>
      <c r="BN91" s="3" t="str">
        <f>IF($A91="","",IF((AND($A91="ADD",OR(BM91="",BM91="Vested assets"))),"12",(_xlfn.XLOOKUP(BM91,ud_work_origin[lookupValue],ud_work_origin[lookupKey],""))))</f>
        <v/>
      </c>
      <c r="BO91" s="8"/>
      <c r="BP91" s="2" t="str">
        <f t="shared" si="17"/>
        <v/>
      </c>
      <c r="BQ91" s="3" t="str">
        <f t="shared" si="18"/>
        <v/>
      </c>
      <c r="BR91" s="3" t="str">
        <f>IF($A91="","",IF((AND($A91="ADD",OR(BQ91="",BQ91="Excellent"))),"1",(_xlfn.XLOOKUP(BQ91,condition[lookupValue],condition[lookupKey],""))))</f>
        <v/>
      </c>
      <c r="BS91" s="7" t="str">
        <f t="shared" si="19"/>
        <v/>
      </c>
      <c r="BT91" s="9"/>
    </row>
    <row r="92" spans="2:72">
      <c r="B92" s="4"/>
      <c r="D92" s="3" t="str">
        <f>IF($A92="ADD",IF(NOT(ISBLANK(C92)),_xlfn.XLOOKUP(C92,ud_amds_table_list[lookupValue],ud_amds_table_list[lookupKey],"ERROR"),""), "")</f>
        <v/>
      </c>
      <c r="E92" s="9"/>
      <c r="G92" s="3" t="str">
        <f>IF($A92="ADD",IF(NOT(ISBLANK(F92)),_xlfn.XLOOKUP(F92,roadnames[lookupValue],roadnames[lookupKey],"ERROR"),""), "")</f>
        <v/>
      </c>
      <c r="H92" s="5"/>
      <c r="I92" s="5"/>
      <c r="J92" s="6"/>
      <c r="L92" s="3" t="str">
        <f>IF($A92="ADD",IF(NOT(ISBLANK(K92)),_xlfn.XLOOKUP(K92,side[lookupValue],side[lookupKey],"ERROR"),""), "")</f>
        <v/>
      </c>
      <c r="M92" s="4"/>
      <c r="N92" s="4"/>
      <c r="O92" s="4"/>
      <c r="S92" s="3" t="str">
        <f>IF($A92="ADD",IF(NOT(ISBLANK(R92)),_xlfn.XLOOKUP(R92,ud_tcd_sign_class[lookupValue],ud_tcd_sign_class[lookupKey],"ERROR"),""), "")</f>
        <v/>
      </c>
      <c r="U92" s="3" t="str">
        <f>IF($A92="ADD",IF(NOT(ISBLANK(T92)),_xlfn.XLOOKUP(1,(ud_tcd_sign_subclass_lookup=T92)*(ud_tcd_sign_subclass_parentKey=S92),ud_tcd_sign_subclass[lookupKey],"ERROR"),""), "")</f>
        <v/>
      </c>
      <c r="W92" s="3" t="str">
        <f>IF($A92="ADD",IF(NOT(ISBLANK(V92)),_xlfn.XLOOKUP(1,(ud_tcd_sign_type_ne_lookup=V92)*(ud_tcd_sign_type_ne_parentKey=T92),ud_tcd_sign_type_ne[lookupKey],"ERROR"),""), "")</f>
        <v/>
      </c>
      <c r="Y92" s="3" t="str">
        <f>IF($A92="ADD",IF(NOT(ISBLANK(X92)),_xlfn.XLOOKUP(X92,ud_non_tcd_sign_type[lookupValue],ud_non_tcd_sign_type[lookupKey],"ERROR"),""), "")</f>
        <v/>
      </c>
      <c r="AE92" s="3" t="str">
        <f>IF($A92="ADD",IF(NOT(ISBLANK(AD92)),_xlfn.XLOOKUP(AD92,ud_sign_background_colour[lookupValue],ud_sign_background_colour[lookupKey],"ERROR"),""), "")</f>
        <v/>
      </c>
      <c r="AF92" s="8"/>
      <c r="AI92" s="3" t="str">
        <f>IF($A92="ADD",IF(NOT(ISBLANK(AH92)),_xlfn.XLOOKUP(AH92,ud_sign_connection_mode[lookupValue],ud_sign_connection_mode[lookupKey],"ERROR"),""), "")</f>
        <v/>
      </c>
      <c r="AJ92" s="4"/>
      <c r="AL92" s="3" t="str">
        <f t="shared" si="10"/>
        <v/>
      </c>
      <c r="AN92" s="3" t="str">
        <f>IF($A92="ADD",IF(NOT(ISBLANK(AM92)),_xlfn.XLOOKUP(AM92,indicating_dir[lookupValue],indicating_dir[lookupKey],"ERROR"),""), "")</f>
        <v/>
      </c>
      <c r="AP92" s="3" t="str">
        <f>IF($A92="ADD",IF(NOT(ISBLANK(AO92)),_xlfn.XLOOKUP(AO92,sign_substrate[lookupValue],sign_substrate[lookupKey],"ERROR"),""), "")</f>
        <v/>
      </c>
      <c r="AR92" s="3" t="str">
        <f>IF($A92="ADD",IF(NOT(ISBLANK(AQ92)),_xlfn.XLOOKUP(AQ92,frame[lookupValue],frame[lookupKey],"ERROR"),""), "")</f>
        <v/>
      </c>
      <c r="AT92" s="3" t="str">
        <f>IF($A92="ADD",IF(NOT(ISBLANK(AS92)),_xlfn.XLOOKUP(AS92,sign_material[lookupValue],sign_material[lookupKey],"ERROR"),""), "")</f>
        <v/>
      </c>
      <c r="AV92" s="3" t="str">
        <f>IF($A92="ADD",IF(NOT(ISBLANK(AU92)),_xlfn.XLOOKUP(AU92,sign_colour[lookupValue],sign_colour[lookupKey],"ERROR"),""), "")</f>
        <v/>
      </c>
      <c r="AX92" s="3" t="str">
        <f>IF($A92="ADD",IF(NOT(ISBLANK(AW92)),_xlfn.XLOOKUP(AW92,sign_material[lookupValue],sign_material[lookupKey],"ERROR"),""), "")</f>
        <v/>
      </c>
      <c r="AY92" s="7"/>
      <c r="AZ92" s="4" t="str">
        <f t="shared" ca="1" si="11"/>
        <v/>
      </c>
      <c r="BA92" s="4"/>
      <c r="BB92" s="3" t="str">
        <f t="shared" si="12"/>
        <v/>
      </c>
      <c r="BC92" s="3" t="str">
        <f>IF($A92="","",IF((AND($A92="ADD",OR(BB92="",BB92="In Use"))),"5",(_xlfn.XLOOKUP(BB92,ud_asset_status[lookupValue],ud_asset_status[lookupKey],""))))</f>
        <v/>
      </c>
      <c r="BD92" s="7"/>
      <c r="BF92" s="3" t="str">
        <f>IF($A92="ADD",IF(NOT(ISBLANK(BE92)),_xlfn.XLOOKUP(BE92,ar_replace_reason[lookupValue],ar_replace_reason[lookupKey],"ERROR"),""), "")</f>
        <v/>
      </c>
      <c r="BG92" s="3" t="str">
        <f t="shared" si="13"/>
        <v/>
      </c>
      <c r="BH92" s="3" t="str">
        <f>IF($A92="","",IF((AND($A92="ADD",OR(BG92="",BG92="Queenstown-Lakes District Council"))),"70",(_xlfn.XLOOKUP(BG92,ud_organisation_owner[lookupValue],ud_organisation_owner[lookupKey],""))))</f>
        <v/>
      </c>
      <c r="BI92" s="3" t="str">
        <f t="shared" si="14"/>
        <v/>
      </c>
      <c r="BJ92" s="3" t="str">
        <f>IF($A92="","",IF((AND($A92="ADD",OR(BI92="",BI92="Queenstown-Lakes District Council"))),"70",(_xlfn.XLOOKUP(BI92,ud_organisation_owner[lookupValue],ud_organisation_owner[lookupKey],""))))</f>
        <v/>
      </c>
      <c r="BK92" s="3" t="str">
        <f t="shared" si="15"/>
        <v/>
      </c>
      <c r="BL92" s="3" t="str">
        <f>IF($A92="","",IF((AND($A92="ADD",OR(BK92="",BK92="Local Authority"))),"17",(_xlfn.XLOOKUP(BK92,ud_sub_organisation[lookupValue],ud_sub_organisation[lookupKey],""))))</f>
        <v/>
      </c>
      <c r="BM92" s="3" t="str">
        <f t="shared" si="16"/>
        <v/>
      </c>
      <c r="BN92" s="3" t="str">
        <f>IF($A92="","",IF((AND($A92="ADD",OR(BM92="",BM92="Vested assets"))),"12",(_xlfn.XLOOKUP(BM92,ud_work_origin[lookupValue],ud_work_origin[lookupKey],""))))</f>
        <v/>
      </c>
      <c r="BO92" s="8"/>
      <c r="BP92" s="2" t="str">
        <f t="shared" si="17"/>
        <v/>
      </c>
      <c r="BQ92" s="3" t="str">
        <f t="shared" si="18"/>
        <v/>
      </c>
      <c r="BR92" s="3" t="str">
        <f>IF($A92="","",IF((AND($A92="ADD",OR(BQ92="",BQ92="Excellent"))),"1",(_xlfn.XLOOKUP(BQ92,condition[lookupValue],condition[lookupKey],""))))</f>
        <v/>
      </c>
      <c r="BS92" s="7" t="str">
        <f t="shared" si="19"/>
        <v/>
      </c>
      <c r="BT92" s="9"/>
    </row>
    <row r="93" spans="2:72">
      <c r="B93" s="4"/>
      <c r="D93" s="3" t="str">
        <f>IF($A93="ADD",IF(NOT(ISBLANK(C93)),_xlfn.XLOOKUP(C93,ud_amds_table_list[lookupValue],ud_amds_table_list[lookupKey],"ERROR"),""), "")</f>
        <v/>
      </c>
      <c r="E93" s="9"/>
      <c r="G93" s="3" t="str">
        <f>IF($A93="ADD",IF(NOT(ISBLANK(F93)),_xlfn.XLOOKUP(F93,roadnames[lookupValue],roadnames[lookupKey],"ERROR"),""), "")</f>
        <v/>
      </c>
      <c r="H93" s="5"/>
      <c r="I93" s="5"/>
      <c r="J93" s="6"/>
      <c r="L93" s="3" t="str">
        <f>IF($A93="ADD",IF(NOT(ISBLANK(K93)),_xlfn.XLOOKUP(K93,side[lookupValue],side[lookupKey],"ERROR"),""), "")</f>
        <v/>
      </c>
      <c r="M93" s="4"/>
      <c r="N93" s="4"/>
      <c r="O93" s="4"/>
      <c r="S93" s="3" t="str">
        <f>IF($A93="ADD",IF(NOT(ISBLANK(R93)),_xlfn.XLOOKUP(R93,ud_tcd_sign_class[lookupValue],ud_tcd_sign_class[lookupKey],"ERROR"),""), "")</f>
        <v/>
      </c>
      <c r="U93" s="3" t="str">
        <f>IF($A93="ADD",IF(NOT(ISBLANK(T93)),_xlfn.XLOOKUP(1,(ud_tcd_sign_subclass_lookup=T93)*(ud_tcd_sign_subclass_parentKey=S93),ud_tcd_sign_subclass[lookupKey],"ERROR"),""), "")</f>
        <v/>
      </c>
      <c r="W93" s="3" t="str">
        <f>IF($A93="ADD",IF(NOT(ISBLANK(V93)),_xlfn.XLOOKUP(1,(ud_tcd_sign_type_ne_lookup=V93)*(ud_tcd_sign_type_ne_parentKey=T93),ud_tcd_sign_type_ne[lookupKey],"ERROR"),""), "")</f>
        <v/>
      </c>
      <c r="Y93" s="3" t="str">
        <f>IF($A93="ADD",IF(NOT(ISBLANK(X93)),_xlfn.XLOOKUP(X93,ud_non_tcd_sign_type[lookupValue],ud_non_tcd_sign_type[lookupKey],"ERROR"),""), "")</f>
        <v/>
      </c>
      <c r="AE93" s="3" t="str">
        <f>IF($A93="ADD",IF(NOT(ISBLANK(AD93)),_xlfn.XLOOKUP(AD93,ud_sign_background_colour[lookupValue],ud_sign_background_colour[lookupKey],"ERROR"),""), "")</f>
        <v/>
      </c>
      <c r="AF93" s="8"/>
      <c r="AI93" s="3" t="str">
        <f>IF($A93="ADD",IF(NOT(ISBLANK(AH93)),_xlfn.XLOOKUP(AH93,ud_sign_connection_mode[lookupValue],ud_sign_connection_mode[lookupKey],"ERROR"),""), "")</f>
        <v/>
      </c>
      <c r="AJ93" s="4"/>
      <c r="AL93" s="3" t="str">
        <f t="shared" si="10"/>
        <v/>
      </c>
      <c r="AN93" s="3" t="str">
        <f>IF($A93="ADD",IF(NOT(ISBLANK(AM93)),_xlfn.XLOOKUP(AM93,indicating_dir[lookupValue],indicating_dir[lookupKey],"ERROR"),""), "")</f>
        <v/>
      </c>
      <c r="AP93" s="3" t="str">
        <f>IF($A93="ADD",IF(NOT(ISBLANK(AO93)),_xlfn.XLOOKUP(AO93,sign_substrate[lookupValue],sign_substrate[lookupKey],"ERROR"),""), "")</f>
        <v/>
      </c>
      <c r="AR93" s="3" t="str">
        <f>IF($A93="ADD",IF(NOT(ISBLANK(AQ93)),_xlfn.XLOOKUP(AQ93,frame[lookupValue],frame[lookupKey],"ERROR"),""), "")</f>
        <v/>
      </c>
      <c r="AT93" s="3" t="str">
        <f>IF($A93="ADD",IF(NOT(ISBLANK(AS93)),_xlfn.XLOOKUP(AS93,sign_material[lookupValue],sign_material[lookupKey],"ERROR"),""), "")</f>
        <v/>
      </c>
      <c r="AV93" s="3" t="str">
        <f>IF($A93="ADD",IF(NOT(ISBLANK(AU93)),_xlfn.XLOOKUP(AU93,sign_colour[lookupValue],sign_colour[lookupKey],"ERROR"),""), "")</f>
        <v/>
      </c>
      <c r="AX93" s="3" t="str">
        <f>IF($A93="ADD",IF(NOT(ISBLANK(AW93)),_xlfn.XLOOKUP(AW93,sign_material[lookupValue],sign_material[lookupKey],"ERROR"),""), "")</f>
        <v/>
      </c>
      <c r="AY93" s="7"/>
      <c r="AZ93" s="4" t="str">
        <f t="shared" ca="1" si="11"/>
        <v/>
      </c>
      <c r="BA93" s="4"/>
      <c r="BB93" s="3" t="str">
        <f t="shared" si="12"/>
        <v/>
      </c>
      <c r="BC93" s="3" t="str">
        <f>IF($A93="","",IF((AND($A93="ADD",OR(BB93="",BB93="In Use"))),"5",(_xlfn.XLOOKUP(BB93,ud_asset_status[lookupValue],ud_asset_status[lookupKey],""))))</f>
        <v/>
      </c>
      <c r="BD93" s="7"/>
      <c r="BF93" s="3" t="str">
        <f>IF($A93="ADD",IF(NOT(ISBLANK(BE93)),_xlfn.XLOOKUP(BE93,ar_replace_reason[lookupValue],ar_replace_reason[lookupKey],"ERROR"),""), "")</f>
        <v/>
      </c>
      <c r="BG93" s="3" t="str">
        <f t="shared" si="13"/>
        <v/>
      </c>
      <c r="BH93" s="3" t="str">
        <f>IF($A93="","",IF((AND($A93="ADD",OR(BG93="",BG93="Queenstown-Lakes District Council"))),"70",(_xlfn.XLOOKUP(BG93,ud_organisation_owner[lookupValue],ud_organisation_owner[lookupKey],""))))</f>
        <v/>
      </c>
      <c r="BI93" s="3" t="str">
        <f t="shared" si="14"/>
        <v/>
      </c>
      <c r="BJ93" s="3" t="str">
        <f>IF($A93="","",IF((AND($A93="ADD",OR(BI93="",BI93="Queenstown-Lakes District Council"))),"70",(_xlfn.XLOOKUP(BI93,ud_organisation_owner[lookupValue],ud_organisation_owner[lookupKey],""))))</f>
        <v/>
      </c>
      <c r="BK93" s="3" t="str">
        <f t="shared" si="15"/>
        <v/>
      </c>
      <c r="BL93" s="3" t="str">
        <f>IF($A93="","",IF((AND($A93="ADD",OR(BK93="",BK93="Local Authority"))),"17",(_xlfn.XLOOKUP(BK93,ud_sub_organisation[lookupValue],ud_sub_organisation[lookupKey],""))))</f>
        <v/>
      </c>
      <c r="BM93" s="3" t="str">
        <f t="shared" si="16"/>
        <v/>
      </c>
      <c r="BN93" s="3" t="str">
        <f>IF($A93="","",IF((AND($A93="ADD",OR(BM93="",BM93="Vested assets"))),"12",(_xlfn.XLOOKUP(BM93,ud_work_origin[lookupValue],ud_work_origin[lookupKey],""))))</f>
        <v/>
      </c>
      <c r="BO93" s="8"/>
      <c r="BP93" s="2" t="str">
        <f t="shared" si="17"/>
        <v/>
      </c>
      <c r="BQ93" s="3" t="str">
        <f t="shared" si="18"/>
        <v/>
      </c>
      <c r="BR93" s="3" t="str">
        <f>IF($A93="","",IF((AND($A93="ADD",OR(BQ93="",BQ93="Excellent"))),"1",(_xlfn.XLOOKUP(BQ93,condition[lookupValue],condition[lookupKey],""))))</f>
        <v/>
      </c>
      <c r="BS93" s="7" t="str">
        <f t="shared" si="19"/>
        <v/>
      </c>
      <c r="BT93" s="9"/>
    </row>
    <row r="94" spans="2:72">
      <c r="B94" s="4"/>
      <c r="D94" s="3" t="str">
        <f>IF($A94="ADD",IF(NOT(ISBLANK(C94)),_xlfn.XLOOKUP(C94,ud_amds_table_list[lookupValue],ud_amds_table_list[lookupKey],"ERROR"),""), "")</f>
        <v/>
      </c>
      <c r="E94" s="9"/>
      <c r="G94" s="3" t="str">
        <f>IF($A94="ADD",IF(NOT(ISBLANK(F94)),_xlfn.XLOOKUP(F94,roadnames[lookupValue],roadnames[lookupKey],"ERROR"),""), "")</f>
        <v/>
      </c>
      <c r="H94" s="5"/>
      <c r="I94" s="5"/>
      <c r="J94" s="6"/>
      <c r="L94" s="3" t="str">
        <f>IF($A94="ADD",IF(NOT(ISBLANK(K94)),_xlfn.XLOOKUP(K94,side[lookupValue],side[lookupKey],"ERROR"),""), "")</f>
        <v/>
      </c>
      <c r="M94" s="4"/>
      <c r="N94" s="4"/>
      <c r="O94" s="4"/>
      <c r="S94" s="3" t="str">
        <f>IF($A94="ADD",IF(NOT(ISBLANK(R94)),_xlfn.XLOOKUP(R94,ud_tcd_sign_class[lookupValue],ud_tcd_sign_class[lookupKey],"ERROR"),""), "")</f>
        <v/>
      </c>
      <c r="U94" s="3" t="str">
        <f>IF($A94="ADD",IF(NOT(ISBLANK(T94)),_xlfn.XLOOKUP(1,(ud_tcd_sign_subclass_lookup=T94)*(ud_tcd_sign_subclass_parentKey=S94),ud_tcd_sign_subclass[lookupKey],"ERROR"),""), "")</f>
        <v/>
      </c>
      <c r="W94" s="3" t="str">
        <f>IF($A94="ADD",IF(NOT(ISBLANK(V94)),_xlfn.XLOOKUP(1,(ud_tcd_sign_type_ne_lookup=V94)*(ud_tcd_sign_type_ne_parentKey=T94),ud_tcd_sign_type_ne[lookupKey],"ERROR"),""), "")</f>
        <v/>
      </c>
      <c r="Y94" s="3" t="str">
        <f>IF($A94="ADD",IF(NOT(ISBLANK(X94)),_xlfn.XLOOKUP(X94,ud_non_tcd_sign_type[lookupValue],ud_non_tcd_sign_type[lookupKey],"ERROR"),""), "")</f>
        <v/>
      </c>
      <c r="AE94" s="3" t="str">
        <f>IF($A94="ADD",IF(NOT(ISBLANK(AD94)),_xlfn.XLOOKUP(AD94,ud_sign_background_colour[lookupValue],ud_sign_background_colour[lookupKey],"ERROR"),""), "")</f>
        <v/>
      </c>
      <c r="AF94" s="8"/>
      <c r="AI94" s="3" t="str">
        <f>IF($A94="ADD",IF(NOT(ISBLANK(AH94)),_xlfn.XLOOKUP(AH94,ud_sign_connection_mode[lookupValue],ud_sign_connection_mode[lookupKey],"ERROR"),""), "")</f>
        <v/>
      </c>
      <c r="AJ94" s="4"/>
      <c r="AL94" s="3" t="str">
        <f t="shared" si="10"/>
        <v/>
      </c>
      <c r="AN94" s="3" t="str">
        <f>IF($A94="ADD",IF(NOT(ISBLANK(AM94)),_xlfn.XLOOKUP(AM94,indicating_dir[lookupValue],indicating_dir[lookupKey],"ERROR"),""), "")</f>
        <v/>
      </c>
      <c r="AP94" s="3" t="str">
        <f>IF($A94="ADD",IF(NOT(ISBLANK(AO94)),_xlfn.XLOOKUP(AO94,sign_substrate[lookupValue],sign_substrate[lookupKey],"ERROR"),""), "")</f>
        <v/>
      </c>
      <c r="AR94" s="3" t="str">
        <f>IF($A94="ADD",IF(NOT(ISBLANK(AQ94)),_xlfn.XLOOKUP(AQ94,frame[lookupValue],frame[lookupKey],"ERROR"),""), "")</f>
        <v/>
      </c>
      <c r="AT94" s="3" t="str">
        <f>IF($A94="ADD",IF(NOT(ISBLANK(AS94)),_xlfn.XLOOKUP(AS94,sign_material[lookupValue],sign_material[lookupKey],"ERROR"),""), "")</f>
        <v/>
      </c>
      <c r="AV94" s="3" t="str">
        <f>IF($A94="ADD",IF(NOT(ISBLANK(AU94)),_xlfn.XLOOKUP(AU94,sign_colour[lookupValue],sign_colour[lookupKey],"ERROR"),""), "")</f>
        <v/>
      </c>
      <c r="AX94" s="3" t="str">
        <f>IF($A94="ADD",IF(NOT(ISBLANK(AW94)),_xlfn.XLOOKUP(AW94,sign_material[lookupValue],sign_material[lookupKey],"ERROR"),""), "")</f>
        <v/>
      </c>
      <c r="AY94" s="7"/>
      <c r="AZ94" s="4" t="str">
        <f t="shared" ca="1" si="11"/>
        <v/>
      </c>
      <c r="BA94" s="4"/>
      <c r="BB94" s="3" t="str">
        <f t="shared" si="12"/>
        <v/>
      </c>
      <c r="BC94" s="3" t="str">
        <f>IF($A94="","",IF((AND($A94="ADD",OR(BB94="",BB94="In Use"))),"5",(_xlfn.XLOOKUP(BB94,ud_asset_status[lookupValue],ud_asset_status[lookupKey],""))))</f>
        <v/>
      </c>
      <c r="BD94" s="7"/>
      <c r="BF94" s="3" t="str">
        <f>IF($A94="ADD",IF(NOT(ISBLANK(BE94)),_xlfn.XLOOKUP(BE94,ar_replace_reason[lookupValue],ar_replace_reason[lookupKey],"ERROR"),""), "")</f>
        <v/>
      </c>
      <c r="BG94" s="3" t="str">
        <f t="shared" si="13"/>
        <v/>
      </c>
      <c r="BH94" s="3" t="str">
        <f>IF($A94="","",IF((AND($A94="ADD",OR(BG94="",BG94="Queenstown-Lakes District Council"))),"70",(_xlfn.XLOOKUP(BG94,ud_organisation_owner[lookupValue],ud_organisation_owner[lookupKey],""))))</f>
        <v/>
      </c>
      <c r="BI94" s="3" t="str">
        <f t="shared" si="14"/>
        <v/>
      </c>
      <c r="BJ94" s="3" t="str">
        <f>IF($A94="","",IF((AND($A94="ADD",OR(BI94="",BI94="Queenstown-Lakes District Council"))),"70",(_xlfn.XLOOKUP(BI94,ud_organisation_owner[lookupValue],ud_organisation_owner[lookupKey],""))))</f>
        <v/>
      </c>
      <c r="BK94" s="3" t="str">
        <f t="shared" si="15"/>
        <v/>
      </c>
      <c r="BL94" s="3" t="str">
        <f>IF($A94="","",IF((AND($A94="ADD",OR(BK94="",BK94="Local Authority"))),"17",(_xlfn.XLOOKUP(BK94,ud_sub_organisation[lookupValue],ud_sub_organisation[lookupKey],""))))</f>
        <v/>
      </c>
      <c r="BM94" s="3" t="str">
        <f t="shared" si="16"/>
        <v/>
      </c>
      <c r="BN94" s="3" t="str">
        <f>IF($A94="","",IF((AND($A94="ADD",OR(BM94="",BM94="Vested assets"))),"12",(_xlfn.XLOOKUP(BM94,ud_work_origin[lookupValue],ud_work_origin[lookupKey],""))))</f>
        <v/>
      </c>
      <c r="BO94" s="8"/>
      <c r="BP94" s="2" t="str">
        <f t="shared" si="17"/>
        <v/>
      </c>
      <c r="BQ94" s="3" t="str">
        <f t="shared" si="18"/>
        <v/>
      </c>
      <c r="BR94" s="3" t="str">
        <f>IF($A94="","",IF((AND($A94="ADD",OR(BQ94="",BQ94="Excellent"))),"1",(_xlfn.XLOOKUP(BQ94,condition[lookupValue],condition[lookupKey],""))))</f>
        <v/>
      </c>
      <c r="BS94" s="7" t="str">
        <f t="shared" si="19"/>
        <v/>
      </c>
      <c r="BT94" s="9"/>
    </row>
    <row r="95" spans="2:72">
      <c r="B95" s="4"/>
      <c r="D95" s="3" t="str">
        <f>IF($A95="ADD",IF(NOT(ISBLANK(C95)),_xlfn.XLOOKUP(C95,ud_amds_table_list[lookupValue],ud_amds_table_list[lookupKey],"ERROR"),""), "")</f>
        <v/>
      </c>
      <c r="E95" s="9"/>
      <c r="G95" s="3" t="str">
        <f>IF($A95="ADD",IF(NOT(ISBLANK(F95)),_xlfn.XLOOKUP(F95,roadnames[lookupValue],roadnames[lookupKey],"ERROR"),""), "")</f>
        <v/>
      </c>
      <c r="H95" s="5"/>
      <c r="I95" s="5"/>
      <c r="J95" s="6"/>
      <c r="L95" s="3" t="str">
        <f>IF($A95="ADD",IF(NOT(ISBLANK(K95)),_xlfn.XLOOKUP(K95,side[lookupValue],side[lookupKey],"ERROR"),""), "")</f>
        <v/>
      </c>
      <c r="M95" s="4"/>
      <c r="N95" s="4"/>
      <c r="O95" s="4"/>
      <c r="S95" s="3" t="str">
        <f>IF($A95="ADD",IF(NOT(ISBLANK(R95)),_xlfn.XLOOKUP(R95,ud_tcd_sign_class[lookupValue],ud_tcd_sign_class[lookupKey],"ERROR"),""), "")</f>
        <v/>
      </c>
      <c r="U95" s="3" t="str">
        <f>IF($A95="ADD",IF(NOT(ISBLANK(T95)),_xlfn.XLOOKUP(1,(ud_tcd_sign_subclass_lookup=T95)*(ud_tcd_sign_subclass_parentKey=S95),ud_tcd_sign_subclass[lookupKey],"ERROR"),""), "")</f>
        <v/>
      </c>
      <c r="W95" s="3" t="str">
        <f>IF($A95="ADD",IF(NOT(ISBLANK(V95)),_xlfn.XLOOKUP(1,(ud_tcd_sign_type_ne_lookup=V95)*(ud_tcd_sign_type_ne_parentKey=T95),ud_tcd_sign_type_ne[lookupKey],"ERROR"),""), "")</f>
        <v/>
      </c>
      <c r="Y95" s="3" t="str">
        <f>IF($A95="ADD",IF(NOT(ISBLANK(X95)),_xlfn.XLOOKUP(X95,ud_non_tcd_sign_type[lookupValue],ud_non_tcd_sign_type[lookupKey],"ERROR"),""), "")</f>
        <v/>
      </c>
      <c r="AE95" s="3" t="str">
        <f>IF($A95="ADD",IF(NOT(ISBLANK(AD95)),_xlfn.XLOOKUP(AD95,ud_sign_background_colour[lookupValue],ud_sign_background_colour[lookupKey],"ERROR"),""), "")</f>
        <v/>
      </c>
      <c r="AF95" s="8"/>
      <c r="AI95" s="3" t="str">
        <f>IF($A95="ADD",IF(NOT(ISBLANK(AH95)),_xlfn.XLOOKUP(AH95,ud_sign_connection_mode[lookupValue],ud_sign_connection_mode[lookupKey],"ERROR"),""), "")</f>
        <v/>
      </c>
      <c r="AJ95" s="4"/>
      <c r="AL95" s="3" t="str">
        <f t="shared" si="10"/>
        <v/>
      </c>
      <c r="AN95" s="3" t="str">
        <f>IF($A95="ADD",IF(NOT(ISBLANK(AM95)),_xlfn.XLOOKUP(AM95,indicating_dir[lookupValue],indicating_dir[lookupKey],"ERROR"),""), "")</f>
        <v/>
      </c>
      <c r="AP95" s="3" t="str">
        <f>IF($A95="ADD",IF(NOT(ISBLANK(AO95)),_xlfn.XLOOKUP(AO95,sign_substrate[lookupValue],sign_substrate[lookupKey],"ERROR"),""), "")</f>
        <v/>
      </c>
      <c r="AR95" s="3" t="str">
        <f>IF($A95="ADD",IF(NOT(ISBLANK(AQ95)),_xlfn.XLOOKUP(AQ95,frame[lookupValue],frame[lookupKey],"ERROR"),""), "")</f>
        <v/>
      </c>
      <c r="AT95" s="3" t="str">
        <f>IF($A95="ADD",IF(NOT(ISBLANK(AS95)),_xlfn.XLOOKUP(AS95,sign_material[lookupValue],sign_material[lookupKey],"ERROR"),""), "")</f>
        <v/>
      </c>
      <c r="AV95" s="3" t="str">
        <f>IF($A95="ADD",IF(NOT(ISBLANK(AU95)),_xlfn.XLOOKUP(AU95,sign_colour[lookupValue],sign_colour[lookupKey],"ERROR"),""), "")</f>
        <v/>
      </c>
      <c r="AX95" s="3" t="str">
        <f>IF($A95="ADD",IF(NOT(ISBLANK(AW95)),_xlfn.XLOOKUP(AW95,sign_material[lookupValue],sign_material[lookupKey],"ERROR"),""), "")</f>
        <v/>
      </c>
      <c r="AY95" s="7"/>
      <c r="AZ95" s="4" t="str">
        <f t="shared" ca="1" si="11"/>
        <v/>
      </c>
      <c r="BA95" s="4"/>
      <c r="BB95" s="3" t="str">
        <f t="shared" si="12"/>
        <v/>
      </c>
      <c r="BC95" s="3" t="str">
        <f>IF($A95="","",IF((AND($A95="ADD",OR(BB95="",BB95="In Use"))),"5",(_xlfn.XLOOKUP(BB95,ud_asset_status[lookupValue],ud_asset_status[lookupKey],""))))</f>
        <v/>
      </c>
      <c r="BD95" s="7"/>
      <c r="BF95" s="3" t="str">
        <f>IF($A95="ADD",IF(NOT(ISBLANK(BE95)),_xlfn.XLOOKUP(BE95,ar_replace_reason[lookupValue],ar_replace_reason[lookupKey],"ERROR"),""), "")</f>
        <v/>
      </c>
      <c r="BG95" s="3" t="str">
        <f t="shared" si="13"/>
        <v/>
      </c>
      <c r="BH95" s="3" t="str">
        <f>IF($A95="","",IF((AND($A95="ADD",OR(BG95="",BG95="Queenstown-Lakes District Council"))),"70",(_xlfn.XLOOKUP(BG95,ud_organisation_owner[lookupValue],ud_organisation_owner[lookupKey],""))))</f>
        <v/>
      </c>
      <c r="BI95" s="3" t="str">
        <f t="shared" si="14"/>
        <v/>
      </c>
      <c r="BJ95" s="3" t="str">
        <f>IF($A95="","",IF((AND($A95="ADD",OR(BI95="",BI95="Queenstown-Lakes District Council"))),"70",(_xlfn.XLOOKUP(BI95,ud_organisation_owner[lookupValue],ud_organisation_owner[lookupKey],""))))</f>
        <v/>
      </c>
      <c r="BK95" s="3" t="str">
        <f t="shared" si="15"/>
        <v/>
      </c>
      <c r="BL95" s="3" t="str">
        <f>IF($A95="","",IF((AND($A95="ADD",OR(BK95="",BK95="Local Authority"))),"17",(_xlfn.XLOOKUP(BK95,ud_sub_organisation[lookupValue],ud_sub_organisation[lookupKey],""))))</f>
        <v/>
      </c>
      <c r="BM95" s="3" t="str">
        <f t="shared" si="16"/>
        <v/>
      </c>
      <c r="BN95" s="3" t="str">
        <f>IF($A95="","",IF((AND($A95="ADD",OR(BM95="",BM95="Vested assets"))),"12",(_xlfn.XLOOKUP(BM95,ud_work_origin[lookupValue],ud_work_origin[lookupKey],""))))</f>
        <v/>
      </c>
      <c r="BO95" s="8"/>
      <c r="BP95" s="2" t="str">
        <f t="shared" si="17"/>
        <v/>
      </c>
      <c r="BQ95" s="3" t="str">
        <f t="shared" si="18"/>
        <v/>
      </c>
      <c r="BR95" s="3" t="str">
        <f>IF($A95="","",IF((AND($A95="ADD",OR(BQ95="",BQ95="Excellent"))),"1",(_xlfn.XLOOKUP(BQ95,condition[lookupValue],condition[lookupKey],""))))</f>
        <v/>
      </c>
      <c r="BS95" s="7" t="str">
        <f t="shared" si="19"/>
        <v/>
      </c>
      <c r="BT95" s="9"/>
    </row>
    <row r="96" spans="2:72">
      <c r="B96" s="4"/>
      <c r="D96" s="3" t="str">
        <f>IF($A96="ADD",IF(NOT(ISBLANK(C96)),_xlfn.XLOOKUP(C96,ud_amds_table_list[lookupValue],ud_amds_table_list[lookupKey],"ERROR"),""), "")</f>
        <v/>
      </c>
      <c r="E96" s="9"/>
      <c r="G96" s="3" t="str">
        <f>IF($A96="ADD",IF(NOT(ISBLANK(F96)),_xlfn.XLOOKUP(F96,roadnames[lookupValue],roadnames[lookupKey],"ERROR"),""), "")</f>
        <v/>
      </c>
      <c r="H96" s="5"/>
      <c r="I96" s="5"/>
      <c r="J96" s="6"/>
      <c r="L96" s="3" t="str">
        <f>IF($A96="ADD",IF(NOT(ISBLANK(K96)),_xlfn.XLOOKUP(K96,side[lookupValue],side[lookupKey],"ERROR"),""), "")</f>
        <v/>
      </c>
      <c r="M96" s="4"/>
      <c r="N96" s="4"/>
      <c r="O96" s="4"/>
      <c r="S96" s="3" t="str">
        <f>IF($A96="ADD",IF(NOT(ISBLANK(R96)),_xlfn.XLOOKUP(R96,ud_tcd_sign_class[lookupValue],ud_tcd_sign_class[lookupKey],"ERROR"),""), "")</f>
        <v/>
      </c>
      <c r="U96" s="3" t="str">
        <f>IF($A96="ADD",IF(NOT(ISBLANK(T96)),_xlfn.XLOOKUP(1,(ud_tcd_sign_subclass_lookup=T96)*(ud_tcd_sign_subclass_parentKey=S96),ud_tcd_sign_subclass[lookupKey],"ERROR"),""), "")</f>
        <v/>
      </c>
      <c r="W96" s="3" t="str">
        <f>IF($A96="ADD",IF(NOT(ISBLANK(V96)),_xlfn.XLOOKUP(1,(ud_tcd_sign_type_ne_lookup=V96)*(ud_tcd_sign_type_ne_parentKey=T96),ud_tcd_sign_type_ne[lookupKey],"ERROR"),""), "")</f>
        <v/>
      </c>
      <c r="Y96" s="3" t="str">
        <f>IF($A96="ADD",IF(NOT(ISBLANK(X96)),_xlfn.XLOOKUP(X96,ud_non_tcd_sign_type[lookupValue],ud_non_tcd_sign_type[lookupKey],"ERROR"),""), "")</f>
        <v/>
      </c>
      <c r="AE96" s="3" t="str">
        <f>IF($A96="ADD",IF(NOT(ISBLANK(AD96)),_xlfn.XLOOKUP(AD96,ud_sign_background_colour[lookupValue],ud_sign_background_colour[lookupKey],"ERROR"),""), "")</f>
        <v/>
      </c>
      <c r="AF96" s="8"/>
      <c r="AI96" s="3" t="str">
        <f>IF($A96="ADD",IF(NOT(ISBLANK(AH96)),_xlfn.XLOOKUP(AH96,ud_sign_connection_mode[lookupValue],ud_sign_connection_mode[lookupKey],"ERROR"),""), "")</f>
        <v/>
      </c>
      <c r="AJ96" s="4"/>
      <c r="AL96" s="3" t="str">
        <f t="shared" si="10"/>
        <v/>
      </c>
      <c r="AN96" s="3" t="str">
        <f>IF($A96="ADD",IF(NOT(ISBLANK(AM96)),_xlfn.XLOOKUP(AM96,indicating_dir[lookupValue],indicating_dir[lookupKey],"ERROR"),""), "")</f>
        <v/>
      </c>
      <c r="AP96" s="3" t="str">
        <f>IF($A96="ADD",IF(NOT(ISBLANK(AO96)),_xlfn.XLOOKUP(AO96,sign_substrate[lookupValue],sign_substrate[lookupKey],"ERROR"),""), "")</f>
        <v/>
      </c>
      <c r="AR96" s="3" t="str">
        <f>IF($A96="ADD",IF(NOT(ISBLANK(AQ96)),_xlfn.XLOOKUP(AQ96,frame[lookupValue],frame[lookupKey],"ERROR"),""), "")</f>
        <v/>
      </c>
      <c r="AT96" s="3" t="str">
        <f>IF($A96="ADD",IF(NOT(ISBLANK(AS96)),_xlfn.XLOOKUP(AS96,sign_material[lookupValue],sign_material[lookupKey],"ERROR"),""), "")</f>
        <v/>
      </c>
      <c r="AV96" s="3" t="str">
        <f>IF($A96="ADD",IF(NOT(ISBLANK(AU96)),_xlfn.XLOOKUP(AU96,sign_colour[lookupValue],sign_colour[lookupKey],"ERROR"),""), "")</f>
        <v/>
      </c>
      <c r="AX96" s="3" t="str">
        <f>IF($A96="ADD",IF(NOT(ISBLANK(AW96)),_xlfn.XLOOKUP(AW96,sign_material[lookupValue],sign_material[lookupKey],"ERROR"),""), "")</f>
        <v/>
      </c>
      <c r="AY96" s="7"/>
      <c r="AZ96" s="4" t="str">
        <f t="shared" ca="1" si="11"/>
        <v/>
      </c>
      <c r="BA96" s="4"/>
      <c r="BB96" s="3" t="str">
        <f t="shared" si="12"/>
        <v/>
      </c>
      <c r="BC96" s="3" t="str">
        <f>IF($A96="","",IF((AND($A96="ADD",OR(BB96="",BB96="In Use"))),"5",(_xlfn.XLOOKUP(BB96,ud_asset_status[lookupValue],ud_asset_status[lookupKey],""))))</f>
        <v/>
      </c>
      <c r="BD96" s="7"/>
      <c r="BF96" s="3" t="str">
        <f>IF($A96="ADD",IF(NOT(ISBLANK(BE96)),_xlfn.XLOOKUP(BE96,ar_replace_reason[lookupValue],ar_replace_reason[lookupKey],"ERROR"),""), "")</f>
        <v/>
      </c>
      <c r="BG96" s="3" t="str">
        <f t="shared" si="13"/>
        <v/>
      </c>
      <c r="BH96" s="3" t="str">
        <f>IF($A96="","",IF((AND($A96="ADD",OR(BG96="",BG96="Queenstown-Lakes District Council"))),"70",(_xlfn.XLOOKUP(BG96,ud_organisation_owner[lookupValue],ud_organisation_owner[lookupKey],""))))</f>
        <v/>
      </c>
      <c r="BI96" s="3" t="str">
        <f t="shared" si="14"/>
        <v/>
      </c>
      <c r="BJ96" s="3" t="str">
        <f>IF($A96="","",IF((AND($A96="ADD",OR(BI96="",BI96="Queenstown-Lakes District Council"))),"70",(_xlfn.XLOOKUP(BI96,ud_organisation_owner[lookupValue],ud_organisation_owner[lookupKey],""))))</f>
        <v/>
      </c>
      <c r="BK96" s="3" t="str">
        <f t="shared" si="15"/>
        <v/>
      </c>
      <c r="BL96" s="3" t="str">
        <f>IF($A96="","",IF((AND($A96="ADD",OR(BK96="",BK96="Local Authority"))),"17",(_xlfn.XLOOKUP(BK96,ud_sub_organisation[lookupValue],ud_sub_organisation[lookupKey],""))))</f>
        <v/>
      </c>
      <c r="BM96" s="3" t="str">
        <f t="shared" si="16"/>
        <v/>
      </c>
      <c r="BN96" s="3" t="str">
        <f>IF($A96="","",IF((AND($A96="ADD",OR(BM96="",BM96="Vested assets"))),"12",(_xlfn.XLOOKUP(BM96,ud_work_origin[lookupValue],ud_work_origin[lookupKey],""))))</f>
        <v/>
      </c>
      <c r="BO96" s="8"/>
      <c r="BP96" s="2" t="str">
        <f t="shared" si="17"/>
        <v/>
      </c>
      <c r="BQ96" s="3" t="str">
        <f t="shared" si="18"/>
        <v/>
      </c>
      <c r="BR96" s="3" t="str">
        <f>IF($A96="","",IF((AND($A96="ADD",OR(BQ96="",BQ96="Excellent"))),"1",(_xlfn.XLOOKUP(BQ96,condition[lookupValue],condition[lookupKey],""))))</f>
        <v/>
      </c>
      <c r="BS96" s="7" t="str">
        <f t="shared" si="19"/>
        <v/>
      </c>
      <c r="BT96" s="9"/>
    </row>
    <row r="97" spans="2:72">
      <c r="B97" s="4"/>
      <c r="D97" s="3" t="str">
        <f>IF($A97="ADD",IF(NOT(ISBLANK(C97)),_xlfn.XLOOKUP(C97,ud_amds_table_list[lookupValue],ud_amds_table_list[lookupKey],"ERROR"),""), "")</f>
        <v/>
      </c>
      <c r="E97" s="9"/>
      <c r="G97" s="3" t="str">
        <f>IF($A97="ADD",IF(NOT(ISBLANK(F97)),_xlfn.XLOOKUP(F97,roadnames[lookupValue],roadnames[lookupKey],"ERROR"),""), "")</f>
        <v/>
      </c>
      <c r="H97" s="5"/>
      <c r="I97" s="5"/>
      <c r="J97" s="6"/>
      <c r="L97" s="3" t="str">
        <f>IF($A97="ADD",IF(NOT(ISBLANK(K97)),_xlfn.XLOOKUP(K97,side[lookupValue],side[lookupKey],"ERROR"),""), "")</f>
        <v/>
      </c>
      <c r="M97" s="4"/>
      <c r="N97" s="4"/>
      <c r="O97" s="4"/>
      <c r="S97" s="3" t="str">
        <f>IF($A97="ADD",IF(NOT(ISBLANK(R97)),_xlfn.XLOOKUP(R97,ud_tcd_sign_class[lookupValue],ud_tcd_sign_class[lookupKey],"ERROR"),""), "")</f>
        <v/>
      </c>
      <c r="U97" s="3" t="str">
        <f>IF($A97="ADD",IF(NOT(ISBLANK(T97)),_xlfn.XLOOKUP(1,(ud_tcd_sign_subclass_lookup=T97)*(ud_tcd_sign_subclass_parentKey=S97),ud_tcd_sign_subclass[lookupKey],"ERROR"),""), "")</f>
        <v/>
      </c>
      <c r="W97" s="3" t="str">
        <f>IF($A97="ADD",IF(NOT(ISBLANK(V97)),_xlfn.XLOOKUP(1,(ud_tcd_sign_type_ne_lookup=V97)*(ud_tcd_sign_type_ne_parentKey=T97),ud_tcd_sign_type_ne[lookupKey],"ERROR"),""), "")</f>
        <v/>
      </c>
      <c r="Y97" s="3" t="str">
        <f>IF($A97="ADD",IF(NOT(ISBLANK(X97)),_xlfn.XLOOKUP(X97,ud_non_tcd_sign_type[lookupValue],ud_non_tcd_sign_type[lookupKey],"ERROR"),""), "")</f>
        <v/>
      </c>
      <c r="AE97" s="3" t="str">
        <f>IF($A97="ADD",IF(NOT(ISBLANK(AD97)),_xlfn.XLOOKUP(AD97,ud_sign_background_colour[lookupValue],ud_sign_background_colour[lookupKey],"ERROR"),""), "")</f>
        <v/>
      </c>
      <c r="AF97" s="8"/>
      <c r="AI97" s="3" t="str">
        <f>IF($A97="ADD",IF(NOT(ISBLANK(AH97)),_xlfn.XLOOKUP(AH97,ud_sign_connection_mode[lookupValue],ud_sign_connection_mode[lookupKey],"ERROR"),""), "")</f>
        <v/>
      </c>
      <c r="AJ97" s="4"/>
      <c r="AL97" s="3" t="str">
        <f t="shared" si="10"/>
        <v/>
      </c>
      <c r="AN97" s="3" t="str">
        <f>IF($A97="ADD",IF(NOT(ISBLANK(AM97)),_xlfn.XLOOKUP(AM97,indicating_dir[lookupValue],indicating_dir[lookupKey],"ERROR"),""), "")</f>
        <v/>
      </c>
      <c r="AP97" s="3" t="str">
        <f>IF($A97="ADD",IF(NOT(ISBLANK(AO97)),_xlfn.XLOOKUP(AO97,sign_substrate[lookupValue],sign_substrate[lookupKey],"ERROR"),""), "")</f>
        <v/>
      </c>
      <c r="AR97" s="3" t="str">
        <f>IF($A97="ADD",IF(NOT(ISBLANK(AQ97)),_xlfn.XLOOKUP(AQ97,frame[lookupValue],frame[lookupKey],"ERROR"),""), "")</f>
        <v/>
      </c>
      <c r="AT97" s="3" t="str">
        <f>IF($A97="ADD",IF(NOT(ISBLANK(AS97)),_xlfn.XLOOKUP(AS97,sign_material[lookupValue],sign_material[lookupKey],"ERROR"),""), "")</f>
        <v/>
      </c>
      <c r="AV97" s="3" t="str">
        <f>IF($A97="ADD",IF(NOT(ISBLANK(AU97)),_xlfn.XLOOKUP(AU97,sign_colour[lookupValue],sign_colour[lookupKey],"ERROR"),""), "")</f>
        <v/>
      </c>
      <c r="AX97" s="3" t="str">
        <f>IF($A97="ADD",IF(NOT(ISBLANK(AW97)),_xlfn.XLOOKUP(AW97,sign_material[lookupValue],sign_material[lookupKey],"ERROR"),""), "")</f>
        <v/>
      </c>
      <c r="AY97" s="7"/>
      <c r="AZ97" s="4" t="str">
        <f t="shared" ca="1" si="11"/>
        <v/>
      </c>
      <c r="BA97" s="4"/>
      <c r="BB97" s="3" t="str">
        <f t="shared" si="12"/>
        <v/>
      </c>
      <c r="BC97" s="3" t="str">
        <f>IF($A97="","",IF((AND($A97="ADD",OR(BB97="",BB97="In Use"))),"5",(_xlfn.XLOOKUP(BB97,ud_asset_status[lookupValue],ud_asset_status[lookupKey],""))))</f>
        <v/>
      </c>
      <c r="BD97" s="7"/>
      <c r="BF97" s="3" t="str">
        <f>IF($A97="ADD",IF(NOT(ISBLANK(BE97)),_xlfn.XLOOKUP(BE97,ar_replace_reason[lookupValue],ar_replace_reason[lookupKey],"ERROR"),""), "")</f>
        <v/>
      </c>
      <c r="BG97" s="3" t="str">
        <f t="shared" si="13"/>
        <v/>
      </c>
      <c r="BH97" s="3" t="str">
        <f>IF($A97="","",IF((AND($A97="ADD",OR(BG97="",BG97="Queenstown-Lakes District Council"))),"70",(_xlfn.XLOOKUP(BG97,ud_organisation_owner[lookupValue],ud_organisation_owner[lookupKey],""))))</f>
        <v/>
      </c>
      <c r="BI97" s="3" t="str">
        <f t="shared" si="14"/>
        <v/>
      </c>
      <c r="BJ97" s="3" t="str">
        <f>IF($A97="","",IF((AND($A97="ADD",OR(BI97="",BI97="Queenstown-Lakes District Council"))),"70",(_xlfn.XLOOKUP(BI97,ud_organisation_owner[lookupValue],ud_organisation_owner[lookupKey],""))))</f>
        <v/>
      </c>
      <c r="BK97" s="3" t="str">
        <f t="shared" si="15"/>
        <v/>
      </c>
      <c r="BL97" s="3" t="str">
        <f>IF($A97="","",IF((AND($A97="ADD",OR(BK97="",BK97="Local Authority"))),"17",(_xlfn.XLOOKUP(BK97,ud_sub_organisation[lookupValue],ud_sub_organisation[lookupKey],""))))</f>
        <v/>
      </c>
      <c r="BM97" s="3" t="str">
        <f t="shared" si="16"/>
        <v/>
      </c>
      <c r="BN97" s="3" t="str">
        <f>IF($A97="","",IF((AND($A97="ADD",OR(BM97="",BM97="Vested assets"))),"12",(_xlfn.XLOOKUP(BM97,ud_work_origin[lookupValue],ud_work_origin[lookupKey],""))))</f>
        <v/>
      </c>
      <c r="BO97" s="8"/>
      <c r="BP97" s="2" t="str">
        <f t="shared" si="17"/>
        <v/>
      </c>
      <c r="BQ97" s="3" t="str">
        <f t="shared" si="18"/>
        <v/>
      </c>
      <c r="BR97" s="3" t="str">
        <f>IF($A97="","",IF((AND($A97="ADD",OR(BQ97="",BQ97="Excellent"))),"1",(_xlfn.XLOOKUP(BQ97,condition[lookupValue],condition[lookupKey],""))))</f>
        <v/>
      </c>
      <c r="BS97" s="7" t="str">
        <f t="shared" si="19"/>
        <v/>
      </c>
      <c r="BT97" s="9"/>
    </row>
    <row r="98" spans="2:72">
      <c r="B98" s="4"/>
      <c r="D98" s="3" t="str">
        <f>IF($A98="ADD",IF(NOT(ISBLANK(C98)),_xlfn.XLOOKUP(C98,ud_amds_table_list[lookupValue],ud_amds_table_list[lookupKey],"ERROR"),""), "")</f>
        <v/>
      </c>
      <c r="E98" s="9"/>
      <c r="G98" s="3" t="str">
        <f>IF($A98="ADD",IF(NOT(ISBLANK(F98)),_xlfn.XLOOKUP(F98,roadnames[lookupValue],roadnames[lookupKey],"ERROR"),""), "")</f>
        <v/>
      </c>
      <c r="H98" s="5"/>
      <c r="I98" s="5"/>
      <c r="J98" s="6"/>
      <c r="L98" s="3" t="str">
        <f>IF($A98="ADD",IF(NOT(ISBLANK(K98)),_xlfn.XLOOKUP(K98,side[lookupValue],side[lookupKey],"ERROR"),""), "")</f>
        <v/>
      </c>
      <c r="M98" s="4"/>
      <c r="N98" s="4"/>
      <c r="O98" s="4"/>
      <c r="S98" s="3" t="str">
        <f>IF($A98="ADD",IF(NOT(ISBLANK(R98)),_xlfn.XLOOKUP(R98,ud_tcd_sign_class[lookupValue],ud_tcd_sign_class[lookupKey],"ERROR"),""), "")</f>
        <v/>
      </c>
      <c r="U98" s="3" t="str">
        <f>IF($A98="ADD",IF(NOT(ISBLANK(T98)),_xlfn.XLOOKUP(1,(ud_tcd_sign_subclass_lookup=T98)*(ud_tcd_sign_subclass_parentKey=S98),ud_tcd_sign_subclass[lookupKey],"ERROR"),""), "")</f>
        <v/>
      </c>
      <c r="W98" s="3" t="str">
        <f>IF($A98="ADD",IF(NOT(ISBLANK(V98)),_xlfn.XLOOKUP(1,(ud_tcd_sign_type_ne_lookup=V98)*(ud_tcd_sign_type_ne_parentKey=T98),ud_tcd_sign_type_ne[lookupKey],"ERROR"),""), "")</f>
        <v/>
      </c>
      <c r="Y98" s="3" t="str">
        <f>IF($A98="ADD",IF(NOT(ISBLANK(X98)),_xlfn.XLOOKUP(X98,ud_non_tcd_sign_type[lookupValue],ud_non_tcd_sign_type[lookupKey],"ERROR"),""), "")</f>
        <v/>
      </c>
      <c r="AE98" s="3" t="str">
        <f>IF($A98="ADD",IF(NOT(ISBLANK(AD98)),_xlfn.XLOOKUP(AD98,ud_sign_background_colour[lookupValue],ud_sign_background_colour[lookupKey],"ERROR"),""), "")</f>
        <v/>
      </c>
      <c r="AF98" s="8"/>
      <c r="AI98" s="3" t="str">
        <f>IF($A98="ADD",IF(NOT(ISBLANK(AH98)),_xlfn.XLOOKUP(AH98,ud_sign_connection_mode[lookupValue],ud_sign_connection_mode[lookupKey],"ERROR"),""), "")</f>
        <v/>
      </c>
      <c r="AJ98" s="4"/>
      <c r="AL98" s="3" t="str">
        <f t="shared" si="10"/>
        <v/>
      </c>
      <c r="AN98" s="3" t="str">
        <f>IF($A98="ADD",IF(NOT(ISBLANK(AM98)),_xlfn.XLOOKUP(AM98,indicating_dir[lookupValue],indicating_dir[lookupKey],"ERROR"),""), "")</f>
        <v/>
      </c>
      <c r="AP98" s="3" t="str">
        <f>IF($A98="ADD",IF(NOT(ISBLANK(AO98)),_xlfn.XLOOKUP(AO98,sign_substrate[lookupValue],sign_substrate[lookupKey],"ERROR"),""), "")</f>
        <v/>
      </c>
      <c r="AR98" s="3" t="str">
        <f>IF($A98="ADD",IF(NOT(ISBLANK(AQ98)),_xlfn.XLOOKUP(AQ98,frame[lookupValue],frame[lookupKey],"ERROR"),""), "")</f>
        <v/>
      </c>
      <c r="AT98" s="3" t="str">
        <f>IF($A98="ADD",IF(NOT(ISBLANK(AS98)),_xlfn.XLOOKUP(AS98,sign_material[lookupValue],sign_material[lookupKey],"ERROR"),""), "")</f>
        <v/>
      </c>
      <c r="AV98" s="3" t="str">
        <f>IF($A98="ADD",IF(NOT(ISBLANK(AU98)),_xlfn.XLOOKUP(AU98,sign_colour[lookupValue],sign_colour[lookupKey],"ERROR"),""), "")</f>
        <v/>
      </c>
      <c r="AX98" s="3" t="str">
        <f>IF($A98="ADD",IF(NOT(ISBLANK(AW98)),_xlfn.XLOOKUP(AW98,sign_material[lookupValue],sign_material[lookupKey],"ERROR"),""), "")</f>
        <v/>
      </c>
      <c r="AY98" s="7"/>
      <c r="AZ98" s="4" t="str">
        <f t="shared" ca="1" si="11"/>
        <v/>
      </c>
      <c r="BA98" s="4"/>
      <c r="BB98" s="3" t="str">
        <f t="shared" si="12"/>
        <v/>
      </c>
      <c r="BC98" s="3" t="str">
        <f>IF($A98="","",IF((AND($A98="ADD",OR(BB98="",BB98="In Use"))),"5",(_xlfn.XLOOKUP(BB98,ud_asset_status[lookupValue],ud_asset_status[lookupKey],""))))</f>
        <v/>
      </c>
      <c r="BD98" s="7"/>
      <c r="BF98" s="3" t="str">
        <f>IF($A98="ADD",IF(NOT(ISBLANK(BE98)),_xlfn.XLOOKUP(BE98,ar_replace_reason[lookupValue],ar_replace_reason[lookupKey],"ERROR"),""), "")</f>
        <v/>
      </c>
      <c r="BG98" s="3" t="str">
        <f t="shared" si="13"/>
        <v/>
      </c>
      <c r="BH98" s="3" t="str">
        <f>IF($A98="","",IF((AND($A98="ADD",OR(BG98="",BG98="Queenstown-Lakes District Council"))),"70",(_xlfn.XLOOKUP(BG98,ud_organisation_owner[lookupValue],ud_organisation_owner[lookupKey],""))))</f>
        <v/>
      </c>
      <c r="BI98" s="3" t="str">
        <f t="shared" si="14"/>
        <v/>
      </c>
      <c r="BJ98" s="3" t="str">
        <f>IF($A98="","",IF((AND($A98="ADD",OR(BI98="",BI98="Queenstown-Lakes District Council"))),"70",(_xlfn.XLOOKUP(BI98,ud_organisation_owner[lookupValue],ud_organisation_owner[lookupKey],""))))</f>
        <v/>
      </c>
      <c r="BK98" s="3" t="str">
        <f t="shared" si="15"/>
        <v/>
      </c>
      <c r="BL98" s="3" t="str">
        <f>IF($A98="","",IF((AND($A98="ADD",OR(BK98="",BK98="Local Authority"))),"17",(_xlfn.XLOOKUP(BK98,ud_sub_organisation[lookupValue],ud_sub_organisation[lookupKey],""))))</f>
        <v/>
      </c>
      <c r="BM98" s="3" t="str">
        <f t="shared" si="16"/>
        <v/>
      </c>
      <c r="BN98" s="3" t="str">
        <f>IF($A98="","",IF((AND($A98="ADD",OR(BM98="",BM98="Vested assets"))),"12",(_xlfn.XLOOKUP(BM98,ud_work_origin[lookupValue],ud_work_origin[lookupKey],""))))</f>
        <v/>
      </c>
      <c r="BO98" s="8"/>
      <c r="BP98" s="2" t="str">
        <f t="shared" si="17"/>
        <v/>
      </c>
      <c r="BQ98" s="3" t="str">
        <f t="shared" si="18"/>
        <v/>
      </c>
      <c r="BR98" s="3" t="str">
        <f>IF($A98="","",IF((AND($A98="ADD",OR(BQ98="",BQ98="Excellent"))),"1",(_xlfn.XLOOKUP(BQ98,condition[lookupValue],condition[lookupKey],""))))</f>
        <v/>
      </c>
      <c r="BS98" s="7" t="str">
        <f t="shared" si="19"/>
        <v/>
      </c>
      <c r="BT98" s="9"/>
    </row>
    <row r="99" spans="2:72">
      <c r="B99" s="4"/>
      <c r="D99" s="3" t="str">
        <f>IF($A99="ADD",IF(NOT(ISBLANK(C99)),_xlfn.XLOOKUP(C99,ud_amds_table_list[lookupValue],ud_amds_table_list[lookupKey],"ERROR"),""), "")</f>
        <v/>
      </c>
      <c r="E99" s="9"/>
      <c r="G99" s="3" t="str">
        <f>IF($A99="ADD",IF(NOT(ISBLANK(F99)),_xlfn.XLOOKUP(F99,roadnames[lookupValue],roadnames[lookupKey],"ERROR"),""), "")</f>
        <v/>
      </c>
      <c r="H99" s="5"/>
      <c r="I99" s="5"/>
      <c r="J99" s="6"/>
      <c r="L99" s="3" t="str">
        <f>IF($A99="ADD",IF(NOT(ISBLANK(K99)),_xlfn.XLOOKUP(K99,side[lookupValue],side[lookupKey],"ERROR"),""), "")</f>
        <v/>
      </c>
      <c r="M99" s="4"/>
      <c r="N99" s="4"/>
      <c r="O99" s="4"/>
      <c r="S99" s="3" t="str">
        <f>IF($A99="ADD",IF(NOT(ISBLANK(R99)),_xlfn.XLOOKUP(R99,ud_tcd_sign_class[lookupValue],ud_tcd_sign_class[lookupKey],"ERROR"),""), "")</f>
        <v/>
      </c>
      <c r="U99" s="3" t="str">
        <f>IF($A99="ADD",IF(NOT(ISBLANK(T99)),_xlfn.XLOOKUP(1,(ud_tcd_sign_subclass_lookup=T99)*(ud_tcd_sign_subclass_parentKey=S99),ud_tcd_sign_subclass[lookupKey],"ERROR"),""), "")</f>
        <v/>
      </c>
      <c r="W99" s="3" t="str">
        <f>IF($A99="ADD",IF(NOT(ISBLANK(V99)),_xlfn.XLOOKUP(1,(ud_tcd_sign_type_ne_lookup=V99)*(ud_tcd_sign_type_ne_parentKey=T99),ud_tcd_sign_type_ne[lookupKey],"ERROR"),""), "")</f>
        <v/>
      </c>
      <c r="Y99" s="3" t="str">
        <f>IF($A99="ADD",IF(NOT(ISBLANK(X99)),_xlfn.XLOOKUP(X99,ud_non_tcd_sign_type[lookupValue],ud_non_tcd_sign_type[lookupKey],"ERROR"),""), "")</f>
        <v/>
      </c>
      <c r="AE99" s="3" t="str">
        <f>IF($A99="ADD",IF(NOT(ISBLANK(AD99)),_xlfn.XLOOKUP(AD99,ud_sign_background_colour[lookupValue],ud_sign_background_colour[lookupKey],"ERROR"),""), "")</f>
        <v/>
      </c>
      <c r="AF99" s="8"/>
      <c r="AI99" s="3" t="str">
        <f>IF($A99="ADD",IF(NOT(ISBLANK(AH99)),_xlfn.XLOOKUP(AH99,ud_sign_connection_mode[lookupValue],ud_sign_connection_mode[lookupKey],"ERROR"),""), "")</f>
        <v/>
      </c>
      <c r="AJ99" s="4"/>
      <c r="AL99" s="3" t="str">
        <f t="shared" si="10"/>
        <v/>
      </c>
      <c r="AN99" s="3" t="str">
        <f>IF($A99="ADD",IF(NOT(ISBLANK(AM99)),_xlfn.XLOOKUP(AM99,indicating_dir[lookupValue],indicating_dir[lookupKey],"ERROR"),""), "")</f>
        <v/>
      </c>
      <c r="AP99" s="3" t="str">
        <f>IF($A99="ADD",IF(NOT(ISBLANK(AO99)),_xlfn.XLOOKUP(AO99,sign_substrate[lookupValue],sign_substrate[lookupKey],"ERROR"),""), "")</f>
        <v/>
      </c>
      <c r="AR99" s="3" t="str">
        <f>IF($A99="ADD",IF(NOT(ISBLANK(AQ99)),_xlfn.XLOOKUP(AQ99,frame[lookupValue],frame[lookupKey],"ERROR"),""), "")</f>
        <v/>
      </c>
      <c r="AT99" s="3" t="str">
        <f>IF($A99="ADD",IF(NOT(ISBLANK(AS99)),_xlfn.XLOOKUP(AS99,sign_material[lookupValue],sign_material[lookupKey],"ERROR"),""), "")</f>
        <v/>
      </c>
      <c r="AV99" s="3" t="str">
        <f>IF($A99="ADD",IF(NOT(ISBLANK(AU99)),_xlfn.XLOOKUP(AU99,sign_colour[lookupValue],sign_colour[lookupKey],"ERROR"),""), "")</f>
        <v/>
      </c>
      <c r="AX99" s="3" t="str">
        <f>IF($A99="ADD",IF(NOT(ISBLANK(AW99)),_xlfn.XLOOKUP(AW99,sign_material[lookupValue],sign_material[lookupKey],"ERROR"),""), "")</f>
        <v/>
      </c>
      <c r="AY99" s="7"/>
      <c r="AZ99" s="4" t="str">
        <f t="shared" ca="1" si="11"/>
        <v/>
      </c>
      <c r="BA99" s="4"/>
      <c r="BB99" s="3" t="str">
        <f t="shared" si="12"/>
        <v/>
      </c>
      <c r="BC99" s="3" t="str">
        <f>IF($A99="","",IF((AND($A99="ADD",OR(BB99="",BB99="In Use"))),"5",(_xlfn.XLOOKUP(BB99,ud_asset_status[lookupValue],ud_asset_status[lookupKey],""))))</f>
        <v/>
      </c>
      <c r="BD99" s="7"/>
      <c r="BF99" s="3" t="str">
        <f>IF($A99="ADD",IF(NOT(ISBLANK(BE99)),_xlfn.XLOOKUP(BE99,ar_replace_reason[lookupValue],ar_replace_reason[lookupKey],"ERROR"),""), "")</f>
        <v/>
      </c>
      <c r="BG99" s="3" t="str">
        <f t="shared" si="13"/>
        <v/>
      </c>
      <c r="BH99" s="3" t="str">
        <f>IF($A99="","",IF((AND($A99="ADD",OR(BG99="",BG99="Queenstown-Lakes District Council"))),"70",(_xlfn.XLOOKUP(BG99,ud_organisation_owner[lookupValue],ud_organisation_owner[lookupKey],""))))</f>
        <v/>
      </c>
      <c r="BI99" s="3" t="str">
        <f t="shared" si="14"/>
        <v/>
      </c>
      <c r="BJ99" s="3" t="str">
        <f>IF($A99="","",IF((AND($A99="ADD",OR(BI99="",BI99="Queenstown-Lakes District Council"))),"70",(_xlfn.XLOOKUP(BI99,ud_organisation_owner[lookupValue],ud_organisation_owner[lookupKey],""))))</f>
        <v/>
      </c>
      <c r="BK99" s="3" t="str">
        <f t="shared" si="15"/>
        <v/>
      </c>
      <c r="BL99" s="3" t="str">
        <f>IF($A99="","",IF((AND($A99="ADD",OR(BK99="",BK99="Local Authority"))),"17",(_xlfn.XLOOKUP(BK99,ud_sub_organisation[lookupValue],ud_sub_organisation[lookupKey],""))))</f>
        <v/>
      </c>
      <c r="BM99" s="3" t="str">
        <f t="shared" si="16"/>
        <v/>
      </c>
      <c r="BN99" s="3" t="str">
        <f>IF($A99="","",IF((AND($A99="ADD",OR(BM99="",BM99="Vested assets"))),"12",(_xlfn.XLOOKUP(BM99,ud_work_origin[lookupValue],ud_work_origin[lookupKey],""))))</f>
        <v/>
      </c>
      <c r="BO99" s="8"/>
      <c r="BP99" s="2" t="str">
        <f t="shared" si="17"/>
        <v/>
      </c>
      <c r="BQ99" s="3" t="str">
        <f t="shared" si="18"/>
        <v/>
      </c>
      <c r="BR99" s="3" t="str">
        <f>IF($A99="","",IF((AND($A99="ADD",OR(BQ99="",BQ99="Excellent"))),"1",(_xlfn.XLOOKUP(BQ99,condition[lookupValue],condition[lookupKey],""))))</f>
        <v/>
      </c>
      <c r="BS99" s="7" t="str">
        <f t="shared" si="19"/>
        <v/>
      </c>
      <c r="BT99" s="9"/>
    </row>
    <row r="100" spans="2:72">
      <c r="B100" s="4"/>
      <c r="D100" s="3" t="str">
        <f>IF($A100="ADD",IF(NOT(ISBLANK(C100)),_xlfn.XLOOKUP(C100,ud_amds_table_list[lookupValue],ud_amds_table_list[lookupKey],"ERROR"),""), "")</f>
        <v/>
      </c>
      <c r="E100" s="9"/>
      <c r="G100" s="3" t="str">
        <f>IF($A100="ADD",IF(NOT(ISBLANK(F100)),_xlfn.XLOOKUP(F100,roadnames[lookupValue],roadnames[lookupKey],"ERROR"),""), "")</f>
        <v/>
      </c>
      <c r="H100" s="5"/>
      <c r="I100" s="5"/>
      <c r="J100" s="6"/>
      <c r="L100" s="3" t="str">
        <f>IF($A100="ADD",IF(NOT(ISBLANK(K100)),_xlfn.XLOOKUP(K100,side[lookupValue],side[lookupKey],"ERROR"),""), "")</f>
        <v/>
      </c>
      <c r="M100" s="4"/>
      <c r="N100" s="4"/>
      <c r="O100" s="4"/>
      <c r="S100" s="3" t="str">
        <f>IF($A100="ADD",IF(NOT(ISBLANK(R100)),_xlfn.XLOOKUP(R100,ud_tcd_sign_class[lookupValue],ud_tcd_sign_class[lookupKey],"ERROR"),""), "")</f>
        <v/>
      </c>
      <c r="U100" s="3" t="str">
        <f>IF($A100="ADD",IF(NOT(ISBLANK(T100)),_xlfn.XLOOKUP(1,(ud_tcd_sign_subclass_lookup=T100)*(ud_tcd_sign_subclass_parentKey=S100),ud_tcd_sign_subclass[lookupKey],"ERROR"),""), "")</f>
        <v/>
      </c>
      <c r="W100" s="3" t="str">
        <f>IF($A100="ADD",IF(NOT(ISBLANK(V100)),_xlfn.XLOOKUP(1,(ud_tcd_sign_type_ne_lookup=V100)*(ud_tcd_sign_type_ne_parentKey=T100),ud_tcd_sign_type_ne[lookupKey],"ERROR"),""), "")</f>
        <v/>
      </c>
      <c r="Y100" s="3" t="str">
        <f>IF($A100="ADD",IF(NOT(ISBLANK(X100)),_xlfn.XLOOKUP(X100,ud_non_tcd_sign_type[lookupValue],ud_non_tcd_sign_type[lookupKey],"ERROR"),""), "")</f>
        <v/>
      </c>
      <c r="AE100" s="3" t="str">
        <f>IF($A100="ADD",IF(NOT(ISBLANK(AD100)),_xlfn.XLOOKUP(AD100,ud_sign_background_colour[lookupValue],ud_sign_background_colour[lookupKey],"ERROR"),""), "")</f>
        <v/>
      </c>
      <c r="AF100" s="8"/>
      <c r="AI100" s="3" t="str">
        <f>IF($A100="ADD",IF(NOT(ISBLANK(AH100)),_xlfn.XLOOKUP(AH100,ud_sign_connection_mode[lookupValue],ud_sign_connection_mode[lookupKey],"ERROR"),""), "")</f>
        <v/>
      </c>
      <c r="AJ100" s="4"/>
      <c r="AL100" s="3" t="str">
        <f t="shared" si="10"/>
        <v/>
      </c>
      <c r="AN100" s="3" t="str">
        <f>IF($A100="ADD",IF(NOT(ISBLANK(AM100)),_xlfn.XLOOKUP(AM100,indicating_dir[lookupValue],indicating_dir[lookupKey],"ERROR"),""), "")</f>
        <v/>
      </c>
      <c r="AP100" s="3" t="str">
        <f>IF($A100="ADD",IF(NOT(ISBLANK(AO100)),_xlfn.XLOOKUP(AO100,sign_substrate[lookupValue],sign_substrate[lookupKey],"ERROR"),""), "")</f>
        <v/>
      </c>
      <c r="AR100" s="3" t="str">
        <f>IF($A100="ADD",IF(NOT(ISBLANK(AQ100)),_xlfn.XLOOKUP(AQ100,frame[lookupValue],frame[lookupKey],"ERROR"),""), "")</f>
        <v/>
      </c>
      <c r="AT100" s="3" t="str">
        <f>IF($A100="ADD",IF(NOT(ISBLANK(AS100)),_xlfn.XLOOKUP(AS100,sign_material[lookupValue],sign_material[lookupKey],"ERROR"),""), "")</f>
        <v/>
      </c>
      <c r="AV100" s="3" t="str">
        <f>IF($A100="ADD",IF(NOT(ISBLANK(AU100)),_xlfn.XLOOKUP(AU100,sign_colour[lookupValue],sign_colour[lookupKey],"ERROR"),""), "")</f>
        <v/>
      </c>
      <c r="AX100" s="3" t="str">
        <f>IF($A100="ADD",IF(NOT(ISBLANK(AW100)),_xlfn.XLOOKUP(AW100,sign_material[lookupValue],sign_material[lookupKey],"ERROR"),""), "")</f>
        <v/>
      </c>
      <c r="AY100" s="7"/>
      <c r="AZ100" s="4" t="str">
        <f t="shared" ca="1" si="11"/>
        <v/>
      </c>
      <c r="BA100" s="4"/>
      <c r="BB100" s="3" t="str">
        <f t="shared" si="12"/>
        <v/>
      </c>
      <c r="BC100" s="3" t="str">
        <f>IF($A100="","",IF((AND($A100="ADD",OR(BB100="",BB100="In Use"))),"5",(_xlfn.XLOOKUP(BB100,ud_asset_status[lookupValue],ud_asset_status[lookupKey],""))))</f>
        <v/>
      </c>
      <c r="BD100" s="7"/>
      <c r="BF100" s="3" t="str">
        <f>IF($A100="ADD",IF(NOT(ISBLANK(BE100)),_xlfn.XLOOKUP(BE100,ar_replace_reason[lookupValue],ar_replace_reason[lookupKey],"ERROR"),""), "")</f>
        <v/>
      </c>
      <c r="BG100" s="3" t="str">
        <f t="shared" si="13"/>
        <v/>
      </c>
      <c r="BH100" s="3" t="str">
        <f>IF($A100="","",IF((AND($A100="ADD",OR(BG100="",BG100="Queenstown-Lakes District Council"))),"70",(_xlfn.XLOOKUP(BG100,ud_organisation_owner[lookupValue],ud_organisation_owner[lookupKey],""))))</f>
        <v/>
      </c>
      <c r="BI100" s="3" t="str">
        <f t="shared" si="14"/>
        <v/>
      </c>
      <c r="BJ100" s="3" t="str">
        <f>IF($A100="","",IF((AND($A100="ADD",OR(BI100="",BI100="Queenstown-Lakes District Council"))),"70",(_xlfn.XLOOKUP(BI100,ud_organisation_owner[lookupValue],ud_organisation_owner[lookupKey],""))))</f>
        <v/>
      </c>
      <c r="BK100" s="3" t="str">
        <f t="shared" si="15"/>
        <v/>
      </c>
      <c r="BL100" s="3" t="str">
        <f>IF($A100="","",IF((AND($A100="ADD",OR(BK100="",BK100="Local Authority"))),"17",(_xlfn.XLOOKUP(BK100,ud_sub_organisation[lookupValue],ud_sub_organisation[lookupKey],""))))</f>
        <v/>
      </c>
      <c r="BM100" s="3" t="str">
        <f t="shared" si="16"/>
        <v/>
      </c>
      <c r="BN100" s="3" t="str">
        <f>IF($A100="","",IF((AND($A100="ADD",OR(BM100="",BM100="Vested assets"))),"12",(_xlfn.XLOOKUP(BM100,ud_work_origin[lookupValue],ud_work_origin[lookupKey],""))))</f>
        <v/>
      </c>
      <c r="BO100" s="8"/>
      <c r="BP100" s="2" t="str">
        <f t="shared" si="17"/>
        <v/>
      </c>
      <c r="BQ100" s="3" t="str">
        <f t="shared" si="18"/>
        <v/>
      </c>
      <c r="BR100" s="3" t="str">
        <f>IF($A100="","",IF((AND($A100="ADD",OR(BQ100="",BQ100="Excellent"))),"1",(_xlfn.XLOOKUP(BQ100,condition[lookupValue],condition[lookupKey],""))))</f>
        <v/>
      </c>
      <c r="BS100" s="7" t="str">
        <f t="shared" si="19"/>
        <v/>
      </c>
      <c r="BT100" s="9"/>
    </row>
  </sheetData>
  <sheetProtection algorithmName="SHA-512" hashValue="spBSI6tYgu8wIAuvNbeGjUu5q/+AYfNzZII1zitdg0yid3V6/aBLWSJOncxRjYddDVEhPN+H0UD7shBhURM5rg==" saltValue="jCFy/DzkIdN1WeA6CJBALw==" spinCount="100000" sheet="1" scenarios="1" selectLockedCells="1"/>
  <conditionalFormatting sqref="A2:XFD2">
    <cfRule type="cellIs" dxfId="386" priority="2" operator="equal">
      <formula>"ERROR"</formula>
    </cfRule>
  </conditionalFormatting>
  <conditionalFormatting sqref="A1:XFD1">
    <cfRule type="expression" dxfId="385" priority="1">
      <formula>A$2="ERROR"</formula>
    </cfRule>
  </conditionalFormatting>
  <conditionalFormatting sqref="A10:XFD100">
    <cfRule type="expression" dxfId="384" priority="314">
      <formula>MATCH("ERROR",$A10:$EX10,0)</formula>
    </cfRule>
    <cfRule type="expression" dxfId="383" priority="315">
      <formula>AND($A10="ADD",A$6=TRUE,A10="")</formula>
    </cfRule>
    <cfRule type="expression" dxfId="382" priority="316">
      <formula>OR(AND($A10="DELETE",A$1="Asset ID",A10=""),AND($A10="DELETE",A$1="Removal Date",A10=""),AND($A10="DELETE",A$1="Removal Reason",A10=""))</formula>
    </cfRule>
    <cfRule type="expression" dxfId="381" priority="317">
      <formula>AND($A10="EDIT",A$1="Asset ID",A10="")</formula>
    </cfRule>
    <cfRule type="expression" dxfId="380" priority="318">
      <formula>AND($A10="ADD",A$5=TRUE,A10="")</formula>
    </cfRule>
  </conditionalFormatting>
  <dataValidations count="41">
    <dataValidation type="list" allowBlank="1" showInputMessage="1" showErrorMessage="1" sqref="C10:C100" xr:uid="{2F1FBB7F-C0E5-4F22-83A2-BCF9CCBAC84A}">
      <formula1>ud_amds_table_list_lookup</formula1>
    </dataValidation>
    <dataValidation type="list" allowBlank="1" showInputMessage="1" showErrorMessage="1" sqref="F10:F100" xr:uid="{A4D3EB9B-C15C-4D6A-9441-F4BB3C72498F}">
      <formula1>roadnames_lookup</formula1>
    </dataValidation>
    <dataValidation type="list" allowBlank="1" showInputMessage="1" showErrorMessage="1" sqref="K10:K100" xr:uid="{EB5B9E48-3F27-429D-B064-D540B5B0AC0E}">
      <formula1>side_lookup</formula1>
    </dataValidation>
    <dataValidation type="list" allowBlank="1" showInputMessage="1" showErrorMessage="1" sqref="R10:R100" xr:uid="{CD1FA40C-2053-4255-B8B0-368C468699F9}">
      <formula1>ud_tcd_sign_class_lookup</formula1>
    </dataValidation>
    <dataValidation type="list" allowBlank="1" showInputMessage="1" showErrorMessage="1" sqref="X10:X100" xr:uid="{D863FCC1-9318-4BD8-A443-3413DF697043}">
      <formula1>ud_non_tcd_sign_type_lookup</formula1>
    </dataValidation>
    <dataValidation type="list" allowBlank="1" showInputMessage="1" showErrorMessage="1" sqref="AD10:AD100" xr:uid="{815B8335-0782-4478-BECC-53E4DB657E01}">
      <formula1>ud_sign_background_colour_lookup</formula1>
    </dataValidation>
    <dataValidation type="list" allowBlank="1" showInputMessage="1" showErrorMessage="1" sqref="AH10:AH100" xr:uid="{33805A49-3D55-4D05-B3E5-2C750278AE0E}">
      <formula1>ud_sign_connection_mode_lookup</formula1>
    </dataValidation>
    <dataValidation type="list" allowBlank="1" showInputMessage="1" showErrorMessage="1" sqref="AM10:AM100" xr:uid="{DB20E4E6-5B9B-4A84-8875-C55503EB194C}">
      <formula1>indicating_dir_lookup</formula1>
    </dataValidation>
    <dataValidation type="list" allowBlank="1" showInputMessage="1" showErrorMessage="1" sqref="AO10:AO100" xr:uid="{A7DE7A54-3683-4B69-BDF3-853B6FE3DB18}">
      <formula1>sign_substrate_lookup</formula1>
    </dataValidation>
    <dataValidation type="list" allowBlank="1" showInputMessage="1" showErrorMessage="1" sqref="AQ10:AQ100" xr:uid="{86BF5D87-8199-40A9-B6F2-AEB714A2B854}">
      <formula1>frame_lookup</formula1>
    </dataValidation>
    <dataValidation type="list" allowBlank="1" showInputMessage="1" showErrorMessage="1" sqref="AS10:AS100 AW10:AW100" xr:uid="{6E5C06CE-345E-46D3-8FF4-C1D5D49F4885}">
      <formula1>sign_material_lookup</formula1>
    </dataValidation>
    <dataValidation type="list" allowBlank="1" showInputMessage="1" showErrorMessage="1" sqref="AU10:AU100" xr:uid="{63234279-A3EF-4100-AF28-417E37616BE6}">
      <formula1>sign_colour_lookup</formula1>
    </dataValidation>
    <dataValidation type="list" allowBlank="1" showInputMessage="1" showErrorMessage="1" promptTitle="WARNING" prompt="Only change If ammending existing asset" sqref="BB10:BB100" xr:uid="{6E5F952E-5B66-47C4-B6B0-42D040FFD56B}">
      <formula1>ud_asset_status_lookup</formula1>
    </dataValidation>
    <dataValidation type="list" allowBlank="1" showInputMessage="1" showErrorMessage="1" sqref="BE10:BE100" xr:uid="{1BB28BCF-987E-435D-94F1-15CCD1C30FE4}">
      <formula1>ar_replace_reason_lookup</formula1>
    </dataValidation>
    <dataValidation type="list" allowBlank="1" showInputMessage="1" showErrorMessage="1" promptTitle="WARNING" prompt="Only change this If Not QLDC asset" sqref="BI10:BI100" xr:uid="{FCF7A349-D7D5-44A6-87BE-C4A71190FCEB}">
      <formula1>ud_organisation_owner_lookup</formula1>
    </dataValidation>
    <dataValidation type="list" allowBlank="1" showInputMessage="1" showErrorMessage="1" promptTitle="WARNING" prompt="Only change this If Not QLDC Roading asset" sqref="BK10:BK100" xr:uid="{393D2A5C-043D-496A-A994-048D80528FA2}">
      <formula1>ud_sub_organisation_lookup</formula1>
    </dataValidation>
    <dataValidation type="list" allowBlank="1" showInputMessage="1" showErrorMessage="1" promptTitle="WARNING" prompt="Only change this field If undertaking maintenance Or CAPEX works" sqref="BM10:BM100" xr:uid="{C51B4696-B320-4DD5-960B-73B65A4B1F2C}">
      <formula1>ud_work_origin_lookup</formula1>
    </dataValidation>
    <dataValidation type="list" allowBlank="1" showInputMessage="1" showErrorMessage="1" promptTitle="WARNING" prompt="Only change this If incorrect" sqref="BQ10:BQ100" xr:uid="{B902E0E4-F411-4BB9-9A38-D074045905DB}">
      <formula1>condition_lookup</formula1>
    </dataValidation>
    <dataValidation type="list" allowBlank="1" showInputMessage="1" showErrorMessage="1" sqref="T10:T100" xr:uid="{871C01FB-C90C-4786-96E3-9FFA2ABEDCBF}">
      <formula1 xml:space="preserve"> OFFSET(ud_tcd_sign_subclass_lookupValueRef,MATCH($S10,ud_tcd_sign_subclass_parentKey,0),0,COUNTIF(ud_tcd_sign_subclass_parentKey,$S10))</formula1>
    </dataValidation>
    <dataValidation type="list" allowBlank="1" showInputMessage="1" showErrorMessage="1" sqref="V10:V100" xr:uid="{AA973800-342E-40E6-8CD8-D07FDE79BDEA}">
      <formula1 xml:space="preserve"> OFFSET(ud_tcd_sign_type_ne_lookupValueRef,MATCH($T10,ud_tcd_sign_type_ne_parentKey,0),0,COUNTIF(ud_tcd_sign_type_ne_parentKey,$T10))</formula1>
    </dataValidation>
    <dataValidation type="list" allowBlank="1" showInputMessage="1" showErrorMessage="1" sqref="Q10:Q100 Z10:Z100 AB10:AB100 AG10:AG100 AL10:AL100" xr:uid="{F0573944-56EB-4043-920E-B6ECCDAB5E60}">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B2BDBA87-0F49-4D07-A15C-082ED4F2E425}">
      <formula1>"ADD,EDIT,DELETE"</formula1>
    </dataValidation>
    <dataValidation type="list" allowBlank="1" showInputMessage="1" showErrorMessage="1" promptTitle="WARNING" prompt="Only change this If Not QLDC asset" sqref="BG10:BG100" xr:uid="{4F5DEE95-3C24-4248-B161-CA6008230710}">
      <formula1>ud_organisation_owner_lookup</formula1>
    </dataValidation>
    <dataValidation type="list" allowBlank="1" showInputMessage="1" showErrorMessage="1" promptTitle="WARNING" prompt="Only change this If NZTA Or Parks And Reserves asset" sqref="BP10:BP100" xr:uid="{7923CEFF-66A1-40E9-8953-F55AC5D60B01}">
      <formula1>"TRUE,FALSE"</formula1>
    </dataValidation>
    <dataValidation type="whole" allowBlank="1" showInputMessage="1" showErrorMessage="1" error="Please Enter Whole Number Between 1 And 999" promptTitle="ERROR" sqref="AZ10:AZ100" xr:uid="{491B4C38-BDF9-4D36-9050-7275F04FF7B2}">
      <formula1>1</formula1>
      <formula2>999</formula2>
    </dataValidation>
    <dataValidation type="whole" allowBlank="1" showInputMessage="1" showErrorMessage="1" error="Please Enter Whole Number Between 1 And 2147483647" promptTitle="ERROR" sqref="B10:B100" xr:uid="{896D82D3-966D-4A93-8327-089F175EE61E}">
      <formula1>1</formula1>
      <formula2>2147483647</formula2>
    </dataValidation>
    <dataValidation type="whole" allowBlank="1" showInputMessage="1" showErrorMessage="1" error="Please Enter Whole Number Between 1 And 9999999999" promptTitle="ERROR" sqref="N10:N100" xr:uid="{3A606BCC-936F-4ED5-8C87-9B9C388D3784}">
      <formula1>1</formula1>
      <formula2>9999999999</formula2>
    </dataValidation>
    <dataValidation type="whole" allowBlank="1" showInputMessage="1" showErrorMessage="1" error="Please Enter Whole Number Between 1 And 9999999999" promptTitle="ERROR" sqref="O10:O100" xr:uid="{FB40E407-6021-44F5-A17B-5126FF950A87}">
      <formula1>1</formula1>
      <formula2>9999999999</formula2>
    </dataValidation>
    <dataValidation type="whole" allowBlank="1" showInputMessage="1" showErrorMessage="1" error="Please Enter Whole Number Between 1 And 9999999999" promptTitle="ERROR" sqref="AJ10:AJ100" xr:uid="{83968332-AFE8-4FB4-A3AE-5BF4800E95DF}">
      <formula1>1</formula1>
      <formula2>9999999999</formula2>
    </dataValidation>
    <dataValidation type="whole" allowBlank="1" showInputMessage="1" showErrorMessage="1" error="Please Enter Whole Number Between 1 And 9999999999" promptTitle="ERROR" sqref="BA10:BA100" xr:uid="{3BDDC0A3-68F3-4507-853A-4F9D5C08A903}">
      <formula1>1</formula1>
      <formula2>9999999999</formula2>
    </dataValidation>
    <dataValidation type="whole" allowBlank="1" showInputMessage="1" showErrorMessage="1" error="Please Enter Whole Number Between 1 And 999999" promptTitle="ERROR" sqref="M10:M100" xr:uid="{3C7ADE55-B1CD-44C4-8E3E-E07B51EA2AFA}">
      <formula1>1</formula1>
      <formula2>999999</formula2>
    </dataValidation>
    <dataValidation type="decimal" allowBlank="1" showInputMessage="1" showErrorMessage="1" error="Please Enter Decimal Between -40.0 And 999.9" promptTitle="ERROR" sqref="J10:J100" xr:uid="{07288167-44EE-4803-A744-4AAD6F9C8DA0}">
      <formula1>-40</formula1>
      <formula2>999.9</formula2>
    </dataValidation>
    <dataValidation type="decimal" allowBlank="1" showInputMessage="1" showErrorMessage="1" error="Please Enter Decimal Between 0.01 And 99999999.99" promptTitle="ERROR" sqref="AF10:AF100" xr:uid="{6AC91A9B-0A9A-4F6A-B1A2-F2E8A934F0D0}">
      <formula1>0.01</formula1>
      <formula2>99999999.99</formula2>
    </dataValidation>
    <dataValidation type="decimal" allowBlank="1" showInputMessage="1" showErrorMessage="1" error="Please Enter Decimal Between 0.01 And 9999999999.99" promptTitle="ERROR" sqref="BO10:BO100" xr:uid="{E1E9213D-3083-42F4-8582-61EFF3D96BF3}">
      <formula1>0.01</formula1>
      <formula2>9999999999.99</formula2>
    </dataValidation>
    <dataValidation type="textLength" allowBlank="1" showInputMessage="1" showErrorMessage="1" error="Please Dont Enter More Than 255 Characters" promptTitle="ERROR" sqref="BT10:BT100" xr:uid="{EBF269B9-B104-4C66-8B92-1781E906BF78}">
      <formula1>0</formula1>
      <formula2>255</formula2>
    </dataValidation>
    <dataValidation type="textLength" allowBlank="1" showInputMessage="1" showErrorMessage="1" error="Please Dont Enter More Than 30 Characters" promptTitle="ERROR" sqref="E10:E100" xr:uid="{11A78A8C-931F-4D5B-8702-97ABB7865907}">
      <formula1>0</formula1>
      <formula2>30</formula2>
    </dataValidation>
    <dataValidation type="date" allowBlank="1" showInputMessage="1" showErrorMessage="1" error="Please Enter Valid Date eg 31/01/2023" promptTitle="ERROR" sqref="AY10:AY100" xr:uid="{DF9B8819-A3B7-4613-B1BA-76898C44A412}">
      <formula1>43831</formula1>
      <formula2>48580</formula2>
    </dataValidation>
    <dataValidation type="date" allowBlank="1" showInputMessage="1" showErrorMessage="1" error="Please Enter Valid Date eg 31/01/2023" promptTitle="ERROR" sqref="BD10:BD100" xr:uid="{4499C259-8DB2-4DA9-B7F7-AE1AC179EE9E}">
      <formula1>43831</formula1>
      <formula2>48580</formula2>
    </dataValidation>
    <dataValidation type="date" allowBlank="1" showInputMessage="1" showErrorMessage="1" error="Please Enter Valid Date eg 31/01/2023" promptTitle="ERROR" sqref="BS10:BS100" xr:uid="{9440183A-80DB-45EA-BB53-026B08900EFB}">
      <formula1>43831</formula1>
      <formula2>48580</formula2>
    </dataValidation>
    <dataValidation type="decimal" allowBlank="1" showInputMessage="1" showErrorMessage="1" error="This an incomplete grid reference or is outside of QLDC. Please check that this a easting in NZTM2000" promptTitle="ERROR" sqref="H10:H100" xr:uid="{4E734D30-8AE8-4C80-B582-F270E1E9CD48}">
      <formula1>1215000</formula1>
      <formula2>1337479</formula2>
    </dataValidation>
    <dataValidation type="decimal" allowBlank="1" showInputMessage="1" showErrorMessage="1" error="This an incomplete grid reference or is outside of QLDC. Please check that this a northing in NZTM2000" promptTitle="ERROR" sqref="I10:I100" xr:uid="{8AA60A6C-3DB3-4E94-8DCB-7466780040C7}">
      <formula1>4967104</formula1>
      <formula2>5128000</formula2>
    </dataValidation>
  </dataValidations>
  <pageMargins left="0.75" right="0.75" top="1" bottom="1" header="0.5" footer="0.5"/>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8CD9B-7A81-4FC5-8765-F7F1E92B8869}">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13</v>
      </c>
      <c r="B2" t="s">
        <v>5180</v>
      </c>
      <c r="E2" t="b">
        <v>1</v>
      </c>
    </row>
    <row r="3" spans="1:5">
      <c r="A3">
        <v>26</v>
      </c>
      <c r="B3" t="s">
        <v>5220</v>
      </c>
      <c r="E3" t="b">
        <v>1</v>
      </c>
    </row>
    <row r="4" spans="1:5">
      <c r="A4">
        <v>29</v>
      </c>
      <c r="B4" t="s">
        <v>5228</v>
      </c>
      <c r="E4" t="b">
        <v>1</v>
      </c>
    </row>
    <row r="5" spans="1:5">
      <c r="A5">
        <v>36</v>
      </c>
      <c r="B5" t="s">
        <v>5249</v>
      </c>
      <c r="E5" t="b">
        <v>1</v>
      </c>
    </row>
    <row r="6" spans="1:5">
      <c r="A6">
        <v>45</v>
      </c>
      <c r="B6" t="s">
        <v>5265</v>
      </c>
      <c r="E6" t="b">
        <v>1</v>
      </c>
    </row>
  </sheetData>
  <pageMargins left="0.75" right="0.75" top="1" bottom="1" header="0.5" footer="0.5"/>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EAAE-B5DB-4842-AE95-134132568785}">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4</v>
      </c>
      <c r="B2" t="s">
        <v>5165</v>
      </c>
      <c r="E2" t="b">
        <v>1</v>
      </c>
    </row>
    <row r="3" spans="1:5">
      <c r="A3">
        <v>29</v>
      </c>
      <c r="B3" t="s">
        <v>5228</v>
      </c>
      <c r="E3" t="b">
        <v>1</v>
      </c>
    </row>
  </sheetData>
  <pageMargins left="0.75" right="0.75" top="1" bottom="1" header="0.5" footer="0.5"/>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18803-13EB-4464-B104-5A788770A835}">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7</v>
      </c>
      <c r="B2" t="s">
        <v>5172</v>
      </c>
      <c r="E2" t="b">
        <v>1</v>
      </c>
    </row>
    <row r="3" spans="1:5">
      <c r="A3">
        <v>13</v>
      </c>
      <c r="B3" t="s">
        <v>5180</v>
      </c>
      <c r="E3" t="b">
        <v>1</v>
      </c>
    </row>
    <row r="4" spans="1:5">
      <c r="A4">
        <v>28</v>
      </c>
      <c r="B4" t="s">
        <v>5226</v>
      </c>
      <c r="E4" t="b">
        <v>1</v>
      </c>
    </row>
    <row r="5" spans="1:5">
      <c r="A5">
        <v>36</v>
      </c>
      <c r="B5" t="s">
        <v>5249</v>
      </c>
      <c r="E5" t="b">
        <v>1</v>
      </c>
    </row>
  </sheetData>
  <pageMargins left="0.75" right="0.75" top="1" bottom="1" header="0.5" footer="0.5"/>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BAE1C-A70B-428A-9523-21CE90B71640}">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4</v>
      </c>
      <c r="B2" t="s">
        <v>5165</v>
      </c>
      <c r="E2" t="b">
        <v>1</v>
      </c>
    </row>
    <row r="3" spans="1:5">
      <c r="A3">
        <v>13</v>
      </c>
      <c r="B3" t="s">
        <v>5180</v>
      </c>
      <c r="E3" t="b">
        <v>1</v>
      </c>
    </row>
    <row r="4" spans="1:5">
      <c r="A4">
        <v>20</v>
      </c>
      <c r="B4" t="s">
        <v>5203</v>
      </c>
      <c r="E4" t="b">
        <v>1</v>
      </c>
    </row>
    <row r="5" spans="1:5">
      <c r="A5">
        <v>29</v>
      </c>
      <c r="B5" t="s">
        <v>5228</v>
      </c>
      <c r="E5" t="b">
        <v>1</v>
      </c>
    </row>
    <row r="6" spans="1:5">
      <c r="A6">
        <v>40</v>
      </c>
      <c r="B6" t="s">
        <v>5255</v>
      </c>
      <c r="E6" t="b">
        <v>1</v>
      </c>
    </row>
    <row r="7" spans="1:5">
      <c r="A7">
        <v>41</v>
      </c>
      <c r="B7" t="s">
        <v>5256</v>
      </c>
      <c r="E7" t="b">
        <v>1</v>
      </c>
    </row>
    <row r="8" spans="1:5">
      <c r="A8">
        <v>45</v>
      </c>
      <c r="B8" t="s">
        <v>5265</v>
      </c>
      <c r="E8" t="b">
        <v>1</v>
      </c>
    </row>
  </sheetData>
  <pageMargins left="0.75" right="0.75" top="1" bottom="1" header="0.5" footer="0.5"/>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A9B2-8CC1-4D63-8669-130FFC394B45}">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40</v>
      </c>
      <c r="B2" t="s">
        <v>5255</v>
      </c>
      <c r="E2" t="b">
        <v>1</v>
      </c>
    </row>
    <row r="3" spans="1:5">
      <c r="A3">
        <v>41</v>
      </c>
      <c r="B3" t="s">
        <v>5256</v>
      </c>
      <c r="E3" t="b">
        <v>1</v>
      </c>
    </row>
  </sheetData>
  <pageMargins left="0.75" right="0.75" top="1" bottom="1" header="0.5" footer="0.5"/>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2E92A-8C87-442C-B2DF-8E6635864AD7}">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40</v>
      </c>
      <c r="B2" t="s">
        <v>5255</v>
      </c>
      <c r="E2" t="b">
        <v>1</v>
      </c>
    </row>
    <row r="3" spans="1:5">
      <c r="A3">
        <v>41</v>
      </c>
      <c r="B3" t="s">
        <v>5256</v>
      </c>
      <c r="E3" t="b">
        <v>1</v>
      </c>
    </row>
  </sheetData>
  <pageMargins left="0.75" right="0.75" top="1" bottom="1" header="0.5" footer="0.5"/>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D004A-54AD-4B3D-A810-9068662ED067}">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13</v>
      </c>
      <c r="B2" t="s">
        <v>5180</v>
      </c>
      <c r="E2" t="b">
        <v>1</v>
      </c>
    </row>
    <row r="3" spans="1:5">
      <c r="A3">
        <v>86</v>
      </c>
      <c r="B3" t="s">
        <v>5275</v>
      </c>
      <c r="E3" t="b">
        <v>1</v>
      </c>
    </row>
    <row r="4" spans="1:5">
      <c r="A4">
        <v>35</v>
      </c>
      <c r="B4" t="s">
        <v>5246</v>
      </c>
      <c r="E4" t="b">
        <v>1</v>
      </c>
    </row>
    <row r="5" spans="1:5">
      <c r="A5">
        <v>37</v>
      </c>
      <c r="B5" t="s">
        <v>5251</v>
      </c>
      <c r="E5" t="b">
        <v>1</v>
      </c>
    </row>
    <row r="6" spans="1:5">
      <c r="A6">
        <v>42</v>
      </c>
      <c r="B6" t="s">
        <v>5257</v>
      </c>
      <c r="E6" t="b">
        <v>1</v>
      </c>
    </row>
    <row r="7" spans="1:5">
      <c r="A7">
        <v>87</v>
      </c>
      <c r="B7" t="s">
        <v>5276</v>
      </c>
      <c r="E7" t="b">
        <v>1</v>
      </c>
    </row>
    <row r="8" spans="1:5">
      <c r="A8">
        <v>45</v>
      </c>
      <c r="B8" t="s">
        <v>5265</v>
      </c>
      <c r="E8" t="b">
        <v>1</v>
      </c>
    </row>
  </sheetData>
  <pageMargins left="0.75" right="0.75" top="1" bottom="1" header="0.5" footer="0.5"/>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E7F85-3410-4D0D-AEE4-36DA791E9450}">
  <dimension ref="A1:E10"/>
  <sheetViews>
    <sheetView workbookViewId="0">
      <selection activeCell="A2" sqref="A2:E1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13</v>
      </c>
      <c r="B2" t="s">
        <v>5180</v>
      </c>
      <c r="E2" t="b">
        <v>1</v>
      </c>
    </row>
    <row r="3" spans="1:5">
      <c r="A3">
        <v>22</v>
      </c>
      <c r="B3" t="s">
        <v>5209</v>
      </c>
      <c r="E3" t="b">
        <v>1</v>
      </c>
    </row>
    <row r="4" spans="1:5">
      <c r="A4">
        <v>25</v>
      </c>
      <c r="B4" t="s">
        <v>5216</v>
      </c>
      <c r="E4" t="b">
        <v>1</v>
      </c>
    </row>
    <row r="5" spans="1:5">
      <c r="A5">
        <v>29</v>
      </c>
      <c r="B5" t="s">
        <v>5228</v>
      </c>
      <c r="E5" t="b">
        <v>1</v>
      </c>
    </row>
    <row r="6" spans="1:5">
      <c r="A6">
        <v>35</v>
      </c>
      <c r="B6" t="s">
        <v>5246</v>
      </c>
      <c r="E6" t="b">
        <v>1</v>
      </c>
    </row>
    <row r="7" spans="1:5">
      <c r="A7">
        <v>37</v>
      </c>
      <c r="B7" t="s">
        <v>5251</v>
      </c>
      <c r="E7" t="b">
        <v>1</v>
      </c>
    </row>
    <row r="8" spans="1:5">
      <c r="A8">
        <v>40</v>
      </c>
      <c r="B8" t="s">
        <v>5255</v>
      </c>
      <c r="E8" t="b">
        <v>1</v>
      </c>
    </row>
    <row r="9" spans="1:5">
      <c r="A9">
        <v>41</v>
      </c>
      <c r="B9" t="s">
        <v>5256</v>
      </c>
      <c r="E9" t="b">
        <v>1</v>
      </c>
    </row>
    <row r="10" spans="1:5">
      <c r="A10">
        <v>45</v>
      </c>
      <c r="B10" t="s">
        <v>5265</v>
      </c>
      <c r="E10" t="b">
        <v>1</v>
      </c>
    </row>
  </sheetData>
  <pageMargins left="0.75" right="0.75" top="1" bottom="1" header="0.5" footer="0.5"/>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8B056-D38A-4BDF-9080-76BDF7E5A71B}">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85</v>
      </c>
      <c r="B2" t="s">
        <v>5206</v>
      </c>
      <c r="E2" t="b">
        <v>1</v>
      </c>
    </row>
    <row r="3" spans="1:5">
      <c r="A3">
        <v>22</v>
      </c>
      <c r="B3" t="s">
        <v>5209</v>
      </c>
      <c r="E3" t="b">
        <v>1</v>
      </c>
    </row>
  </sheetData>
  <pageMargins left="0.75" right="0.75" top="1" bottom="1" header="0.5" footer="0.5"/>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61BF3-34A9-4A07-82EF-12133D2819AB}">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35</v>
      </c>
      <c r="B2" t="s">
        <v>5246</v>
      </c>
      <c r="E2" t="b">
        <v>1</v>
      </c>
    </row>
    <row r="3" spans="1:5">
      <c r="A3">
        <v>37</v>
      </c>
      <c r="B3" t="s">
        <v>5251</v>
      </c>
      <c r="E3" t="b">
        <v>1</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8.5703125" style="3" bestFit="1" customWidth="1"/>
    <col min="4" max="4" width="18.5703125" style="3" hidden="1" customWidth="1" outlineLevel="1"/>
    <col min="5" max="5" width="14.28515625" style="3" bestFit="1" customWidth="1" collapsed="1"/>
    <col min="6" max="6" width="10.85546875" style="3" bestFit="1" customWidth="1"/>
    <col min="7" max="7" width="10.85546875" style="3" hidden="1" customWidth="1" outlineLevel="1"/>
    <col min="8" max="8" width="13.140625" style="3" bestFit="1" customWidth="1" collapsed="1"/>
    <col min="9" max="9" width="13.140625" style="3" bestFit="1" customWidth="1"/>
    <col min="10" max="10" width="12" style="3" bestFit="1" customWidth="1"/>
    <col min="11" max="11" width="7.140625" style="3" bestFit="1" customWidth="1"/>
    <col min="12" max="12" width="7.140625" style="3" hidden="1" customWidth="1" outlineLevel="1"/>
    <col min="13" max="13" width="9.85546875" style="3" bestFit="1" customWidth="1" collapsed="1"/>
    <col min="14" max="14" width="10.7109375" style="3" bestFit="1" customWidth="1"/>
    <col min="15" max="15" width="11.28515625" style="3" bestFit="1" customWidth="1"/>
    <col min="16" max="16" width="13.85546875" style="3" bestFit="1" customWidth="1"/>
    <col min="17" max="17" width="13.85546875" style="3" hidden="1" customWidth="1" outlineLevel="1"/>
    <col min="18" max="18" width="12" style="3" bestFit="1" customWidth="1" collapsed="1"/>
    <col min="19" max="19" width="12" style="3" hidden="1" customWidth="1" outlineLevel="1"/>
    <col min="20" max="20" width="19.140625" style="3" bestFit="1" customWidth="1" collapsed="1"/>
    <col min="21" max="21" width="19.140625" style="3" hidden="1" customWidth="1" outlineLevel="1"/>
    <col min="22" max="22" width="25.7109375" style="3" bestFit="1" customWidth="1" collapsed="1"/>
    <col min="23" max="23" width="25.7109375" style="3" hidden="1" customWidth="1" outlineLevel="1"/>
    <col min="24" max="24" width="29.85546875" style="3" bestFit="1" customWidth="1" collapsed="1"/>
    <col min="25" max="25" width="24.42578125" style="3" bestFit="1" customWidth="1"/>
    <col min="26" max="26" width="24.42578125" style="3" hidden="1" customWidth="1" outlineLevel="1"/>
    <col min="27" max="27" width="28.140625" style="3" bestFit="1" customWidth="1" collapsed="1"/>
    <col min="28" max="28" width="12.28515625" style="3" bestFit="1" customWidth="1"/>
    <col min="29" max="29" width="19.85546875" style="3" bestFit="1" customWidth="1"/>
    <col min="30" max="30" width="20.28515625" style="3" bestFit="1" customWidth="1"/>
    <col min="31" max="31" width="16.28515625" style="3" bestFit="1" customWidth="1"/>
    <col min="32" max="32" width="16.85546875" style="3" bestFit="1" customWidth="1"/>
    <col min="33" max="33" width="16.85546875" style="3" hidden="1" customWidth="1" outlineLevel="1"/>
    <col min="34" max="34" width="20.140625" style="3" bestFit="1" customWidth="1" collapsed="1"/>
    <col min="35" max="35" width="20.140625" style="3" hidden="1" customWidth="1" outlineLevel="1"/>
    <col min="36" max="36" width="19.5703125" style="3" bestFit="1" customWidth="1" collapsed="1"/>
    <col min="37" max="37" width="19.5703125" style="3" hidden="1" customWidth="1" outlineLevel="1"/>
    <col min="38" max="38" width="23.5703125" style="3" bestFit="1" customWidth="1" collapsed="1"/>
    <col min="39" max="39" width="23.5703125" style="3" hidden="1" customWidth="1" outlineLevel="1"/>
    <col min="40" max="40" width="15.7109375" style="3" bestFit="1" customWidth="1" collapsed="1"/>
    <col min="41" max="41" width="15.7109375" style="3" hidden="1" customWidth="1" outlineLevel="1"/>
    <col min="42" max="42" width="25.5703125" style="3" bestFit="1" customWidth="1" collapsed="1"/>
    <col min="43" max="43" width="24.85546875" style="3" bestFit="1" customWidth="1"/>
    <col min="44" max="44" width="12.7109375" style="3" bestFit="1" customWidth="1"/>
    <col min="45" max="45" width="29" style="3" bestFit="1" customWidth="1"/>
    <col min="46" max="46" width="16.42578125" style="3" bestFit="1" customWidth="1"/>
    <col min="47" max="47" width="9.85546875" style="3" bestFit="1" customWidth="1"/>
    <col min="48" max="48" width="24.28515625" style="3" bestFit="1" customWidth="1"/>
    <col min="49" max="49" width="24.28515625" style="3" hidden="1" customWidth="1" outlineLevel="1"/>
    <col min="50" max="50" width="21.42578125" style="3" bestFit="1" customWidth="1" collapsed="1"/>
    <col min="51" max="51" width="21.42578125" style="3" hidden="1" customWidth="1" outlineLevel="1"/>
    <col min="52" max="52" width="11.5703125" style="3" bestFit="1" customWidth="1" collapsed="1"/>
    <col min="53" max="53" width="14" style="3" bestFit="1" customWidth="1"/>
    <col min="54" max="54" width="11.42578125" style="3" bestFit="1" customWidth="1"/>
    <col min="55" max="55" width="10.5703125" style="3" bestFit="1" customWidth="1"/>
    <col min="56" max="56" width="16.5703125" style="3" bestFit="1" customWidth="1"/>
    <col min="57" max="57" width="15.28515625" style="3" bestFit="1" customWidth="1"/>
    <col min="58" max="58" width="15.28515625" style="3" hidden="1" customWidth="1" outlineLevel="1"/>
    <col min="59" max="59" width="13.42578125" style="3" bestFit="1" customWidth="1" collapsed="1"/>
    <col min="60" max="60" width="18.85546875" style="3" bestFit="1" customWidth="1"/>
    <col min="61" max="61" width="18.85546875" style="3" hidden="1" customWidth="1" outlineLevel="1"/>
    <col min="62" max="62" width="22.42578125" style="3" bestFit="1" customWidth="1" collapsed="1"/>
    <col min="63" max="63" width="22.42578125" style="3" hidden="1" customWidth="1" outlineLevel="1"/>
    <col min="64" max="64" width="22.42578125" style="3" bestFit="1" customWidth="1" collapsed="1"/>
    <col min="65" max="65" width="22.42578125" style="3" hidden="1" customWidth="1" outlineLevel="1"/>
    <col min="66" max="66" width="19.7109375" style="3" bestFit="1" customWidth="1" collapsed="1"/>
    <col min="67" max="67" width="19.7109375" style="3" hidden="1" customWidth="1" outlineLevel="1"/>
    <col min="68" max="68" width="15" style="3" bestFit="1" customWidth="1" collapsed="1"/>
    <col min="69" max="69" width="15" style="3" hidden="1" customWidth="1" outlineLevel="1"/>
    <col min="70" max="70" width="12.28515625" style="3" bestFit="1" customWidth="1" collapsed="1"/>
    <col min="71" max="71" width="13.7109375" style="3" bestFit="1" customWidth="1"/>
    <col min="72" max="72" width="9.7109375" style="3" bestFit="1" customWidth="1"/>
    <col min="73" max="73" width="9.7109375" style="3" hidden="1" customWidth="1" outlineLevel="1"/>
    <col min="74" max="74" width="14.5703125" style="3" bestFit="1" customWidth="1" collapsed="1"/>
    <col min="75" max="75" width="11.85546875" style="3" bestFit="1" customWidth="1"/>
    <col min="76" max="76" width="18.7109375" style="3" bestFit="1" customWidth="1"/>
    <col min="77" max="77" width="32" style="3" bestFit="1" customWidth="1"/>
    <col min="78" max="132" width="9.140625" style="22"/>
    <col min="133" max="16384" width="9.140625" style="3"/>
  </cols>
  <sheetData>
    <row r="1" spans="1:132" s="13" customFormat="1">
      <c r="A1" s="10"/>
      <c r="B1" s="11" t="s">
        <v>0</v>
      </c>
      <c r="C1" s="12" t="s">
        <v>1</v>
      </c>
      <c r="D1" s="12"/>
      <c r="E1" s="12" t="s">
        <v>2</v>
      </c>
      <c r="F1" s="12" t="s">
        <v>3</v>
      </c>
      <c r="G1" s="12"/>
      <c r="H1" s="12" t="s">
        <v>4</v>
      </c>
      <c r="I1" s="12" t="s">
        <v>5</v>
      </c>
      <c r="J1" s="12" t="s">
        <v>6</v>
      </c>
      <c r="K1" s="12" t="s">
        <v>7</v>
      </c>
      <c r="L1" s="12"/>
      <c r="M1" s="12" t="s">
        <v>8</v>
      </c>
      <c r="N1" s="12" t="s">
        <v>195</v>
      </c>
      <c r="O1" s="12" t="s">
        <v>135</v>
      </c>
      <c r="P1" s="12" t="s">
        <v>9</v>
      </c>
      <c r="Q1" s="12"/>
      <c r="R1" s="12" t="s">
        <v>196</v>
      </c>
      <c r="S1" s="12"/>
      <c r="T1" s="12" t="s">
        <v>197</v>
      </c>
      <c r="U1" s="12"/>
      <c r="V1" s="12" t="s">
        <v>198</v>
      </c>
      <c r="W1" s="12"/>
      <c r="X1" s="12" t="s">
        <v>199</v>
      </c>
      <c r="Y1" s="12" t="s">
        <v>200</v>
      </c>
      <c r="Z1" s="12"/>
      <c r="AA1" s="12" t="s">
        <v>142</v>
      </c>
      <c r="AB1" s="12" t="s">
        <v>143</v>
      </c>
      <c r="AC1" s="12" t="s">
        <v>144</v>
      </c>
      <c r="AD1" s="12" t="s">
        <v>145</v>
      </c>
      <c r="AE1" s="12" t="s">
        <v>137</v>
      </c>
      <c r="AF1" s="12" t="s">
        <v>138</v>
      </c>
      <c r="AG1" s="12"/>
      <c r="AH1" s="12" t="s">
        <v>139</v>
      </c>
      <c r="AI1" s="12"/>
      <c r="AJ1" s="12" t="s">
        <v>140</v>
      </c>
      <c r="AK1" s="12"/>
      <c r="AL1" s="12" t="s">
        <v>201</v>
      </c>
      <c r="AM1" s="12"/>
      <c r="AN1" s="12" t="s">
        <v>202</v>
      </c>
      <c r="AO1" s="12"/>
      <c r="AP1" s="12" t="s">
        <v>203</v>
      </c>
      <c r="AQ1" s="12" t="s">
        <v>204</v>
      </c>
      <c r="AR1" s="12" t="s">
        <v>152</v>
      </c>
      <c r="AS1" s="12" t="s">
        <v>205</v>
      </c>
      <c r="AT1" s="12" t="s">
        <v>147</v>
      </c>
      <c r="AU1" s="12" t="s">
        <v>206</v>
      </c>
      <c r="AV1" s="12" t="s">
        <v>207</v>
      </c>
      <c r="AW1" s="12"/>
      <c r="AX1" s="12" t="s">
        <v>208</v>
      </c>
      <c r="AY1" s="12"/>
      <c r="AZ1" s="12" t="s">
        <v>209</v>
      </c>
      <c r="BA1" s="12" t="s">
        <v>210</v>
      </c>
      <c r="BB1" s="12" t="s">
        <v>26</v>
      </c>
      <c r="BC1" s="12" t="s">
        <v>27</v>
      </c>
      <c r="BD1" s="12" t="s">
        <v>28</v>
      </c>
      <c r="BE1" s="12" t="s">
        <v>29</v>
      </c>
      <c r="BF1" s="12"/>
      <c r="BG1" s="12" t="s">
        <v>30</v>
      </c>
      <c r="BH1" s="12" t="s">
        <v>31</v>
      </c>
      <c r="BI1" s="12"/>
      <c r="BJ1" s="12" t="s">
        <v>32</v>
      </c>
      <c r="BK1" s="12"/>
      <c r="BL1" s="12" t="s">
        <v>33</v>
      </c>
      <c r="BM1" s="12"/>
      <c r="BN1" s="12" t="s">
        <v>34</v>
      </c>
      <c r="BO1" s="12"/>
      <c r="BP1" s="12" t="s">
        <v>35</v>
      </c>
      <c r="BQ1" s="12"/>
      <c r="BR1" s="12" t="s">
        <v>36</v>
      </c>
      <c r="BS1" s="12" t="s">
        <v>37</v>
      </c>
      <c r="BT1" s="12" t="s">
        <v>38</v>
      </c>
      <c r="BU1" s="12"/>
      <c r="BV1" s="12" t="s">
        <v>39</v>
      </c>
      <c r="BW1" s="12" t="s">
        <v>40</v>
      </c>
      <c r="BX1" s="12" t="s">
        <v>41</v>
      </c>
      <c r="BY1" s="12" t="s">
        <v>42</v>
      </c>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row>
    <row r="2" spans="1:132" s="13" customFormat="1" outlineLevel="1">
      <c r="A2" s="14" t="s">
        <v>43</v>
      </c>
      <c r="B2" s="15" t="s">
        <v>44</v>
      </c>
      <c r="C2" s="15" t="str">
        <f>_xlfn.IFNA(IF(MATCH("ERROR",D10:D110,0),"ERROR"),"")</f>
        <v/>
      </c>
      <c r="D2" s="15" t="s">
        <v>45</v>
      </c>
      <c r="E2" s="15" t="s">
        <v>46</v>
      </c>
      <c r="F2" s="15" t="str">
        <f>_xlfn.IFNA(IF(MATCH("ERROR",G10:G110,0),"ERROR"),"")</f>
        <v/>
      </c>
      <c r="G2" s="15" t="s">
        <v>47</v>
      </c>
      <c r="H2" s="15" t="s">
        <v>48</v>
      </c>
      <c r="I2" s="15" t="s">
        <v>49</v>
      </c>
      <c r="J2" s="15" t="s">
        <v>50</v>
      </c>
      <c r="K2" s="15" t="str">
        <f>_xlfn.IFNA(IF(MATCH("ERROR",L10:L110,0),"ERROR"),"")</f>
        <v/>
      </c>
      <c r="L2" s="15" t="s">
        <v>51</v>
      </c>
      <c r="M2" s="15" t="s">
        <v>52</v>
      </c>
      <c r="N2" s="15" t="s">
        <v>159</v>
      </c>
      <c r="O2" s="15" t="s">
        <v>160</v>
      </c>
      <c r="P2" s="15" t="str">
        <f>_xlfn.IFNA(IF(MATCH("ERROR",Q10:Q110,0),"ERROR"),"")</f>
        <v/>
      </c>
      <c r="Q2" s="15" t="s">
        <v>53</v>
      </c>
      <c r="R2" s="15" t="str">
        <f>_xlfn.IFNA(IF(MATCH("ERROR",S10:S110,0),"ERROR"),"")</f>
        <v/>
      </c>
      <c r="S2" s="15" t="s">
        <v>211</v>
      </c>
      <c r="T2" s="15" t="str">
        <f>_xlfn.IFNA(IF(MATCH("ERROR",U10:U110,0),"ERROR"),"")</f>
        <v/>
      </c>
      <c r="U2" s="15" t="s">
        <v>212</v>
      </c>
      <c r="V2" s="15" t="str">
        <f>_xlfn.IFNA(IF(MATCH("ERROR",W10:W110,0),"ERROR"),"")</f>
        <v/>
      </c>
      <c r="W2" s="15" t="s">
        <v>213</v>
      </c>
      <c r="X2" s="15" t="s">
        <v>214</v>
      </c>
      <c r="Y2" s="15" t="str">
        <f>_xlfn.IFNA(IF(MATCH("ERROR",Z10:Z110,0),"ERROR"),"")</f>
        <v/>
      </c>
      <c r="Z2" s="15" t="s">
        <v>215</v>
      </c>
      <c r="AA2" s="15" t="s">
        <v>167</v>
      </c>
      <c r="AB2" s="15" t="s">
        <v>168</v>
      </c>
      <c r="AC2" s="15" t="s">
        <v>169</v>
      </c>
      <c r="AD2" s="15" t="s">
        <v>170</v>
      </c>
      <c r="AE2" s="15" t="s">
        <v>162</v>
      </c>
      <c r="AF2" s="15" t="str">
        <f>_xlfn.IFNA(IF(MATCH("ERROR",AG10:AG110,0),"ERROR"),"")</f>
        <v/>
      </c>
      <c r="AG2" s="15" t="s">
        <v>163</v>
      </c>
      <c r="AH2" s="15" t="str">
        <f>_xlfn.IFNA(IF(MATCH("ERROR",AI10:AI110,0),"ERROR"),"")</f>
        <v/>
      </c>
      <c r="AI2" s="15" t="s">
        <v>164</v>
      </c>
      <c r="AJ2" s="15" t="str">
        <f>_xlfn.IFNA(IF(MATCH("ERROR",AK10:AK110,0),"ERROR"),"")</f>
        <v/>
      </c>
      <c r="AK2" s="15" t="s">
        <v>165</v>
      </c>
      <c r="AL2" s="15" t="str">
        <f>_xlfn.IFNA(IF(MATCH("ERROR",AM10:AM110,0),"ERROR"),"")</f>
        <v/>
      </c>
      <c r="AM2" s="15" t="s">
        <v>216</v>
      </c>
      <c r="AN2" s="15" t="str">
        <f>_xlfn.IFNA(IF(MATCH("ERROR",AO10:AO110,0),"ERROR"),"")</f>
        <v/>
      </c>
      <c r="AO2" s="15" t="s">
        <v>217</v>
      </c>
      <c r="AP2" s="15" t="s">
        <v>218</v>
      </c>
      <c r="AQ2" s="15" t="s">
        <v>219</v>
      </c>
      <c r="AR2" s="15" t="s">
        <v>177</v>
      </c>
      <c r="AS2" s="15" t="s">
        <v>173</v>
      </c>
      <c r="AT2" s="15" t="s">
        <v>172</v>
      </c>
      <c r="AU2" s="15" t="s">
        <v>220</v>
      </c>
      <c r="AV2" s="15" t="str">
        <f>_xlfn.IFNA(IF(MATCH("ERROR",AW10:AW110,0),"ERROR"),"")</f>
        <v/>
      </c>
      <c r="AW2" s="15" t="s">
        <v>221</v>
      </c>
      <c r="AX2" s="15" t="str">
        <f>_xlfn.IFNA(IF(MATCH("ERROR",AY10:AY110,0),"ERROR"),"")</f>
        <v/>
      </c>
      <c r="AY2" s="15" t="s">
        <v>222</v>
      </c>
      <c r="AZ2" s="15" t="s">
        <v>223</v>
      </c>
      <c r="BA2" s="15" t="s">
        <v>224</v>
      </c>
      <c r="BB2" s="15" t="s">
        <v>70</v>
      </c>
      <c r="BC2" s="15" t="s">
        <v>71</v>
      </c>
      <c r="BD2" s="15" t="s">
        <v>72</v>
      </c>
      <c r="BE2" s="15" t="str">
        <f>_xlfn.IFNA(IF(MATCH("ERROR",BF10:BF110,0),"ERROR"),"")</f>
        <v/>
      </c>
      <c r="BF2" s="15" t="s">
        <v>73</v>
      </c>
      <c r="BG2" s="15" t="s">
        <v>74</v>
      </c>
      <c r="BH2" s="15" t="str">
        <f>_xlfn.IFNA(IF(MATCH("ERROR",BI10:BI110,0),"ERROR"),"")</f>
        <v/>
      </c>
      <c r="BI2" s="15" t="s">
        <v>75</v>
      </c>
      <c r="BJ2" s="15" t="str">
        <f>_xlfn.IFNA(IF(MATCH("ERROR",BK10:BK110,0),"ERROR"),"")</f>
        <v/>
      </c>
      <c r="BK2" s="15" t="s">
        <v>76</v>
      </c>
      <c r="BL2" s="15" t="str">
        <f>_xlfn.IFNA(IF(MATCH("ERROR",BM10:BM110,0),"ERROR"),"")</f>
        <v/>
      </c>
      <c r="BM2" s="15" t="s">
        <v>77</v>
      </c>
      <c r="BN2" s="15" t="str">
        <f>_xlfn.IFNA(IF(MATCH("ERROR",BO10:BO110,0),"ERROR"),"")</f>
        <v/>
      </c>
      <c r="BO2" s="15" t="s">
        <v>78</v>
      </c>
      <c r="BP2" s="15" t="str">
        <f>_xlfn.IFNA(IF(MATCH("ERROR",BQ10:BQ110,0),"ERROR"),"")</f>
        <v/>
      </c>
      <c r="BQ2" s="15" t="s">
        <v>79</v>
      </c>
      <c r="BR2" s="15" t="s">
        <v>80</v>
      </c>
      <c r="BS2" s="15" t="s">
        <v>81</v>
      </c>
      <c r="BT2" s="15" t="str">
        <f>_xlfn.IFNA(IF(MATCH("ERROR",BU10:BU110,0),"ERROR"),"")</f>
        <v/>
      </c>
      <c r="BU2" s="15" t="s">
        <v>82</v>
      </c>
      <c r="BV2" s="15" t="s">
        <v>83</v>
      </c>
      <c r="BW2" s="15" t="s">
        <v>84</v>
      </c>
      <c r="BX2" s="15" t="s">
        <v>85</v>
      </c>
      <c r="BY2" s="15" t="s">
        <v>86</v>
      </c>
      <c r="BZ2" s="20" t="str">
        <f>_xlfn.IFNA(IF(MATCH("ERROR",CA10:CA110,0),"ERROR"),"")</f>
        <v/>
      </c>
      <c r="CA2" s="20" t="str">
        <f>_xlfn.IFNA(IF(MATCH("ERROR",CB10:CB110,0),"ERROR"),"")</f>
        <v/>
      </c>
      <c r="CB2" s="20" t="str">
        <f>_xlfn.IFNA(IF(MATCH("ERROR",CC10:CC110,0),"ERROR"),"")</f>
        <v/>
      </c>
      <c r="CC2" s="20" t="str">
        <f>_xlfn.IFNA(IF(MATCH("ERROR",CD10:CD110,0),"ERROR"),"")</f>
        <v/>
      </c>
      <c r="CD2" s="20" t="str">
        <f>_xlfn.IFNA(IF(MATCH("ERROR",CE10:CE110,0),"ERROR"),"")</f>
        <v/>
      </c>
      <c r="CE2" s="20" t="str">
        <f>_xlfn.IFNA(IF(MATCH("ERROR",CF10:CF110,0),"ERROR"),"")</f>
        <v/>
      </c>
      <c r="CF2" s="20" t="str">
        <f>_xlfn.IFNA(IF(MATCH("ERROR",CG10:CG110,0),"ERROR"),"")</f>
        <v/>
      </c>
      <c r="CG2" s="20" t="str">
        <f>_xlfn.IFNA(IF(MATCH("ERROR",CH10:CH110,0),"ERROR"),"")</f>
        <v/>
      </c>
      <c r="CH2" s="20" t="str">
        <f>_xlfn.IFNA(IF(MATCH("ERROR",CI10:CI110,0),"ERROR"),"")</f>
        <v/>
      </c>
      <c r="CI2" s="20" t="str">
        <f>_xlfn.IFNA(IF(MATCH("ERROR",CJ10:CJ110,0),"ERROR"),"")</f>
        <v/>
      </c>
      <c r="CJ2" s="20" t="str">
        <f>_xlfn.IFNA(IF(MATCH("ERROR",CK10:CK110,0),"ERROR"),"")</f>
        <v/>
      </c>
      <c r="CK2" s="20" t="str">
        <f>_xlfn.IFNA(IF(MATCH("ERROR",CL10:CL110,0),"ERROR"),"")</f>
        <v/>
      </c>
      <c r="CL2" s="20" t="str">
        <f>_xlfn.IFNA(IF(MATCH("ERROR",CM10:CM110,0),"ERROR"),"")</f>
        <v/>
      </c>
      <c r="CM2" s="20" t="str">
        <f>_xlfn.IFNA(IF(MATCH("ERROR",CN10:CN110,0),"ERROR"),"")</f>
        <v/>
      </c>
      <c r="CN2" s="20" t="str">
        <f>_xlfn.IFNA(IF(MATCH("ERROR",CO10:CO110,0),"ERROR"),"")</f>
        <v/>
      </c>
      <c r="CO2" s="20" t="str">
        <f>_xlfn.IFNA(IF(MATCH("ERROR",CP10:CP110,0),"ERROR"),"")</f>
        <v/>
      </c>
      <c r="CP2" s="20" t="str">
        <f>_xlfn.IFNA(IF(MATCH("ERROR",CQ10:CQ110,0),"ERROR"),"")</f>
        <v/>
      </c>
      <c r="CQ2" s="20" t="str">
        <f>_xlfn.IFNA(IF(MATCH("ERROR",CR10:CR110,0),"ERROR"),"")</f>
        <v/>
      </c>
      <c r="CR2" s="20" t="str">
        <f>_xlfn.IFNA(IF(MATCH("ERROR",CS10:CS110,0),"ERROR"),"")</f>
        <v/>
      </c>
      <c r="CS2" s="20" t="str">
        <f>_xlfn.IFNA(IF(MATCH("ERROR",CT10:CT110,0),"ERROR"),"")</f>
        <v/>
      </c>
      <c r="CT2" s="20" t="str">
        <f>_xlfn.IFNA(IF(MATCH("ERROR",CU10:CU110,0),"ERROR"),"")</f>
        <v/>
      </c>
      <c r="CU2" s="20" t="str">
        <f>_xlfn.IFNA(IF(MATCH("ERROR",CV10:CV110,0),"ERROR"),"")</f>
        <v/>
      </c>
      <c r="CV2" s="20" t="str">
        <f>_xlfn.IFNA(IF(MATCH("ERROR",CW10:CW110,0),"ERROR"),"")</f>
        <v/>
      </c>
      <c r="CW2" s="20" t="str">
        <f>_xlfn.IFNA(IF(MATCH("ERROR",CX10:CX110,0),"ERROR"),"")</f>
        <v/>
      </c>
      <c r="CX2" s="20" t="str">
        <f>_xlfn.IFNA(IF(MATCH("ERROR",CY10:CY110,0),"ERROR"),"")</f>
        <v/>
      </c>
      <c r="CY2" s="20" t="str">
        <f>_xlfn.IFNA(IF(MATCH("ERROR",CZ10:CZ110,0),"ERROR"),"")</f>
        <v/>
      </c>
      <c r="CZ2" s="20" t="str">
        <f>_xlfn.IFNA(IF(MATCH("ERROR",DA10:DA110,0),"ERROR"),"")</f>
        <v/>
      </c>
      <c r="DA2" s="20" t="str">
        <f>_xlfn.IFNA(IF(MATCH("ERROR",DB10:DB110,0),"ERROR"),"")</f>
        <v/>
      </c>
      <c r="DB2" s="20" t="str">
        <f>_xlfn.IFNA(IF(MATCH("ERROR",DC10:DC110,0),"ERROR"),"")</f>
        <v/>
      </c>
      <c r="DC2" s="20" t="str">
        <f>_xlfn.IFNA(IF(MATCH("ERROR",DD10:DD110,0),"ERROR"),"")</f>
        <v/>
      </c>
      <c r="DD2" s="20" t="str">
        <f>_xlfn.IFNA(IF(MATCH("ERROR",DE10:DE110,0),"ERROR"),"")</f>
        <v/>
      </c>
      <c r="DE2" s="20" t="str">
        <f>_xlfn.IFNA(IF(MATCH("ERROR",DF10:DF110,0),"ERROR"),"")</f>
        <v/>
      </c>
      <c r="DF2" s="20" t="str">
        <f>_xlfn.IFNA(IF(MATCH("ERROR",DG10:DG110,0),"ERROR"),"")</f>
        <v/>
      </c>
      <c r="DG2" s="20" t="str">
        <f>_xlfn.IFNA(IF(MATCH("ERROR",DH10:DH110,0),"ERROR"),"")</f>
        <v/>
      </c>
      <c r="DH2" s="20" t="str">
        <f>_xlfn.IFNA(IF(MATCH("ERROR",DI10:DI110,0),"ERROR"),"")</f>
        <v/>
      </c>
      <c r="DI2" s="20" t="str">
        <f>_xlfn.IFNA(IF(MATCH("ERROR",DJ10:DJ110,0),"ERROR"),"")</f>
        <v/>
      </c>
      <c r="DJ2" s="20" t="str">
        <f>_xlfn.IFNA(IF(MATCH("ERROR",DK10:DK110,0),"ERROR"),"")</f>
        <v/>
      </c>
      <c r="DK2" s="20" t="str">
        <f>_xlfn.IFNA(IF(MATCH("ERROR",DL10:DL110,0),"ERROR"),"")</f>
        <v/>
      </c>
      <c r="DL2" s="20" t="str">
        <f>_xlfn.IFNA(IF(MATCH("ERROR",DM10:DM110,0),"ERROR"),"")</f>
        <v/>
      </c>
      <c r="DM2" s="20" t="str">
        <f>_xlfn.IFNA(IF(MATCH("ERROR",DN10:DN110,0),"ERROR"),"")</f>
        <v/>
      </c>
      <c r="DN2" s="20" t="str">
        <f>_xlfn.IFNA(IF(MATCH("ERROR",DO10:DO110,0),"ERROR"),"")</f>
        <v/>
      </c>
      <c r="DO2" s="20" t="str">
        <f>_xlfn.IFNA(IF(MATCH("ERROR",DP10:DP110,0),"ERROR"),"")</f>
        <v/>
      </c>
      <c r="DP2" s="20" t="str">
        <f>_xlfn.IFNA(IF(MATCH("ERROR",DQ10:DQ110,0),"ERROR"),"")</f>
        <v/>
      </c>
      <c r="DQ2" s="20" t="str">
        <f>_xlfn.IFNA(IF(MATCH("ERROR",DR10:DR110,0),"ERROR"),"")</f>
        <v/>
      </c>
      <c r="DR2" s="20" t="str">
        <f>_xlfn.IFNA(IF(MATCH("ERROR",DS10:DS110,0),"ERROR"),"")</f>
        <v/>
      </c>
      <c r="DS2" s="20" t="str">
        <f>_xlfn.IFNA(IF(MATCH("ERROR",DT10:DT110,0),"ERROR"),"")</f>
        <v/>
      </c>
      <c r="DT2" s="20" t="str">
        <f>_xlfn.IFNA(IF(MATCH("ERROR",DU10:DU110,0),"ERROR"),"")</f>
        <v/>
      </c>
      <c r="DU2" s="20" t="str">
        <f>_xlfn.IFNA(IF(MATCH("ERROR",DV10:DV110,0),"ERROR"),"")</f>
        <v/>
      </c>
      <c r="DV2" s="20" t="str">
        <f>_xlfn.IFNA(IF(MATCH("ERROR",DW10:DW110,0),"ERROR"),"")</f>
        <v/>
      </c>
      <c r="DW2" s="20" t="str">
        <f>_xlfn.IFNA(IF(MATCH("ERROR",DX10:DX110,0),"ERROR"),"")</f>
        <v/>
      </c>
      <c r="DX2" s="20" t="str">
        <f>_xlfn.IFNA(IF(MATCH("ERROR",DY10:DY110,0),"ERROR"),"")</f>
        <v/>
      </c>
      <c r="DY2" s="20" t="str">
        <f>_xlfn.IFNA(IF(MATCH("ERROR",DZ10:DZ110,0),"ERROR"),"")</f>
        <v/>
      </c>
      <c r="DZ2" s="20" t="str">
        <f>_xlfn.IFNA(IF(MATCH("ERROR",EA10:EA110,0),"ERROR"),"")</f>
        <v/>
      </c>
      <c r="EA2" s="20" t="str">
        <f>_xlfn.IFNA(IF(MATCH("ERROR",EB10:EB110,0),"ERROR"),"")</f>
        <v/>
      </c>
      <c r="EB2" s="20" t="str">
        <f>_xlfn.IFNA(IF(MATCH("ERROR",EC10:EC110,0),"ERROR"),"")</f>
        <v/>
      </c>
    </row>
    <row r="3" spans="1:132" s="18" customFormat="1">
      <c r="A3" s="16" t="s">
        <v>87</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row>
    <row r="4" spans="1:132" s="13" customFormat="1" outlineLevel="1">
      <c r="A4" s="14" t="s">
        <v>88</v>
      </c>
      <c r="B4" s="13" t="s">
        <v>89</v>
      </c>
      <c r="C4" s="13" t="s">
        <v>90</v>
      </c>
      <c r="E4" s="13" t="s">
        <v>92</v>
      </c>
      <c r="F4" s="13" t="s">
        <v>93</v>
      </c>
      <c r="H4" s="13" t="s">
        <v>94</v>
      </c>
      <c r="I4" s="13" t="s">
        <v>94</v>
      </c>
      <c r="J4" s="13" t="s">
        <v>95</v>
      </c>
      <c r="K4" s="13" t="s">
        <v>96</v>
      </c>
      <c r="M4" s="13" t="s">
        <v>93</v>
      </c>
      <c r="N4" s="13" t="s">
        <v>102</v>
      </c>
      <c r="O4" s="13" t="s">
        <v>102</v>
      </c>
      <c r="P4" s="13" t="s">
        <v>90</v>
      </c>
      <c r="R4" s="13" t="s">
        <v>90</v>
      </c>
      <c r="T4" s="13" t="s">
        <v>90</v>
      </c>
      <c r="V4" s="13" t="s">
        <v>90</v>
      </c>
      <c r="X4" s="13" t="s">
        <v>97</v>
      </c>
      <c r="Y4" s="13" t="s">
        <v>90</v>
      </c>
      <c r="AA4" s="13" t="s">
        <v>97</v>
      </c>
      <c r="AB4" s="13" t="s">
        <v>185</v>
      </c>
      <c r="AC4" s="13" t="s">
        <v>97</v>
      </c>
      <c r="AD4" s="13" t="s">
        <v>185</v>
      </c>
      <c r="AE4" s="13" t="s">
        <v>97</v>
      </c>
      <c r="AF4" s="13" t="s">
        <v>90</v>
      </c>
      <c r="AH4" s="13" t="s">
        <v>90</v>
      </c>
      <c r="AJ4" s="13" t="s">
        <v>90</v>
      </c>
      <c r="AL4" s="13" t="s">
        <v>90</v>
      </c>
      <c r="AN4" s="13" t="s">
        <v>90</v>
      </c>
      <c r="AP4" s="13" t="s">
        <v>102</v>
      </c>
      <c r="AQ4" s="13" t="s">
        <v>102</v>
      </c>
      <c r="AR4" s="13" t="s">
        <v>97</v>
      </c>
      <c r="AS4" s="13" t="s">
        <v>97</v>
      </c>
      <c r="AT4" s="13" t="s">
        <v>186</v>
      </c>
      <c r="AU4" s="13" t="s">
        <v>97</v>
      </c>
      <c r="AV4" s="13" t="s">
        <v>90</v>
      </c>
      <c r="AX4" s="13" t="s">
        <v>90</v>
      </c>
      <c r="AZ4" s="13" t="s">
        <v>92</v>
      </c>
      <c r="BA4" s="13" t="s">
        <v>185</v>
      </c>
      <c r="BB4" s="13" t="s">
        <v>103</v>
      </c>
      <c r="BC4" s="13" t="s">
        <v>104</v>
      </c>
      <c r="BD4" s="13" t="s">
        <v>102</v>
      </c>
      <c r="BE4" s="13" t="s">
        <v>90</v>
      </c>
      <c r="BG4" s="13" t="s">
        <v>103</v>
      </c>
      <c r="BH4" s="13" t="s">
        <v>99</v>
      </c>
      <c r="BJ4" s="13" t="s">
        <v>90</v>
      </c>
      <c r="BL4" s="13" t="s">
        <v>90</v>
      </c>
      <c r="BN4" s="13" t="s">
        <v>90</v>
      </c>
      <c r="BP4" s="13" t="s">
        <v>90</v>
      </c>
      <c r="BR4" s="13" t="s">
        <v>105</v>
      </c>
      <c r="BS4" s="13" t="s">
        <v>97</v>
      </c>
      <c r="BT4" s="13" t="s">
        <v>96</v>
      </c>
      <c r="BV4" s="13" t="s">
        <v>103</v>
      </c>
      <c r="BW4" s="13" t="s">
        <v>106</v>
      </c>
      <c r="BX4" s="13" t="s">
        <v>94</v>
      </c>
      <c r="BY4" s="13" t="s">
        <v>107</v>
      </c>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row>
    <row r="5" spans="1:132" s="13" customFormat="1" outlineLevel="1">
      <c r="A5" s="14" t="s">
        <v>108</v>
      </c>
      <c r="B5" s="13" t="b">
        <v>0</v>
      </c>
      <c r="C5" s="13" t="b">
        <v>0</v>
      </c>
      <c r="E5" s="13" t="b">
        <v>0</v>
      </c>
      <c r="F5" s="13" t="b">
        <v>1</v>
      </c>
      <c r="H5" s="13" t="b">
        <v>1</v>
      </c>
      <c r="I5" s="13" t="b">
        <v>1</v>
      </c>
      <c r="J5" s="13" t="b">
        <v>1</v>
      </c>
      <c r="K5" s="13" t="b">
        <v>1</v>
      </c>
      <c r="M5" s="13" t="b">
        <v>1</v>
      </c>
      <c r="N5" s="13" t="b">
        <v>1</v>
      </c>
      <c r="O5" s="13" t="b">
        <v>1</v>
      </c>
      <c r="P5" s="13" t="b">
        <v>1</v>
      </c>
      <c r="R5" s="13" t="b">
        <v>1</v>
      </c>
      <c r="T5" s="13" t="b">
        <v>1</v>
      </c>
      <c r="V5" s="13" t="b">
        <v>1</v>
      </c>
      <c r="X5" s="13" t="b">
        <v>1</v>
      </c>
      <c r="Y5" s="13" t="b">
        <f>IF(X10=TRUE,TRUE,FALSE)</f>
        <v>0</v>
      </c>
      <c r="AA5" s="13" t="b">
        <f>IF(T10="Active Warning",TRUE,FALSE)</f>
        <v>0</v>
      </c>
      <c r="AB5" s="13" t="b">
        <f>IF(T10="Active Warning",TRUE,FALSE)</f>
        <v>0</v>
      </c>
      <c r="AC5" s="13" t="b">
        <f>IF(T10="Active Warning",TRUE,FALSE)</f>
        <v>0</v>
      </c>
      <c r="AD5" s="13" t="b">
        <f>IF(AC10=TRUE,TRUE,FALSE)</f>
        <v>0</v>
      </c>
      <c r="AE5" s="13" t="b">
        <v>1</v>
      </c>
      <c r="AF5" s="13" t="b">
        <f>IF(AE10=TRUE,TRUE,FALSE)</f>
        <v>0</v>
      </c>
      <c r="AH5" s="13" t="b">
        <f>IF(AE10=TRUE,TRUE,FALSE)</f>
        <v>0</v>
      </c>
      <c r="AJ5" s="13" t="b">
        <f>IF(AE10=TRUE,TRUE,FALSE)</f>
        <v>0</v>
      </c>
      <c r="AL5" s="13" t="b">
        <v>1</v>
      </c>
      <c r="AN5" s="13" t="b">
        <v>1</v>
      </c>
      <c r="AP5" s="13" t="b">
        <v>1</v>
      </c>
      <c r="AQ5" s="13" t="b">
        <v>1</v>
      </c>
      <c r="AR5" s="13" t="b">
        <v>1</v>
      </c>
      <c r="AS5" s="13" t="b">
        <v>1</v>
      </c>
      <c r="AT5" s="13" t="b">
        <v>1</v>
      </c>
      <c r="AU5" s="13" t="b">
        <v>1</v>
      </c>
      <c r="AV5" s="13" t="b">
        <v>1</v>
      </c>
      <c r="AX5" s="13" t="b">
        <f>IF(ISBLANK(AU10),FALSE,IF(OR(AU10=FALSE,AU10="FALSE"),TRUE,FALSE))</f>
        <v>0</v>
      </c>
      <c r="AZ5" s="13" t="b">
        <f>IF(AU10=TRUE,TRUE,FALSE)</f>
        <v>0</v>
      </c>
      <c r="BA5" s="13" t="b">
        <v>1</v>
      </c>
      <c r="BB5" s="13" t="b">
        <v>1</v>
      </c>
      <c r="BC5" s="13" t="b">
        <v>0</v>
      </c>
      <c r="BD5" s="13" t="b">
        <v>0</v>
      </c>
      <c r="BE5" s="13" t="b">
        <v>1</v>
      </c>
      <c r="BG5" s="13" t="b">
        <v>0</v>
      </c>
      <c r="BH5" s="13" t="b">
        <v>0</v>
      </c>
      <c r="BJ5" s="13" t="b">
        <v>0</v>
      </c>
      <c r="BL5" s="13" t="b">
        <v>0</v>
      </c>
      <c r="BN5" s="13" t="b">
        <v>0</v>
      </c>
      <c r="BP5" s="13" t="b">
        <v>0</v>
      </c>
      <c r="BR5" s="13" t="b">
        <v>0</v>
      </c>
      <c r="BS5" s="13" t="b">
        <v>1</v>
      </c>
      <c r="BT5" s="13" t="b">
        <v>1</v>
      </c>
      <c r="BV5" s="13" t="b">
        <v>1</v>
      </c>
      <c r="BW5" s="13" t="b">
        <v>0</v>
      </c>
      <c r="BX5" s="13" t="b">
        <v>0</v>
      </c>
      <c r="BY5" s="13" t="b">
        <v>0</v>
      </c>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row>
    <row r="6" spans="1:132" s="13" customFormat="1" outlineLevel="1">
      <c r="A6" s="14" t="s">
        <v>109</v>
      </c>
      <c r="B6" s="13" t="b">
        <v>0</v>
      </c>
      <c r="C6" s="13" t="b">
        <v>0</v>
      </c>
      <c r="E6" s="13" t="b">
        <v>0</v>
      </c>
      <c r="F6" s="13" t="b">
        <v>0</v>
      </c>
      <c r="H6" s="13" t="b">
        <v>0</v>
      </c>
      <c r="I6" s="13" t="b">
        <v>0</v>
      </c>
      <c r="J6" s="13" t="b">
        <v>0</v>
      </c>
      <c r="K6" s="13" t="b">
        <v>0</v>
      </c>
      <c r="M6" s="13" t="b">
        <v>0</v>
      </c>
      <c r="N6" s="13" t="b">
        <v>0</v>
      </c>
      <c r="O6" s="13" t="b">
        <v>0</v>
      </c>
      <c r="P6" s="13" t="b">
        <v>0</v>
      </c>
      <c r="R6" s="13" t="b">
        <v>0</v>
      </c>
      <c r="T6" s="13" t="b">
        <v>0</v>
      </c>
      <c r="V6" s="13" t="b">
        <v>0</v>
      </c>
      <c r="X6" s="13" t="b">
        <v>0</v>
      </c>
      <c r="Y6" s="13" t="b">
        <v>0</v>
      </c>
      <c r="AA6" s="13" t="b">
        <v>0</v>
      </c>
      <c r="AB6" s="13" t="b">
        <v>0</v>
      </c>
      <c r="AC6" s="13" t="b">
        <v>0</v>
      </c>
      <c r="AD6" s="13" t="b">
        <v>0</v>
      </c>
      <c r="AE6" s="13" t="b">
        <v>0</v>
      </c>
      <c r="AF6" s="13" t="b">
        <v>0</v>
      </c>
      <c r="AH6" s="13" t="b">
        <v>0</v>
      </c>
      <c r="AJ6" s="13" t="b">
        <v>0</v>
      </c>
      <c r="AL6" s="13" t="b">
        <v>0</v>
      </c>
      <c r="AN6" s="13" t="b">
        <v>0</v>
      </c>
      <c r="AP6" s="13" t="b">
        <v>0</v>
      </c>
      <c r="AQ6" s="13" t="b">
        <v>0</v>
      </c>
      <c r="AR6" s="13" t="b">
        <v>1</v>
      </c>
      <c r="AS6" s="13" t="b">
        <v>0</v>
      </c>
      <c r="AT6" s="13" t="b">
        <v>0</v>
      </c>
      <c r="AU6" s="13" t="b">
        <v>0</v>
      </c>
      <c r="AV6" s="13" t="b">
        <v>0</v>
      </c>
      <c r="AX6" s="13" t="b">
        <v>0</v>
      </c>
      <c r="AZ6" s="13" t="b">
        <v>0</v>
      </c>
      <c r="BA6" s="13" t="b">
        <v>0</v>
      </c>
      <c r="BB6" s="13" t="b">
        <v>0</v>
      </c>
      <c r="BC6" s="13" t="b">
        <v>1</v>
      </c>
      <c r="BD6" s="13" t="b">
        <v>0</v>
      </c>
      <c r="BE6" s="13" t="b">
        <v>0</v>
      </c>
      <c r="BG6" s="13" t="b">
        <v>0</v>
      </c>
      <c r="BH6" s="13" t="b">
        <v>0</v>
      </c>
      <c r="BJ6" s="13" t="b">
        <v>0</v>
      </c>
      <c r="BL6" s="13" t="b">
        <v>0</v>
      </c>
      <c r="BN6" s="13" t="b">
        <v>0</v>
      </c>
      <c r="BP6" s="13" t="b">
        <v>0</v>
      </c>
      <c r="BR6" s="13" t="b">
        <v>0</v>
      </c>
      <c r="BS6" s="13" t="b">
        <v>0</v>
      </c>
      <c r="BT6" s="13" t="b">
        <v>0</v>
      </c>
      <c r="BV6" s="13" t="b">
        <v>0</v>
      </c>
      <c r="BW6" s="13" t="b">
        <v>0</v>
      </c>
      <c r="BX6" s="13" t="b">
        <v>0</v>
      </c>
      <c r="BY6" s="13" t="b">
        <v>0</v>
      </c>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row>
    <row r="7" spans="1:132" s="13" customFormat="1" outlineLevel="1">
      <c r="A7" s="14" t="s">
        <v>110</v>
      </c>
      <c r="B7" s="13" t="b">
        <v>0</v>
      </c>
      <c r="C7" s="13" t="b">
        <v>1</v>
      </c>
      <c r="E7" s="13" t="b">
        <v>0</v>
      </c>
      <c r="F7" s="13" t="b">
        <v>1</v>
      </c>
      <c r="H7" s="13" t="b">
        <v>0</v>
      </c>
      <c r="I7" s="13" t="b">
        <v>0</v>
      </c>
      <c r="J7" s="13" t="b">
        <v>0</v>
      </c>
      <c r="K7" s="13" t="b">
        <v>1</v>
      </c>
      <c r="M7" s="13" t="b">
        <v>0</v>
      </c>
      <c r="N7" s="13" t="b">
        <v>0</v>
      </c>
      <c r="O7" s="13" t="b">
        <v>0</v>
      </c>
      <c r="P7" s="13" t="b">
        <v>1</v>
      </c>
      <c r="R7" s="13" t="b">
        <v>1</v>
      </c>
      <c r="T7" s="13" t="b">
        <v>1</v>
      </c>
      <c r="V7" s="13" t="b">
        <v>1</v>
      </c>
      <c r="X7" s="13" t="b">
        <v>0</v>
      </c>
      <c r="Y7" s="13" t="b">
        <v>1</v>
      </c>
      <c r="AA7" s="13" t="b">
        <v>0</v>
      </c>
      <c r="AB7" s="13" t="b">
        <v>0</v>
      </c>
      <c r="AC7" s="13" t="b">
        <v>0</v>
      </c>
      <c r="AD7" s="13" t="b">
        <v>0</v>
      </c>
      <c r="AE7" s="13" t="b">
        <v>0</v>
      </c>
      <c r="AF7" s="13" t="b">
        <v>1</v>
      </c>
      <c r="AH7" s="13" t="b">
        <v>1</v>
      </c>
      <c r="AJ7" s="13" t="b">
        <v>1</v>
      </c>
      <c r="AL7" s="13" t="b">
        <v>1</v>
      </c>
      <c r="AN7" s="13" t="b">
        <v>1</v>
      </c>
      <c r="AP7" s="13" t="b">
        <v>0</v>
      </c>
      <c r="AQ7" s="13" t="b">
        <v>0</v>
      </c>
      <c r="AR7" s="13" t="b">
        <v>0</v>
      </c>
      <c r="AS7" s="13" t="b">
        <v>0</v>
      </c>
      <c r="AT7" s="13" t="b">
        <v>0</v>
      </c>
      <c r="AU7" s="13" t="b">
        <v>0</v>
      </c>
      <c r="AV7" s="13" t="b">
        <v>1</v>
      </c>
      <c r="AX7" s="13" t="b">
        <v>1</v>
      </c>
      <c r="AZ7" s="13" t="b">
        <v>0</v>
      </c>
      <c r="BA7" s="13" t="b">
        <v>0</v>
      </c>
      <c r="BB7" s="13" t="b">
        <v>0</v>
      </c>
      <c r="BC7" s="13" t="b">
        <v>0</v>
      </c>
      <c r="BD7" s="13" t="b">
        <v>0</v>
      </c>
      <c r="BE7" s="13" t="b">
        <v>1</v>
      </c>
      <c r="BG7" s="13" t="b">
        <v>0</v>
      </c>
      <c r="BH7" s="13" t="b">
        <v>1</v>
      </c>
      <c r="BJ7" s="13" t="b">
        <v>1</v>
      </c>
      <c r="BL7" s="13" t="b">
        <v>1</v>
      </c>
      <c r="BN7" s="13" t="b">
        <v>1</v>
      </c>
      <c r="BP7" s="13" t="b">
        <v>1</v>
      </c>
      <c r="BR7" s="13" t="b">
        <v>0</v>
      </c>
      <c r="BS7" s="13" t="b">
        <v>0</v>
      </c>
      <c r="BT7" s="13" t="b">
        <v>1</v>
      </c>
      <c r="BV7" s="13" t="b">
        <v>0</v>
      </c>
      <c r="BW7" s="13" t="b">
        <v>0</v>
      </c>
      <c r="BX7" s="13" t="b">
        <v>0</v>
      </c>
      <c r="BY7" s="13" t="b">
        <v>0</v>
      </c>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row>
    <row r="8" spans="1:132" s="13" customFormat="1" outlineLevel="1">
      <c r="A8" s="14" t="s">
        <v>111</v>
      </c>
      <c r="C8" s="13" t="s">
        <v>112</v>
      </c>
      <c r="F8" s="13" t="s">
        <v>113</v>
      </c>
      <c r="K8" s="13" t="s">
        <v>51</v>
      </c>
      <c r="P8" s="13" t="s">
        <v>114</v>
      </c>
      <c r="R8" s="13" t="s">
        <v>225</v>
      </c>
      <c r="T8" s="13" t="s">
        <v>226</v>
      </c>
      <c r="V8" s="13" t="s">
        <v>227</v>
      </c>
      <c r="Y8" s="13" t="s">
        <v>227</v>
      </c>
      <c r="AF8" s="13" t="s">
        <v>188</v>
      </c>
      <c r="AH8" s="13" t="s">
        <v>189</v>
      </c>
      <c r="AJ8" s="13" t="s">
        <v>337</v>
      </c>
      <c r="AL8" s="13" t="s">
        <v>228</v>
      </c>
      <c r="AN8" s="13" t="s">
        <v>229</v>
      </c>
      <c r="AV8" s="13" t="s">
        <v>230</v>
      </c>
      <c r="AX8" s="13" t="s">
        <v>231</v>
      </c>
      <c r="BE8" s="13" t="s">
        <v>124</v>
      </c>
      <c r="BH8" s="13" t="s">
        <v>125</v>
      </c>
      <c r="BJ8" s="13" t="s">
        <v>126</v>
      </c>
      <c r="BL8" s="13" t="s">
        <v>126</v>
      </c>
      <c r="BN8" s="13" t="s">
        <v>127</v>
      </c>
      <c r="BP8" s="13" t="s">
        <v>128</v>
      </c>
      <c r="BT8" s="13" t="s">
        <v>82</v>
      </c>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row>
    <row r="9" spans="1:132" s="13" customFormat="1">
      <c r="A9" s="14" t="s">
        <v>129</v>
      </c>
      <c r="B9" s="19"/>
      <c r="C9" s="19"/>
      <c r="D9" s="19"/>
      <c r="E9" s="19"/>
      <c r="F9" s="19"/>
      <c r="G9" s="19"/>
      <c r="H9" s="19"/>
      <c r="I9" s="19"/>
      <c r="J9" s="19" t="s">
        <v>130</v>
      </c>
      <c r="K9" s="19"/>
      <c r="L9" s="19"/>
      <c r="M9" s="19" t="s">
        <v>130</v>
      </c>
      <c r="N9" s="19" t="s">
        <v>131</v>
      </c>
      <c r="O9" s="19" t="s">
        <v>131</v>
      </c>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t="s">
        <v>232</v>
      </c>
      <c r="AQ9" s="19" t="s">
        <v>233</v>
      </c>
      <c r="AR9" s="19"/>
      <c r="AS9" s="19"/>
      <c r="AT9" s="19" t="s">
        <v>130</v>
      </c>
      <c r="AU9" s="19"/>
      <c r="AV9" s="19"/>
      <c r="AW9" s="19"/>
      <c r="AX9" s="19"/>
      <c r="AY9" s="19"/>
      <c r="AZ9" s="19"/>
      <c r="BA9" s="19"/>
      <c r="BB9" s="19"/>
      <c r="BC9" s="19" t="s">
        <v>132</v>
      </c>
      <c r="BD9" s="19" t="s">
        <v>133</v>
      </c>
      <c r="BE9" s="19"/>
      <c r="BF9" s="19"/>
      <c r="BG9" s="19"/>
      <c r="BH9" s="19"/>
      <c r="BI9" s="19"/>
      <c r="BJ9" s="19"/>
      <c r="BK9" s="19"/>
      <c r="BL9" s="19"/>
      <c r="BM9" s="19"/>
      <c r="BN9" s="19"/>
      <c r="BO9" s="19"/>
      <c r="BP9" s="19"/>
      <c r="BQ9" s="19"/>
      <c r="BR9" s="19"/>
      <c r="BS9" s="19"/>
      <c r="BT9" s="19"/>
      <c r="BU9" s="19"/>
      <c r="BV9" s="19"/>
      <c r="BW9" s="19"/>
      <c r="BX9" s="19"/>
      <c r="BY9" s="19"/>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row>
    <row r="10" spans="1:132">
      <c r="B10" s="4"/>
      <c r="D10" s="3" t="str">
        <f>IF($A10="ADD",IF(NOT(ISBLANK(C10)),_xlfn.XLOOKUP(C10,ud_amds_table_list[lookupValue],ud_amds_table_list[lookupKey],"ERROR"),""), "")</f>
        <v/>
      </c>
      <c r="E10" s="9"/>
      <c r="G10" s="3" t="str">
        <f>IF($A10="ADD",IF(NOT(ISBLANK(F10)),_xlfn.XLOOKUP(F10,roadnames[lookupValue],roadnames[lookupKey],"ERROR"),""), "")</f>
        <v/>
      </c>
      <c r="H10" s="5"/>
      <c r="I10" s="5"/>
      <c r="J10" s="6"/>
      <c r="L10" s="3" t="str">
        <f>IF($A10="ADD",IF(NOT(ISBLANK(K10)),_xlfn.XLOOKUP(K10,side[lookupValue],side[lookupKey],"ERROR"),""), "")</f>
        <v/>
      </c>
      <c r="M10" s="4"/>
      <c r="N10" s="4"/>
      <c r="O10" s="4"/>
      <c r="Q10" s="3" t="str">
        <f>IF($A10="ADD",IF(NOT(ISBLANK(P10)),_xlfn.XLOOKUP(P10,ud_placement[lookupValue],ud_placement[lookupKey],"ERROR"),""), "")</f>
        <v/>
      </c>
      <c r="S10" s="3" t="str">
        <f>IF($A10="ADD",IF(NOT(ISBLANK(R10)),_xlfn.XLOOKUP(R10,ud_facility[lookupValue],ud_facility[lookupKey],"ERROR"),""), "")</f>
        <v/>
      </c>
      <c r="U10" s="3" t="str">
        <f>IF($A10="ADD",IF(NOT(ISBLANK(T10)),_xlfn.XLOOKUP(T10,ud_mep_asset_type[lookupValue],ud_mep_asset_type[lookupKey],"ERROR"),""), "")</f>
        <v/>
      </c>
      <c r="W10" s="3" t="str">
        <f>IF($A10="ADD",IF(NOT(ISBLANK(V10)),_xlfn.XLOOKUP(V10,ud_functional_system[lookupValue],ud_functional_system[lookupKey],"ERROR"),""), "")</f>
        <v/>
      </c>
      <c r="Z10" s="3" t="str">
        <f>IF($A10="ADD",IF(NOT(ISBLANK(Y10)),_xlfn.XLOOKUP(Y10,ud_functional_system[lookupValue],ud_functional_system[lookupKey],"ERROR"),""), "")</f>
        <v/>
      </c>
      <c r="AA10" s="2" t="str">
        <f>IF(ISBLANK(T10),"",IF(T10="Active Warning",TRUE,""))</f>
        <v/>
      </c>
      <c r="AG10" s="3" t="str">
        <f>IF($A10="ADD",IF(NOT(ISBLANK(AF10)),_xlfn.XLOOKUP(AF10,ud_tcd_sign_class[lookupValue],ud_tcd_sign_class[lookupKey],"ERROR"),""), "")</f>
        <v/>
      </c>
      <c r="AI10" s="3" t="str">
        <f>IF($A10="ADD",IF(NOT(ISBLANK(AH10)),_xlfn.XLOOKUP(1,(ud_tcd_sign_subclass_lookup=AH10)*(ud_tcd_sign_subclass_parentKey=AG10),ud_tcd_sign_subclass[lookupKey],"ERROR"),""), "")</f>
        <v/>
      </c>
      <c r="AK10" s="3" t="str">
        <f>IF($A10="ADD",IF(NOT(ISBLANK(AJ10)),_xlfn.XLOOKUP(1,(ud_tcd_sign_type_el_lookup=AJ10)*(ud_tcd_sign_type_el_parentKey=AH10),ud_tcd_sign_type_el[lookupKey],"ERROR"),""), "")</f>
        <v/>
      </c>
      <c r="AM10" s="3" t="str">
        <f>IF($A10="ADD",IF(NOT(ISBLANK(AL10)),_xlfn.XLOOKUP(AL10,ud_power_requirements[lookupValue],ud_power_requirements[lookupKey],"ERROR"),""), "")</f>
        <v/>
      </c>
      <c r="AO10" s="3" t="str">
        <f>IF($A10="ADD",IF(NOT(ISBLANK(AN10)),_xlfn.XLOOKUP(AN10,ud_display_type[lookupValue],ud_display_type[lookupKey],"ERROR"),""), "")</f>
        <v/>
      </c>
      <c r="AP10" s="4"/>
      <c r="AQ10" s="4"/>
      <c r="AR10" s="3" t="str">
        <f>IF($A10="ADD",IF((N10*O10)/1000000&gt;2.025,TRUE,FALSE),"")</f>
        <v/>
      </c>
      <c r="AT10" s="8"/>
      <c r="AW10" s="3" t="str">
        <f>IF($A10="ADD",IF(NOT(ISBLANK(AV10)),_xlfn.XLOOKUP(AV10,ud_icp_group_standalone[lookupValue],ud_icp_group_standalone[lookupKey],"ERROR"),""), "")</f>
        <v/>
      </c>
      <c r="AY10" s="3" t="str">
        <f>IF($A10="ADD",IF(NOT(ISBLANK(AX10)),_xlfn.XLOOKUP(AX10,ud_icp_group_number[lookupValue],ud_icp_group_number[lookupKey],"ERROR"),""), "")</f>
        <v/>
      </c>
      <c r="AZ10" s="9"/>
      <c r="BB10" s="7"/>
      <c r="BC10" s="4" t="str">
        <f ca="1">IF(BB10&lt;&gt;"", DATEDIF(BB10, TODAY(),"Y"),"")</f>
        <v/>
      </c>
      <c r="BD10" s="4"/>
      <c r="BE10" s="3" t="str">
        <f>IF($A10="ADD","In Use","")</f>
        <v/>
      </c>
      <c r="BF10" s="3" t="str">
        <f>IF($A10="","",IF((AND($A10="ADD",OR(BE10="",BE10="In Use"))),"5",(_xlfn.XLOOKUP(BE10,ud_asset_status[lookupValue],ud_asset_status[lookupKey],""))))</f>
        <v/>
      </c>
      <c r="BG10" s="7"/>
      <c r="BI10" s="3" t="str">
        <f>IF($A10="ADD",IF(NOT(ISBLANK(BH10)),_xlfn.XLOOKUP(BH10,ar_replace_reason[lookupValue],ar_replace_reason[lookupKey],"ERROR"),""), "")</f>
        <v/>
      </c>
      <c r="BJ10" s="3" t="str">
        <f>IF($A10="ADD","Queenstown-Lakes District Council","")</f>
        <v/>
      </c>
      <c r="BK10" s="3" t="str">
        <f>IF($A10="","",IF((AND($A10="ADD",OR(BJ10="",BJ10="Queenstown-Lakes District Council"))),"70",(_xlfn.XLOOKUP(BJ10,ud_organisation_owner[lookupValue],ud_organisation_owner[lookupKey],""))))</f>
        <v/>
      </c>
      <c r="BL10" s="3" t="str">
        <f>IF($A10="ADD","Queenstown-Lakes District Council","")</f>
        <v/>
      </c>
      <c r="BM10" s="3" t="str">
        <f>IF($A10="","",IF((AND($A10="ADD",OR(BL10="",BL10="Queenstown-Lakes District Council"))),"70",(_xlfn.XLOOKUP(BL10,ud_organisation_owner[lookupValue],ud_organisation_owner[lookupKey],""))))</f>
        <v/>
      </c>
      <c r="BN10" s="3" t="str">
        <f>IF($A10="ADD","Local Authority","")</f>
        <v/>
      </c>
      <c r="BO10" s="3" t="str">
        <f>IF($A10="","",IF((AND($A10="ADD",OR(BN10="",BN10="Local Authority"))),"17",(_xlfn.XLOOKUP(BN10,ud_sub_organisation[lookupValue],ud_sub_organisation[lookupKey],""))))</f>
        <v/>
      </c>
      <c r="BP10" s="3" t="str">
        <f>IF($A10="ADD","Vested assets","")</f>
        <v/>
      </c>
      <c r="BQ10" s="3" t="str">
        <f>IF($A10="","",IF((AND($A10="ADD",OR(BP10="",BP10="Vested assets"))),"12",(_xlfn.XLOOKUP(BP10,ud_work_origin[lookupValue],ud_work_origin[lookupKey],""))))</f>
        <v/>
      </c>
      <c r="BR10" s="8"/>
      <c r="BS10" s="2" t="str">
        <f>IF($A10="ADD","TRUE","")</f>
        <v/>
      </c>
      <c r="BT10" s="3" t="str">
        <f>IF($A10="ADD","Excellent","")</f>
        <v/>
      </c>
      <c r="BU10" s="3" t="str">
        <f>IF($A10="","",IF((AND($A10="ADD",OR(BT10="",BT10="Excellent"))),"1",(_xlfn.XLOOKUP(BT10,condition[lookupValue],condition[lookupKey],""))))</f>
        <v/>
      </c>
      <c r="BV10" s="7" t="str">
        <f>IF(BB10&lt;&gt;"",BB10,"")</f>
        <v/>
      </c>
      <c r="BW10" s="9"/>
    </row>
    <row r="11" spans="1:132">
      <c r="B11" s="4"/>
      <c r="D11" s="3" t="str">
        <f>IF($A11="ADD",IF(NOT(ISBLANK(C11)),_xlfn.XLOOKUP(C11,ud_amds_table_list[lookupValue],ud_amds_table_list[lookupKey],"ERROR"),""), "")</f>
        <v/>
      </c>
      <c r="E11" s="9"/>
      <c r="G11" s="3" t="str">
        <f>IF($A11="ADD",IF(NOT(ISBLANK(F11)),_xlfn.XLOOKUP(F11,roadnames[lookupValue],roadnames[lookupKey],"ERROR"),""), "")</f>
        <v/>
      </c>
      <c r="H11" s="5"/>
      <c r="I11" s="5"/>
      <c r="J11" s="6"/>
      <c r="L11" s="3" t="str">
        <f>IF($A11="ADD",IF(NOT(ISBLANK(K11)),_xlfn.XLOOKUP(K11,side[lookupValue],side[lookupKey],"ERROR"),""), "")</f>
        <v/>
      </c>
      <c r="M11" s="4"/>
      <c r="N11" s="4"/>
      <c r="O11" s="4"/>
      <c r="Q11" s="3" t="str">
        <f>IF($A11="ADD",IF(NOT(ISBLANK(P11)),_xlfn.XLOOKUP(P11,ud_placement[lookupValue],ud_placement[lookupKey],"ERROR"),""), "")</f>
        <v/>
      </c>
      <c r="S11" s="3" t="str">
        <f>IF($A11="ADD",IF(NOT(ISBLANK(R11)),_xlfn.XLOOKUP(R11,ud_facility[lookupValue],ud_facility[lookupKey],"ERROR"),""), "")</f>
        <v/>
      </c>
      <c r="U11" s="3" t="str">
        <f>IF($A11="ADD",IF(NOT(ISBLANK(T11)),_xlfn.XLOOKUP(T11,ud_mep_asset_type[lookupValue],ud_mep_asset_type[lookupKey],"ERROR"),""), "")</f>
        <v/>
      </c>
      <c r="W11" s="3" t="str">
        <f>IF($A11="ADD",IF(NOT(ISBLANK(V11)),_xlfn.XLOOKUP(V11,ud_functional_system[lookupValue],ud_functional_system[lookupKey],"ERROR"),""), "")</f>
        <v/>
      </c>
      <c r="Z11" s="3" t="str">
        <f>IF($A11="ADD",IF(NOT(ISBLANK(Y11)),_xlfn.XLOOKUP(Y11,ud_functional_system[lookupValue],ud_functional_system[lookupKey],"ERROR"),""), "")</f>
        <v/>
      </c>
      <c r="AA11" s="2" t="str">
        <f t="shared" ref="AA11:AA74" si="0">IF(ISBLANK(T11),"",IF(T11="Active Warning",TRUE,""))</f>
        <v/>
      </c>
      <c r="AG11" s="3" t="str">
        <f>IF($A11="ADD",IF(NOT(ISBLANK(AF11)),_xlfn.XLOOKUP(AF11,ud_tcd_sign_class[lookupValue],ud_tcd_sign_class[lookupKey],"ERROR"),""), "")</f>
        <v/>
      </c>
      <c r="AI11" s="3" t="str">
        <f>IF($A11="ADD",IF(NOT(ISBLANK(AH11)),_xlfn.XLOOKUP(1,(ud_tcd_sign_subclass_lookup=AH11)*(ud_tcd_sign_subclass_parentKey=AG11),ud_tcd_sign_subclass[lookupKey],"ERROR"),""), "")</f>
        <v/>
      </c>
      <c r="AK11" s="3" t="str">
        <f>IF($A11="ADD",IF(NOT(ISBLANK(AJ11)),_xlfn.XLOOKUP(1,(ud_tcd_sign_type_el_lookup=AJ11)*(ud_tcd_sign_type_el_parentKey=AH11),ud_tcd_sign_type_el[lookupKey],"ERROR"),""), "")</f>
        <v/>
      </c>
      <c r="AM11" s="3" t="str">
        <f>IF($A11="ADD",IF(NOT(ISBLANK(AL11)),_xlfn.XLOOKUP(AL11,ud_power_requirements[lookupValue],ud_power_requirements[lookupKey],"ERROR"),""), "")</f>
        <v/>
      </c>
      <c r="AO11" s="3" t="str">
        <f>IF($A11="ADD",IF(NOT(ISBLANK(AN11)),_xlfn.XLOOKUP(AN11,ud_display_type[lookupValue],ud_display_type[lookupKey],"ERROR"),""), "")</f>
        <v/>
      </c>
      <c r="AP11" s="4"/>
      <c r="AQ11" s="4"/>
      <c r="AR11" s="3" t="str">
        <f t="shared" ref="AR11:AR74" si="1">IF($A11="ADD",IF((N11*O11)/1000000&gt;2.025,TRUE,FALSE),"")</f>
        <v/>
      </c>
      <c r="AT11" s="8"/>
      <c r="AW11" s="3" t="str">
        <f>IF($A11="ADD",IF(NOT(ISBLANK(AV11)),_xlfn.XLOOKUP(AV11,ud_icp_group_standalone[lookupValue],ud_icp_group_standalone[lookupKey],"ERROR"),""), "")</f>
        <v/>
      </c>
      <c r="AY11" s="3" t="str">
        <f>IF($A11="ADD",IF(NOT(ISBLANK(AX11)),_xlfn.XLOOKUP(AX11,ud_icp_group_number[lookupValue],ud_icp_group_number[lookupKey],"ERROR"),""), "")</f>
        <v/>
      </c>
      <c r="AZ11" s="9"/>
      <c r="BB11" s="7"/>
      <c r="BC11" s="4" t="str">
        <f t="shared" ref="BC11:BC74" ca="1" si="2">IF(BB11&lt;&gt;"", DATEDIF(BB11, TODAY(),"Y"),"")</f>
        <v/>
      </c>
      <c r="BD11" s="4"/>
      <c r="BE11" s="3" t="str">
        <f t="shared" ref="BE11:BE74" si="3">IF($A11="ADD","In Use","")</f>
        <v/>
      </c>
      <c r="BF11" s="3" t="str">
        <f>IF($A11="","",IF((AND($A11="ADD",OR(BE11="",BE11="In Use"))),"5",(_xlfn.XLOOKUP(BE11,ud_asset_status[lookupValue],ud_asset_status[lookupKey],""))))</f>
        <v/>
      </c>
      <c r="BG11" s="7"/>
      <c r="BI11" s="3" t="str">
        <f>IF($A11="ADD",IF(NOT(ISBLANK(BH11)),_xlfn.XLOOKUP(BH11,ar_replace_reason[lookupValue],ar_replace_reason[lookupKey],"ERROR"),""), "")</f>
        <v/>
      </c>
      <c r="BJ11" s="3" t="str">
        <f t="shared" ref="BJ11:BJ74" si="4">IF($A11="ADD","Queenstown-Lakes District Council","")</f>
        <v/>
      </c>
      <c r="BK11" s="3" t="str">
        <f>IF($A11="","",IF((AND($A11="ADD",OR(BJ11="",BJ11="Queenstown-Lakes District Council"))),"70",(_xlfn.XLOOKUP(BJ11,ud_organisation_owner[lookupValue],ud_organisation_owner[lookupKey],""))))</f>
        <v/>
      </c>
      <c r="BL11" s="3" t="str">
        <f t="shared" ref="BL11:BL74" si="5">IF($A11="ADD","Queenstown-Lakes District Council","")</f>
        <v/>
      </c>
      <c r="BM11" s="3" t="str">
        <f>IF($A11="","",IF((AND($A11="ADD",OR(BL11="",BL11="Queenstown-Lakes District Council"))),"70",(_xlfn.XLOOKUP(BL11,ud_organisation_owner[lookupValue],ud_organisation_owner[lookupKey],""))))</f>
        <v/>
      </c>
      <c r="BN11" s="3" t="str">
        <f t="shared" ref="BN11:BN74" si="6">IF($A11="ADD","Local Authority","")</f>
        <v/>
      </c>
      <c r="BO11" s="3" t="str">
        <f>IF($A11="","",IF((AND($A11="ADD",OR(BN11="",BN11="Local Authority"))),"17",(_xlfn.XLOOKUP(BN11,ud_sub_organisation[lookupValue],ud_sub_organisation[lookupKey],""))))</f>
        <v/>
      </c>
      <c r="BP11" s="3" t="str">
        <f t="shared" ref="BP11:BP74" si="7">IF($A11="ADD","Vested assets","")</f>
        <v/>
      </c>
      <c r="BQ11" s="3" t="str">
        <f>IF($A11="","",IF((AND($A11="ADD",OR(BP11="",BP11="Vested assets"))),"12",(_xlfn.XLOOKUP(BP11,ud_work_origin[lookupValue],ud_work_origin[lookupKey],""))))</f>
        <v/>
      </c>
      <c r="BR11" s="8"/>
      <c r="BS11" s="2" t="str">
        <f t="shared" ref="BS11:BS74" si="8">IF($A11="ADD","TRUE","")</f>
        <v/>
      </c>
      <c r="BT11" s="3" t="str">
        <f t="shared" ref="BT11:BT74" si="9">IF($A11="ADD","Excellent","")</f>
        <v/>
      </c>
      <c r="BU11" s="3" t="str">
        <f>IF($A11="","",IF((AND($A11="ADD",OR(BT11="",BT11="Excellent"))),"1",(_xlfn.XLOOKUP(BT11,condition[lookupValue],condition[lookupKey],""))))</f>
        <v/>
      </c>
      <c r="BV11" s="7" t="str">
        <f t="shared" ref="BV11:BV74" si="10">IF(BB11&lt;&gt;"",BB11,"")</f>
        <v/>
      </c>
      <c r="BW11" s="9"/>
    </row>
    <row r="12" spans="1:132">
      <c r="B12" s="4"/>
      <c r="D12" s="3" t="str">
        <f>IF($A12="ADD",IF(NOT(ISBLANK(C12)),_xlfn.XLOOKUP(C12,ud_amds_table_list[lookupValue],ud_amds_table_list[lookupKey],"ERROR"),""), "")</f>
        <v/>
      </c>
      <c r="E12" s="9"/>
      <c r="G12" s="3" t="str">
        <f>IF($A12="ADD",IF(NOT(ISBLANK(F12)),_xlfn.XLOOKUP(F12,roadnames[lookupValue],roadnames[lookupKey],"ERROR"),""), "")</f>
        <v/>
      </c>
      <c r="H12" s="5"/>
      <c r="I12" s="5"/>
      <c r="J12" s="6"/>
      <c r="L12" s="3" t="str">
        <f>IF($A12="ADD",IF(NOT(ISBLANK(K12)),_xlfn.XLOOKUP(K12,side[lookupValue],side[lookupKey],"ERROR"),""), "")</f>
        <v/>
      </c>
      <c r="M12" s="4"/>
      <c r="N12" s="4"/>
      <c r="O12" s="4"/>
      <c r="Q12" s="3" t="str">
        <f>IF($A12="ADD",IF(NOT(ISBLANK(P12)),_xlfn.XLOOKUP(P12,ud_placement[lookupValue],ud_placement[lookupKey],"ERROR"),""), "")</f>
        <v/>
      </c>
      <c r="S12" s="3" t="str">
        <f>IF($A12="ADD",IF(NOT(ISBLANK(R12)),_xlfn.XLOOKUP(R12,ud_facility[lookupValue],ud_facility[lookupKey],"ERROR"),""), "")</f>
        <v/>
      </c>
      <c r="U12" s="3" t="str">
        <f>IF($A12="ADD",IF(NOT(ISBLANK(T12)),_xlfn.XLOOKUP(T12,ud_mep_asset_type[lookupValue],ud_mep_asset_type[lookupKey],"ERROR"),""), "")</f>
        <v/>
      </c>
      <c r="W12" s="3" t="str">
        <f>IF($A12="ADD",IF(NOT(ISBLANK(V12)),_xlfn.XLOOKUP(V12,ud_functional_system[lookupValue],ud_functional_system[lookupKey],"ERROR"),""), "")</f>
        <v/>
      </c>
      <c r="Z12" s="3" t="str">
        <f>IF($A12="ADD",IF(NOT(ISBLANK(Y12)),_xlfn.XLOOKUP(Y12,ud_functional_system[lookupValue],ud_functional_system[lookupKey],"ERROR"),""), "")</f>
        <v/>
      </c>
      <c r="AA12" s="2" t="str">
        <f t="shared" si="0"/>
        <v/>
      </c>
      <c r="AG12" s="3" t="str">
        <f>IF($A12="ADD",IF(NOT(ISBLANK(AF12)),_xlfn.XLOOKUP(AF12,ud_tcd_sign_class[lookupValue],ud_tcd_sign_class[lookupKey],"ERROR"),""), "")</f>
        <v/>
      </c>
      <c r="AI12" s="3" t="str">
        <f>IF($A12="ADD",IF(NOT(ISBLANK(AH12)),_xlfn.XLOOKUP(1,(ud_tcd_sign_subclass_lookup=AH12)*(ud_tcd_sign_subclass_parentKey=AG12),ud_tcd_sign_subclass[lookupKey],"ERROR"),""), "")</f>
        <v/>
      </c>
      <c r="AK12" s="3" t="str">
        <f>IF($A12="ADD",IF(NOT(ISBLANK(AJ12)),_xlfn.XLOOKUP(1,(ud_tcd_sign_type_el_lookup=AJ12)*(ud_tcd_sign_type_el_parentKey=AH12),ud_tcd_sign_type_el[lookupKey],"ERROR"),""), "")</f>
        <v/>
      </c>
      <c r="AM12" s="3" t="str">
        <f>IF($A12="ADD",IF(NOT(ISBLANK(AL12)),_xlfn.XLOOKUP(AL12,ud_power_requirements[lookupValue],ud_power_requirements[lookupKey],"ERROR"),""), "")</f>
        <v/>
      </c>
      <c r="AO12" s="3" t="str">
        <f>IF($A12="ADD",IF(NOT(ISBLANK(AN12)),_xlfn.XLOOKUP(AN12,ud_display_type[lookupValue],ud_display_type[lookupKey],"ERROR"),""), "")</f>
        <v/>
      </c>
      <c r="AP12" s="4"/>
      <c r="AQ12" s="4"/>
      <c r="AR12" s="3" t="str">
        <f t="shared" si="1"/>
        <v/>
      </c>
      <c r="AT12" s="8"/>
      <c r="AW12" s="3" t="str">
        <f>IF($A12="ADD",IF(NOT(ISBLANK(AV12)),_xlfn.XLOOKUP(AV12,ud_icp_group_standalone[lookupValue],ud_icp_group_standalone[lookupKey],"ERROR"),""), "")</f>
        <v/>
      </c>
      <c r="AY12" s="3" t="str">
        <f>IF($A12="ADD",IF(NOT(ISBLANK(AX12)),_xlfn.XLOOKUP(AX12,ud_icp_group_number[lookupValue],ud_icp_group_number[lookupKey],"ERROR"),""), "")</f>
        <v/>
      </c>
      <c r="AZ12" s="9"/>
      <c r="BB12" s="7"/>
      <c r="BC12" s="4" t="str">
        <f t="shared" ca="1" si="2"/>
        <v/>
      </c>
      <c r="BD12" s="4"/>
      <c r="BE12" s="3" t="str">
        <f t="shared" si="3"/>
        <v/>
      </c>
      <c r="BF12" s="3" t="str">
        <f>IF($A12="","",IF((AND($A12="ADD",OR(BE12="",BE12="In Use"))),"5",(_xlfn.XLOOKUP(BE12,ud_asset_status[lookupValue],ud_asset_status[lookupKey],""))))</f>
        <v/>
      </c>
      <c r="BG12" s="7"/>
      <c r="BI12" s="3" t="str">
        <f>IF($A12="ADD",IF(NOT(ISBLANK(BH12)),_xlfn.XLOOKUP(BH12,ar_replace_reason[lookupValue],ar_replace_reason[lookupKey],"ERROR"),""), "")</f>
        <v/>
      </c>
      <c r="BJ12" s="3" t="str">
        <f t="shared" si="4"/>
        <v/>
      </c>
      <c r="BK12" s="3" t="str">
        <f>IF($A12="","",IF((AND($A12="ADD",OR(BJ12="",BJ12="Queenstown-Lakes District Council"))),"70",(_xlfn.XLOOKUP(BJ12,ud_organisation_owner[lookupValue],ud_organisation_owner[lookupKey],""))))</f>
        <v/>
      </c>
      <c r="BL12" s="3" t="str">
        <f t="shared" si="5"/>
        <v/>
      </c>
      <c r="BM12" s="3" t="str">
        <f>IF($A12="","",IF((AND($A12="ADD",OR(BL12="",BL12="Queenstown-Lakes District Council"))),"70",(_xlfn.XLOOKUP(BL12,ud_organisation_owner[lookupValue],ud_organisation_owner[lookupKey],""))))</f>
        <v/>
      </c>
      <c r="BN12" s="3" t="str">
        <f t="shared" si="6"/>
        <v/>
      </c>
      <c r="BO12" s="3" t="str">
        <f>IF($A12="","",IF((AND($A12="ADD",OR(BN12="",BN12="Local Authority"))),"17",(_xlfn.XLOOKUP(BN12,ud_sub_organisation[lookupValue],ud_sub_organisation[lookupKey],""))))</f>
        <v/>
      </c>
      <c r="BP12" s="3" t="str">
        <f t="shared" si="7"/>
        <v/>
      </c>
      <c r="BQ12" s="3" t="str">
        <f>IF($A12="","",IF((AND($A12="ADD",OR(BP12="",BP12="Vested assets"))),"12",(_xlfn.XLOOKUP(BP12,ud_work_origin[lookupValue],ud_work_origin[lookupKey],""))))</f>
        <v/>
      </c>
      <c r="BR12" s="8"/>
      <c r="BS12" s="2" t="str">
        <f t="shared" si="8"/>
        <v/>
      </c>
      <c r="BT12" s="3" t="str">
        <f t="shared" si="9"/>
        <v/>
      </c>
      <c r="BU12" s="3" t="str">
        <f>IF($A12="","",IF((AND($A12="ADD",OR(BT12="",BT12="Excellent"))),"1",(_xlfn.XLOOKUP(BT12,condition[lookupValue],condition[lookupKey],""))))</f>
        <v/>
      </c>
      <c r="BV12" s="7" t="str">
        <f t="shared" si="10"/>
        <v/>
      </c>
      <c r="BW12" s="9"/>
    </row>
    <row r="13" spans="1:132">
      <c r="B13" s="4"/>
      <c r="D13" s="3" t="str">
        <f>IF($A13="ADD",IF(NOT(ISBLANK(C13)),_xlfn.XLOOKUP(C13,ud_amds_table_list[lookupValue],ud_amds_table_list[lookupKey],"ERROR"),""), "")</f>
        <v/>
      </c>
      <c r="E13" s="9"/>
      <c r="G13" s="3" t="str">
        <f>IF($A13="ADD",IF(NOT(ISBLANK(F13)),_xlfn.XLOOKUP(F13,roadnames[lookupValue],roadnames[lookupKey],"ERROR"),""), "")</f>
        <v/>
      </c>
      <c r="H13" s="5"/>
      <c r="I13" s="5"/>
      <c r="J13" s="6"/>
      <c r="L13" s="3" t="str">
        <f>IF($A13="ADD",IF(NOT(ISBLANK(K13)),_xlfn.XLOOKUP(K13,side[lookupValue],side[lookupKey],"ERROR"),""), "")</f>
        <v/>
      </c>
      <c r="M13" s="4"/>
      <c r="N13" s="4"/>
      <c r="O13" s="4"/>
      <c r="Q13" s="3" t="str">
        <f>IF($A13="ADD",IF(NOT(ISBLANK(P13)),_xlfn.XLOOKUP(P13,ud_placement[lookupValue],ud_placement[lookupKey],"ERROR"),""), "")</f>
        <v/>
      </c>
      <c r="S13" s="3" t="str">
        <f>IF($A13="ADD",IF(NOT(ISBLANK(R13)),_xlfn.XLOOKUP(R13,ud_facility[lookupValue],ud_facility[lookupKey],"ERROR"),""), "")</f>
        <v/>
      </c>
      <c r="U13" s="3" t="str">
        <f>IF($A13="ADD",IF(NOT(ISBLANK(T13)),_xlfn.XLOOKUP(T13,ud_mep_asset_type[lookupValue],ud_mep_asset_type[lookupKey],"ERROR"),""), "")</f>
        <v/>
      </c>
      <c r="W13" s="3" t="str">
        <f>IF($A13="ADD",IF(NOT(ISBLANK(V13)),_xlfn.XLOOKUP(V13,ud_functional_system[lookupValue],ud_functional_system[lookupKey],"ERROR"),""), "")</f>
        <v/>
      </c>
      <c r="Z13" s="3" t="str">
        <f>IF($A13="ADD",IF(NOT(ISBLANK(Y13)),_xlfn.XLOOKUP(Y13,ud_functional_system[lookupValue],ud_functional_system[lookupKey],"ERROR"),""), "")</f>
        <v/>
      </c>
      <c r="AA13" s="2" t="str">
        <f t="shared" si="0"/>
        <v/>
      </c>
      <c r="AG13" s="3" t="str">
        <f>IF($A13="ADD",IF(NOT(ISBLANK(AF13)),_xlfn.XLOOKUP(AF13,ud_tcd_sign_class[lookupValue],ud_tcd_sign_class[lookupKey],"ERROR"),""), "")</f>
        <v/>
      </c>
      <c r="AI13" s="3" t="str">
        <f>IF($A13="ADD",IF(NOT(ISBLANK(AH13)),_xlfn.XLOOKUP(1,(ud_tcd_sign_subclass_lookup=AH13)*(ud_tcd_sign_subclass_parentKey=AG13),ud_tcd_sign_subclass[lookupKey],"ERROR"),""), "")</f>
        <v/>
      </c>
      <c r="AK13" s="3" t="str">
        <f>IF($A13="ADD",IF(NOT(ISBLANK(AJ13)),_xlfn.XLOOKUP(1,(ud_tcd_sign_type_el_lookup=AJ13)*(ud_tcd_sign_type_el_parentKey=AH13),ud_tcd_sign_type_el[lookupKey],"ERROR"),""), "")</f>
        <v/>
      </c>
      <c r="AM13" s="3" t="str">
        <f>IF($A13="ADD",IF(NOT(ISBLANK(AL13)),_xlfn.XLOOKUP(AL13,ud_power_requirements[lookupValue],ud_power_requirements[lookupKey],"ERROR"),""), "")</f>
        <v/>
      </c>
      <c r="AO13" s="3" t="str">
        <f>IF($A13="ADD",IF(NOT(ISBLANK(AN13)),_xlfn.XLOOKUP(AN13,ud_display_type[lookupValue],ud_display_type[lookupKey],"ERROR"),""), "")</f>
        <v/>
      </c>
      <c r="AP13" s="4"/>
      <c r="AQ13" s="4"/>
      <c r="AR13" s="3" t="str">
        <f t="shared" si="1"/>
        <v/>
      </c>
      <c r="AT13" s="8"/>
      <c r="AW13" s="3" t="str">
        <f>IF($A13="ADD",IF(NOT(ISBLANK(AV13)),_xlfn.XLOOKUP(AV13,ud_icp_group_standalone[lookupValue],ud_icp_group_standalone[lookupKey],"ERROR"),""), "")</f>
        <v/>
      </c>
      <c r="AY13" s="3" t="str">
        <f>IF($A13="ADD",IF(NOT(ISBLANK(AX13)),_xlfn.XLOOKUP(AX13,ud_icp_group_number[lookupValue],ud_icp_group_number[lookupKey],"ERROR"),""), "")</f>
        <v/>
      </c>
      <c r="AZ13" s="9"/>
      <c r="BB13" s="7"/>
      <c r="BC13" s="4" t="str">
        <f t="shared" ca="1" si="2"/>
        <v/>
      </c>
      <c r="BD13" s="4"/>
      <c r="BE13" s="3" t="str">
        <f t="shared" si="3"/>
        <v/>
      </c>
      <c r="BF13" s="3" t="str">
        <f>IF($A13="","",IF((AND($A13="ADD",OR(BE13="",BE13="In Use"))),"5",(_xlfn.XLOOKUP(BE13,ud_asset_status[lookupValue],ud_asset_status[lookupKey],""))))</f>
        <v/>
      </c>
      <c r="BG13" s="7"/>
      <c r="BI13" s="3" t="str">
        <f>IF($A13="ADD",IF(NOT(ISBLANK(BH13)),_xlfn.XLOOKUP(BH13,ar_replace_reason[lookupValue],ar_replace_reason[lookupKey],"ERROR"),""), "")</f>
        <v/>
      </c>
      <c r="BJ13" s="3" t="str">
        <f t="shared" si="4"/>
        <v/>
      </c>
      <c r="BK13" s="3" t="str">
        <f>IF($A13="","",IF((AND($A13="ADD",OR(BJ13="",BJ13="Queenstown-Lakes District Council"))),"70",(_xlfn.XLOOKUP(BJ13,ud_organisation_owner[lookupValue],ud_organisation_owner[lookupKey],""))))</f>
        <v/>
      </c>
      <c r="BL13" s="3" t="str">
        <f t="shared" si="5"/>
        <v/>
      </c>
      <c r="BM13" s="3" t="str">
        <f>IF($A13="","",IF((AND($A13="ADD",OR(BL13="",BL13="Queenstown-Lakes District Council"))),"70",(_xlfn.XLOOKUP(BL13,ud_organisation_owner[lookupValue],ud_organisation_owner[lookupKey],""))))</f>
        <v/>
      </c>
      <c r="BN13" s="3" t="str">
        <f t="shared" si="6"/>
        <v/>
      </c>
      <c r="BO13" s="3" t="str">
        <f>IF($A13="","",IF((AND($A13="ADD",OR(BN13="",BN13="Local Authority"))),"17",(_xlfn.XLOOKUP(BN13,ud_sub_organisation[lookupValue],ud_sub_organisation[lookupKey],""))))</f>
        <v/>
      </c>
      <c r="BP13" s="3" t="str">
        <f t="shared" si="7"/>
        <v/>
      </c>
      <c r="BQ13" s="3" t="str">
        <f>IF($A13="","",IF((AND($A13="ADD",OR(BP13="",BP13="Vested assets"))),"12",(_xlfn.XLOOKUP(BP13,ud_work_origin[lookupValue],ud_work_origin[lookupKey],""))))</f>
        <v/>
      </c>
      <c r="BR13" s="8"/>
      <c r="BS13" s="2" t="str">
        <f t="shared" si="8"/>
        <v/>
      </c>
      <c r="BT13" s="3" t="str">
        <f t="shared" si="9"/>
        <v/>
      </c>
      <c r="BU13" s="3" t="str">
        <f>IF($A13="","",IF((AND($A13="ADD",OR(BT13="",BT13="Excellent"))),"1",(_xlfn.XLOOKUP(BT13,condition[lookupValue],condition[lookupKey],""))))</f>
        <v/>
      </c>
      <c r="BV13" s="7" t="str">
        <f t="shared" si="10"/>
        <v/>
      </c>
      <c r="BW13" s="9"/>
    </row>
    <row r="14" spans="1:132">
      <c r="B14" s="4"/>
      <c r="D14" s="3" t="str">
        <f>IF($A14="ADD",IF(NOT(ISBLANK(C14)),_xlfn.XLOOKUP(C14,ud_amds_table_list[lookupValue],ud_amds_table_list[lookupKey],"ERROR"),""), "")</f>
        <v/>
      </c>
      <c r="E14" s="9"/>
      <c r="G14" s="3" t="str">
        <f>IF($A14="ADD",IF(NOT(ISBLANK(F14)),_xlfn.XLOOKUP(F14,roadnames[lookupValue],roadnames[lookupKey],"ERROR"),""), "")</f>
        <v/>
      </c>
      <c r="H14" s="5"/>
      <c r="I14" s="5"/>
      <c r="J14" s="6"/>
      <c r="L14" s="3" t="str">
        <f>IF($A14="ADD",IF(NOT(ISBLANK(K14)),_xlfn.XLOOKUP(K14,side[lookupValue],side[lookupKey],"ERROR"),""), "")</f>
        <v/>
      </c>
      <c r="M14" s="4"/>
      <c r="N14" s="4"/>
      <c r="O14" s="4"/>
      <c r="Q14" s="3" t="str">
        <f>IF($A14="ADD",IF(NOT(ISBLANK(P14)),_xlfn.XLOOKUP(P14,ud_placement[lookupValue],ud_placement[lookupKey],"ERROR"),""), "")</f>
        <v/>
      </c>
      <c r="S14" s="3" t="str">
        <f>IF($A14="ADD",IF(NOT(ISBLANK(R14)),_xlfn.XLOOKUP(R14,ud_facility[lookupValue],ud_facility[lookupKey],"ERROR"),""), "")</f>
        <v/>
      </c>
      <c r="U14" s="3" t="str">
        <f>IF($A14="ADD",IF(NOT(ISBLANK(T14)),_xlfn.XLOOKUP(T14,ud_mep_asset_type[lookupValue],ud_mep_asset_type[lookupKey],"ERROR"),""), "")</f>
        <v/>
      </c>
      <c r="W14" s="3" t="str">
        <f>IF($A14="ADD",IF(NOT(ISBLANK(V14)),_xlfn.XLOOKUP(V14,ud_functional_system[lookupValue],ud_functional_system[lookupKey],"ERROR"),""), "")</f>
        <v/>
      </c>
      <c r="Z14" s="3" t="str">
        <f>IF($A14="ADD",IF(NOT(ISBLANK(Y14)),_xlfn.XLOOKUP(Y14,ud_functional_system[lookupValue],ud_functional_system[lookupKey],"ERROR"),""), "")</f>
        <v/>
      </c>
      <c r="AA14" s="2" t="str">
        <f t="shared" si="0"/>
        <v/>
      </c>
      <c r="AG14" s="3" t="str">
        <f>IF($A14="ADD",IF(NOT(ISBLANK(AF14)),_xlfn.XLOOKUP(AF14,ud_tcd_sign_class[lookupValue],ud_tcd_sign_class[lookupKey],"ERROR"),""), "")</f>
        <v/>
      </c>
      <c r="AI14" s="3" t="str">
        <f>IF($A14="ADD",IF(NOT(ISBLANK(AH14)),_xlfn.XLOOKUP(1,(ud_tcd_sign_subclass_lookup=AH14)*(ud_tcd_sign_subclass_parentKey=AG14),ud_tcd_sign_subclass[lookupKey],"ERROR"),""), "")</f>
        <v/>
      </c>
      <c r="AK14" s="3" t="str">
        <f>IF($A14="ADD",IF(NOT(ISBLANK(AJ14)),_xlfn.XLOOKUP(1,(ud_tcd_sign_type_el_lookup=AJ14)*(ud_tcd_sign_type_el_parentKey=AH14),ud_tcd_sign_type_el[lookupKey],"ERROR"),""), "")</f>
        <v/>
      </c>
      <c r="AM14" s="3" t="str">
        <f>IF($A14="ADD",IF(NOT(ISBLANK(AL14)),_xlfn.XLOOKUP(AL14,ud_power_requirements[lookupValue],ud_power_requirements[lookupKey],"ERROR"),""), "")</f>
        <v/>
      </c>
      <c r="AO14" s="3" t="str">
        <f>IF($A14="ADD",IF(NOT(ISBLANK(AN14)),_xlfn.XLOOKUP(AN14,ud_display_type[lookupValue],ud_display_type[lookupKey],"ERROR"),""), "")</f>
        <v/>
      </c>
      <c r="AP14" s="4"/>
      <c r="AQ14" s="4"/>
      <c r="AR14" s="3" t="str">
        <f t="shared" si="1"/>
        <v/>
      </c>
      <c r="AT14" s="8"/>
      <c r="AW14" s="3" t="str">
        <f>IF($A14="ADD",IF(NOT(ISBLANK(AV14)),_xlfn.XLOOKUP(AV14,ud_icp_group_standalone[lookupValue],ud_icp_group_standalone[lookupKey],"ERROR"),""), "")</f>
        <v/>
      </c>
      <c r="AY14" s="3" t="str">
        <f>IF($A14="ADD",IF(NOT(ISBLANK(AX14)),_xlfn.XLOOKUP(AX14,ud_icp_group_number[lookupValue],ud_icp_group_number[lookupKey],"ERROR"),""), "")</f>
        <v/>
      </c>
      <c r="AZ14" s="9"/>
      <c r="BB14" s="7"/>
      <c r="BC14" s="4" t="str">
        <f t="shared" ca="1" si="2"/>
        <v/>
      </c>
      <c r="BD14" s="4"/>
      <c r="BE14" s="3" t="str">
        <f t="shared" si="3"/>
        <v/>
      </c>
      <c r="BF14" s="3" t="str">
        <f>IF($A14="","",IF((AND($A14="ADD",OR(BE14="",BE14="In Use"))),"5",(_xlfn.XLOOKUP(BE14,ud_asset_status[lookupValue],ud_asset_status[lookupKey],""))))</f>
        <v/>
      </c>
      <c r="BG14" s="7"/>
      <c r="BI14" s="3" t="str">
        <f>IF($A14="ADD",IF(NOT(ISBLANK(BH14)),_xlfn.XLOOKUP(BH14,ar_replace_reason[lookupValue],ar_replace_reason[lookupKey],"ERROR"),""), "")</f>
        <v/>
      </c>
      <c r="BJ14" s="3" t="str">
        <f t="shared" si="4"/>
        <v/>
      </c>
      <c r="BK14" s="3" t="str">
        <f>IF($A14="","",IF((AND($A14="ADD",OR(BJ14="",BJ14="Queenstown-Lakes District Council"))),"70",(_xlfn.XLOOKUP(BJ14,ud_organisation_owner[lookupValue],ud_organisation_owner[lookupKey],""))))</f>
        <v/>
      </c>
      <c r="BL14" s="3" t="str">
        <f t="shared" si="5"/>
        <v/>
      </c>
      <c r="BM14" s="3" t="str">
        <f>IF($A14="","",IF((AND($A14="ADD",OR(BL14="",BL14="Queenstown-Lakes District Council"))),"70",(_xlfn.XLOOKUP(BL14,ud_organisation_owner[lookupValue],ud_organisation_owner[lookupKey],""))))</f>
        <v/>
      </c>
      <c r="BN14" s="3" t="str">
        <f t="shared" si="6"/>
        <v/>
      </c>
      <c r="BO14" s="3" t="str">
        <f>IF($A14="","",IF((AND($A14="ADD",OR(BN14="",BN14="Local Authority"))),"17",(_xlfn.XLOOKUP(BN14,ud_sub_organisation[lookupValue],ud_sub_organisation[lookupKey],""))))</f>
        <v/>
      </c>
      <c r="BP14" s="3" t="str">
        <f t="shared" si="7"/>
        <v/>
      </c>
      <c r="BQ14" s="3" t="str">
        <f>IF($A14="","",IF((AND($A14="ADD",OR(BP14="",BP14="Vested assets"))),"12",(_xlfn.XLOOKUP(BP14,ud_work_origin[lookupValue],ud_work_origin[lookupKey],""))))</f>
        <v/>
      </c>
      <c r="BR14" s="8"/>
      <c r="BS14" s="2" t="str">
        <f t="shared" si="8"/>
        <v/>
      </c>
      <c r="BT14" s="3" t="str">
        <f t="shared" si="9"/>
        <v/>
      </c>
      <c r="BU14" s="3" t="str">
        <f>IF($A14="","",IF((AND($A14="ADD",OR(BT14="",BT14="Excellent"))),"1",(_xlfn.XLOOKUP(BT14,condition[lookupValue],condition[lookupKey],""))))</f>
        <v/>
      </c>
      <c r="BV14" s="7" t="str">
        <f t="shared" si="10"/>
        <v/>
      </c>
      <c r="BW14" s="9"/>
    </row>
    <row r="15" spans="1:132">
      <c r="B15" s="4"/>
      <c r="D15" s="3" t="str">
        <f>IF($A15="ADD",IF(NOT(ISBLANK(C15)),_xlfn.XLOOKUP(C15,ud_amds_table_list[lookupValue],ud_amds_table_list[lookupKey],"ERROR"),""), "")</f>
        <v/>
      </c>
      <c r="E15" s="9"/>
      <c r="G15" s="3" t="str">
        <f>IF($A15="ADD",IF(NOT(ISBLANK(F15)),_xlfn.XLOOKUP(F15,roadnames[lookupValue],roadnames[lookupKey],"ERROR"),""), "")</f>
        <v/>
      </c>
      <c r="H15" s="5"/>
      <c r="I15" s="5"/>
      <c r="J15" s="6"/>
      <c r="L15" s="3" t="str">
        <f>IF($A15="ADD",IF(NOT(ISBLANK(K15)),_xlfn.XLOOKUP(K15,side[lookupValue],side[lookupKey],"ERROR"),""), "")</f>
        <v/>
      </c>
      <c r="M15" s="4"/>
      <c r="N15" s="4"/>
      <c r="O15" s="4"/>
      <c r="Q15" s="3" t="str">
        <f>IF($A15="ADD",IF(NOT(ISBLANK(P15)),_xlfn.XLOOKUP(P15,ud_placement[lookupValue],ud_placement[lookupKey],"ERROR"),""), "")</f>
        <v/>
      </c>
      <c r="S15" s="3" t="str">
        <f>IF($A15="ADD",IF(NOT(ISBLANK(R15)),_xlfn.XLOOKUP(R15,ud_facility[lookupValue],ud_facility[lookupKey],"ERROR"),""), "")</f>
        <v/>
      </c>
      <c r="U15" s="3" t="str">
        <f>IF($A15="ADD",IF(NOT(ISBLANK(T15)),_xlfn.XLOOKUP(T15,ud_mep_asset_type[lookupValue],ud_mep_asset_type[lookupKey],"ERROR"),""), "")</f>
        <v/>
      </c>
      <c r="W15" s="3" t="str">
        <f>IF($A15="ADD",IF(NOT(ISBLANK(V15)),_xlfn.XLOOKUP(V15,ud_functional_system[lookupValue],ud_functional_system[lookupKey],"ERROR"),""), "")</f>
        <v/>
      </c>
      <c r="Z15" s="3" t="str">
        <f>IF($A15="ADD",IF(NOT(ISBLANK(Y15)),_xlfn.XLOOKUP(Y15,ud_functional_system[lookupValue],ud_functional_system[lookupKey],"ERROR"),""), "")</f>
        <v/>
      </c>
      <c r="AA15" s="2" t="str">
        <f t="shared" si="0"/>
        <v/>
      </c>
      <c r="AG15" s="3" t="str">
        <f>IF($A15="ADD",IF(NOT(ISBLANK(AF15)),_xlfn.XLOOKUP(AF15,ud_tcd_sign_class[lookupValue],ud_tcd_sign_class[lookupKey],"ERROR"),""), "")</f>
        <v/>
      </c>
      <c r="AI15" s="3" t="str">
        <f>IF($A15="ADD",IF(NOT(ISBLANK(AH15)),_xlfn.XLOOKUP(1,(ud_tcd_sign_subclass_lookup=AH15)*(ud_tcd_sign_subclass_parentKey=AG15),ud_tcd_sign_subclass[lookupKey],"ERROR"),""), "")</f>
        <v/>
      </c>
      <c r="AK15" s="3" t="str">
        <f>IF($A15="ADD",IF(NOT(ISBLANK(AJ15)),_xlfn.XLOOKUP(1,(ud_tcd_sign_type_el_lookup=AJ15)*(ud_tcd_sign_type_el_parentKey=AH15),ud_tcd_sign_type_el[lookupKey],"ERROR"),""), "")</f>
        <v/>
      </c>
      <c r="AM15" s="3" t="str">
        <f>IF($A15="ADD",IF(NOT(ISBLANK(AL15)),_xlfn.XLOOKUP(AL15,ud_power_requirements[lookupValue],ud_power_requirements[lookupKey],"ERROR"),""), "")</f>
        <v/>
      </c>
      <c r="AO15" s="3" t="str">
        <f>IF($A15="ADD",IF(NOT(ISBLANK(AN15)),_xlfn.XLOOKUP(AN15,ud_display_type[lookupValue],ud_display_type[lookupKey],"ERROR"),""), "")</f>
        <v/>
      </c>
      <c r="AP15" s="4"/>
      <c r="AQ15" s="4"/>
      <c r="AR15" s="3" t="str">
        <f t="shared" si="1"/>
        <v/>
      </c>
      <c r="AT15" s="8"/>
      <c r="AW15" s="3" t="str">
        <f>IF($A15="ADD",IF(NOT(ISBLANK(AV15)),_xlfn.XLOOKUP(AV15,ud_icp_group_standalone[lookupValue],ud_icp_group_standalone[lookupKey],"ERROR"),""), "")</f>
        <v/>
      </c>
      <c r="AY15" s="3" t="str">
        <f>IF($A15="ADD",IF(NOT(ISBLANK(AX15)),_xlfn.XLOOKUP(AX15,ud_icp_group_number[lookupValue],ud_icp_group_number[lookupKey],"ERROR"),""), "")</f>
        <v/>
      </c>
      <c r="AZ15" s="9"/>
      <c r="BB15" s="7"/>
      <c r="BC15" s="4" t="str">
        <f t="shared" ca="1" si="2"/>
        <v/>
      </c>
      <c r="BD15" s="4"/>
      <c r="BE15" s="3" t="str">
        <f t="shared" si="3"/>
        <v/>
      </c>
      <c r="BF15" s="3" t="str">
        <f>IF($A15="","",IF((AND($A15="ADD",OR(BE15="",BE15="In Use"))),"5",(_xlfn.XLOOKUP(BE15,ud_asset_status[lookupValue],ud_asset_status[lookupKey],""))))</f>
        <v/>
      </c>
      <c r="BG15" s="7"/>
      <c r="BI15" s="3" t="str">
        <f>IF($A15="ADD",IF(NOT(ISBLANK(BH15)),_xlfn.XLOOKUP(BH15,ar_replace_reason[lookupValue],ar_replace_reason[lookupKey],"ERROR"),""), "")</f>
        <v/>
      </c>
      <c r="BJ15" s="3" t="str">
        <f t="shared" si="4"/>
        <v/>
      </c>
      <c r="BK15" s="3" t="str">
        <f>IF($A15="","",IF((AND($A15="ADD",OR(BJ15="",BJ15="Queenstown-Lakes District Council"))),"70",(_xlfn.XLOOKUP(BJ15,ud_organisation_owner[lookupValue],ud_organisation_owner[lookupKey],""))))</f>
        <v/>
      </c>
      <c r="BL15" s="3" t="str">
        <f t="shared" si="5"/>
        <v/>
      </c>
      <c r="BM15" s="3" t="str">
        <f>IF($A15="","",IF((AND($A15="ADD",OR(BL15="",BL15="Queenstown-Lakes District Council"))),"70",(_xlfn.XLOOKUP(BL15,ud_organisation_owner[lookupValue],ud_organisation_owner[lookupKey],""))))</f>
        <v/>
      </c>
      <c r="BN15" s="3" t="str">
        <f t="shared" si="6"/>
        <v/>
      </c>
      <c r="BO15" s="3" t="str">
        <f>IF($A15="","",IF((AND($A15="ADD",OR(BN15="",BN15="Local Authority"))),"17",(_xlfn.XLOOKUP(BN15,ud_sub_organisation[lookupValue],ud_sub_organisation[lookupKey],""))))</f>
        <v/>
      </c>
      <c r="BP15" s="3" t="str">
        <f t="shared" si="7"/>
        <v/>
      </c>
      <c r="BQ15" s="3" t="str">
        <f>IF($A15="","",IF((AND($A15="ADD",OR(BP15="",BP15="Vested assets"))),"12",(_xlfn.XLOOKUP(BP15,ud_work_origin[lookupValue],ud_work_origin[lookupKey],""))))</f>
        <v/>
      </c>
      <c r="BR15" s="8"/>
      <c r="BS15" s="2" t="str">
        <f t="shared" si="8"/>
        <v/>
      </c>
      <c r="BT15" s="3" t="str">
        <f t="shared" si="9"/>
        <v/>
      </c>
      <c r="BU15" s="3" t="str">
        <f>IF($A15="","",IF((AND($A15="ADD",OR(BT15="",BT15="Excellent"))),"1",(_xlfn.XLOOKUP(BT15,condition[lookupValue],condition[lookupKey],""))))</f>
        <v/>
      </c>
      <c r="BV15" s="7" t="str">
        <f t="shared" si="10"/>
        <v/>
      </c>
      <c r="BW15" s="9"/>
    </row>
    <row r="16" spans="1:132">
      <c r="B16" s="4"/>
      <c r="D16" s="3" t="str">
        <f>IF($A16="ADD",IF(NOT(ISBLANK(C16)),_xlfn.XLOOKUP(C16,ud_amds_table_list[lookupValue],ud_amds_table_list[lookupKey],"ERROR"),""), "")</f>
        <v/>
      </c>
      <c r="E16" s="9"/>
      <c r="G16" s="3" t="str">
        <f>IF($A16="ADD",IF(NOT(ISBLANK(F16)),_xlfn.XLOOKUP(F16,roadnames[lookupValue],roadnames[lookupKey],"ERROR"),""), "")</f>
        <v/>
      </c>
      <c r="H16" s="5"/>
      <c r="I16" s="5"/>
      <c r="J16" s="6"/>
      <c r="L16" s="3" t="str">
        <f>IF($A16="ADD",IF(NOT(ISBLANK(K16)),_xlfn.XLOOKUP(K16,side[lookupValue],side[lookupKey],"ERROR"),""), "")</f>
        <v/>
      </c>
      <c r="M16" s="4"/>
      <c r="N16" s="4"/>
      <c r="O16" s="4"/>
      <c r="Q16" s="3" t="str">
        <f>IF($A16="ADD",IF(NOT(ISBLANK(P16)),_xlfn.XLOOKUP(P16,ud_placement[lookupValue],ud_placement[lookupKey],"ERROR"),""), "")</f>
        <v/>
      </c>
      <c r="S16" s="3" t="str">
        <f>IF($A16="ADD",IF(NOT(ISBLANK(R16)),_xlfn.XLOOKUP(R16,ud_facility[lookupValue],ud_facility[lookupKey],"ERROR"),""), "")</f>
        <v/>
      </c>
      <c r="U16" s="3" t="str">
        <f>IF($A16="ADD",IF(NOT(ISBLANK(T16)),_xlfn.XLOOKUP(T16,ud_mep_asset_type[lookupValue],ud_mep_asset_type[lookupKey],"ERROR"),""), "")</f>
        <v/>
      </c>
      <c r="W16" s="3" t="str">
        <f>IF($A16="ADD",IF(NOT(ISBLANK(V16)),_xlfn.XLOOKUP(V16,ud_functional_system[lookupValue],ud_functional_system[lookupKey],"ERROR"),""), "")</f>
        <v/>
      </c>
      <c r="Z16" s="3" t="str">
        <f>IF($A16="ADD",IF(NOT(ISBLANK(Y16)),_xlfn.XLOOKUP(Y16,ud_functional_system[lookupValue],ud_functional_system[lookupKey],"ERROR"),""), "")</f>
        <v/>
      </c>
      <c r="AA16" s="2" t="str">
        <f t="shared" si="0"/>
        <v/>
      </c>
      <c r="AG16" s="3" t="str">
        <f>IF($A16="ADD",IF(NOT(ISBLANK(AF16)),_xlfn.XLOOKUP(AF16,ud_tcd_sign_class[lookupValue],ud_tcd_sign_class[lookupKey],"ERROR"),""), "")</f>
        <v/>
      </c>
      <c r="AI16" s="3" t="str">
        <f>IF($A16="ADD",IF(NOT(ISBLANK(AH16)),_xlfn.XLOOKUP(1,(ud_tcd_sign_subclass_lookup=AH16)*(ud_tcd_sign_subclass_parentKey=AG16),ud_tcd_sign_subclass[lookupKey],"ERROR"),""), "")</f>
        <v/>
      </c>
      <c r="AK16" s="3" t="str">
        <f>IF($A16="ADD",IF(NOT(ISBLANK(AJ16)),_xlfn.XLOOKUP(1,(ud_tcd_sign_type_el_lookup=AJ16)*(ud_tcd_sign_type_el_parentKey=AH16),ud_tcd_sign_type_el[lookupKey],"ERROR"),""), "")</f>
        <v/>
      </c>
      <c r="AM16" s="3" t="str">
        <f>IF($A16="ADD",IF(NOT(ISBLANK(AL16)),_xlfn.XLOOKUP(AL16,ud_power_requirements[lookupValue],ud_power_requirements[lookupKey],"ERROR"),""), "")</f>
        <v/>
      </c>
      <c r="AO16" s="3" t="str">
        <f>IF($A16="ADD",IF(NOT(ISBLANK(AN16)),_xlfn.XLOOKUP(AN16,ud_display_type[lookupValue],ud_display_type[lookupKey],"ERROR"),""), "")</f>
        <v/>
      </c>
      <c r="AP16" s="4"/>
      <c r="AQ16" s="4"/>
      <c r="AR16" s="3" t="str">
        <f t="shared" si="1"/>
        <v/>
      </c>
      <c r="AT16" s="8"/>
      <c r="AW16" s="3" t="str">
        <f>IF($A16="ADD",IF(NOT(ISBLANK(AV16)),_xlfn.XLOOKUP(AV16,ud_icp_group_standalone[lookupValue],ud_icp_group_standalone[lookupKey],"ERROR"),""), "")</f>
        <v/>
      </c>
      <c r="AY16" s="3" t="str">
        <f>IF($A16="ADD",IF(NOT(ISBLANK(AX16)),_xlfn.XLOOKUP(AX16,ud_icp_group_number[lookupValue],ud_icp_group_number[lookupKey],"ERROR"),""), "")</f>
        <v/>
      </c>
      <c r="AZ16" s="9"/>
      <c r="BB16" s="7"/>
      <c r="BC16" s="4" t="str">
        <f t="shared" ca="1" si="2"/>
        <v/>
      </c>
      <c r="BD16" s="4"/>
      <c r="BE16" s="3" t="str">
        <f t="shared" si="3"/>
        <v/>
      </c>
      <c r="BF16" s="3" t="str">
        <f>IF($A16="","",IF((AND($A16="ADD",OR(BE16="",BE16="In Use"))),"5",(_xlfn.XLOOKUP(BE16,ud_asset_status[lookupValue],ud_asset_status[lookupKey],""))))</f>
        <v/>
      </c>
      <c r="BG16" s="7"/>
      <c r="BI16" s="3" t="str">
        <f>IF($A16="ADD",IF(NOT(ISBLANK(BH16)),_xlfn.XLOOKUP(BH16,ar_replace_reason[lookupValue],ar_replace_reason[lookupKey],"ERROR"),""), "")</f>
        <v/>
      </c>
      <c r="BJ16" s="3" t="str">
        <f t="shared" si="4"/>
        <v/>
      </c>
      <c r="BK16" s="3" t="str">
        <f>IF($A16="","",IF((AND($A16="ADD",OR(BJ16="",BJ16="Queenstown-Lakes District Council"))),"70",(_xlfn.XLOOKUP(BJ16,ud_organisation_owner[lookupValue],ud_organisation_owner[lookupKey],""))))</f>
        <v/>
      </c>
      <c r="BL16" s="3" t="str">
        <f t="shared" si="5"/>
        <v/>
      </c>
      <c r="BM16" s="3" t="str">
        <f>IF($A16="","",IF((AND($A16="ADD",OR(BL16="",BL16="Queenstown-Lakes District Council"))),"70",(_xlfn.XLOOKUP(BL16,ud_organisation_owner[lookupValue],ud_organisation_owner[lookupKey],""))))</f>
        <v/>
      </c>
      <c r="BN16" s="3" t="str">
        <f t="shared" si="6"/>
        <v/>
      </c>
      <c r="BO16" s="3" t="str">
        <f>IF($A16="","",IF((AND($A16="ADD",OR(BN16="",BN16="Local Authority"))),"17",(_xlfn.XLOOKUP(BN16,ud_sub_organisation[lookupValue],ud_sub_organisation[lookupKey],""))))</f>
        <v/>
      </c>
      <c r="BP16" s="3" t="str">
        <f t="shared" si="7"/>
        <v/>
      </c>
      <c r="BQ16" s="3" t="str">
        <f>IF($A16="","",IF((AND($A16="ADD",OR(BP16="",BP16="Vested assets"))),"12",(_xlfn.XLOOKUP(BP16,ud_work_origin[lookupValue],ud_work_origin[lookupKey],""))))</f>
        <v/>
      </c>
      <c r="BR16" s="8"/>
      <c r="BS16" s="2" t="str">
        <f t="shared" si="8"/>
        <v/>
      </c>
      <c r="BT16" s="3" t="str">
        <f t="shared" si="9"/>
        <v/>
      </c>
      <c r="BU16" s="3" t="str">
        <f>IF($A16="","",IF((AND($A16="ADD",OR(BT16="",BT16="Excellent"))),"1",(_xlfn.XLOOKUP(BT16,condition[lookupValue],condition[lookupKey],""))))</f>
        <v/>
      </c>
      <c r="BV16" s="7" t="str">
        <f t="shared" si="10"/>
        <v/>
      </c>
      <c r="BW16" s="9"/>
    </row>
    <row r="17" spans="2:75">
      <c r="B17" s="4"/>
      <c r="D17" s="3" t="str">
        <f>IF($A17="ADD",IF(NOT(ISBLANK(C17)),_xlfn.XLOOKUP(C17,ud_amds_table_list[lookupValue],ud_amds_table_list[lookupKey],"ERROR"),""), "")</f>
        <v/>
      </c>
      <c r="E17" s="9"/>
      <c r="G17" s="3" t="str">
        <f>IF($A17="ADD",IF(NOT(ISBLANK(F17)),_xlfn.XLOOKUP(F17,roadnames[lookupValue],roadnames[lookupKey],"ERROR"),""), "")</f>
        <v/>
      </c>
      <c r="H17" s="5"/>
      <c r="I17" s="5"/>
      <c r="J17" s="6"/>
      <c r="L17" s="3" t="str">
        <f>IF($A17="ADD",IF(NOT(ISBLANK(K17)),_xlfn.XLOOKUP(K17,side[lookupValue],side[lookupKey],"ERROR"),""), "")</f>
        <v/>
      </c>
      <c r="M17" s="4"/>
      <c r="N17" s="4"/>
      <c r="O17" s="4"/>
      <c r="Q17" s="3" t="str">
        <f>IF($A17="ADD",IF(NOT(ISBLANK(P17)),_xlfn.XLOOKUP(P17,ud_placement[lookupValue],ud_placement[lookupKey],"ERROR"),""), "")</f>
        <v/>
      </c>
      <c r="S17" s="3" t="str">
        <f>IF($A17="ADD",IF(NOT(ISBLANK(R17)),_xlfn.XLOOKUP(R17,ud_facility[lookupValue],ud_facility[lookupKey],"ERROR"),""), "")</f>
        <v/>
      </c>
      <c r="U17" s="3" t="str">
        <f>IF($A17="ADD",IF(NOT(ISBLANK(T17)),_xlfn.XLOOKUP(T17,ud_mep_asset_type[lookupValue],ud_mep_asset_type[lookupKey],"ERROR"),""), "")</f>
        <v/>
      </c>
      <c r="W17" s="3" t="str">
        <f>IF($A17="ADD",IF(NOT(ISBLANK(V17)),_xlfn.XLOOKUP(V17,ud_functional_system[lookupValue],ud_functional_system[lookupKey],"ERROR"),""), "")</f>
        <v/>
      </c>
      <c r="Z17" s="3" t="str">
        <f>IF($A17="ADD",IF(NOT(ISBLANK(Y17)),_xlfn.XLOOKUP(Y17,ud_functional_system[lookupValue],ud_functional_system[lookupKey],"ERROR"),""), "")</f>
        <v/>
      </c>
      <c r="AA17" s="2" t="str">
        <f t="shared" si="0"/>
        <v/>
      </c>
      <c r="AG17" s="3" t="str">
        <f>IF($A17="ADD",IF(NOT(ISBLANK(AF17)),_xlfn.XLOOKUP(AF17,ud_tcd_sign_class[lookupValue],ud_tcd_sign_class[lookupKey],"ERROR"),""), "")</f>
        <v/>
      </c>
      <c r="AI17" s="3" t="str">
        <f>IF($A17="ADD",IF(NOT(ISBLANK(AH17)),_xlfn.XLOOKUP(1,(ud_tcd_sign_subclass_lookup=AH17)*(ud_tcd_sign_subclass_parentKey=AG17),ud_tcd_sign_subclass[lookupKey],"ERROR"),""), "")</f>
        <v/>
      </c>
      <c r="AK17" s="3" t="str">
        <f>IF($A17="ADD",IF(NOT(ISBLANK(AJ17)),_xlfn.XLOOKUP(1,(ud_tcd_sign_type_el_lookup=AJ17)*(ud_tcd_sign_type_el_parentKey=AH17),ud_tcd_sign_type_el[lookupKey],"ERROR"),""), "")</f>
        <v/>
      </c>
      <c r="AM17" s="3" t="str">
        <f>IF($A17="ADD",IF(NOT(ISBLANK(AL17)),_xlfn.XLOOKUP(AL17,ud_power_requirements[lookupValue],ud_power_requirements[lookupKey],"ERROR"),""), "")</f>
        <v/>
      </c>
      <c r="AO17" s="3" t="str">
        <f>IF($A17="ADD",IF(NOT(ISBLANK(AN17)),_xlfn.XLOOKUP(AN17,ud_display_type[lookupValue],ud_display_type[lookupKey],"ERROR"),""), "")</f>
        <v/>
      </c>
      <c r="AP17" s="4"/>
      <c r="AQ17" s="4"/>
      <c r="AR17" s="3" t="str">
        <f t="shared" si="1"/>
        <v/>
      </c>
      <c r="AT17" s="8"/>
      <c r="AW17" s="3" t="str">
        <f>IF($A17="ADD",IF(NOT(ISBLANK(AV17)),_xlfn.XLOOKUP(AV17,ud_icp_group_standalone[lookupValue],ud_icp_group_standalone[lookupKey],"ERROR"),""), "")</f>
        <v/>
      </c>
      <c r="AY17" s="3" t="str">
        <f>IF($A17="ADD",IF(NOT(ISBLANK(AX17)),_xlfn.XLOOKUP(AX17,ud_icp_group_number[lookupValue],ud_icp_group_number[lookupKey],"ERROR"),""), "")</f>
        <v/>
      </c>
      <c r="AZ17" s="9"/>
      <c r="BB17" s="7"/>
      <c r="BC17" s="4" t="str">
        <f t="shared" ca="1" si="2"/>
        <v/>
      </c>
      <c r="BD17" s="4"/>
      <c r="BE17" s="3" t="str">
        <f t="shared" si="3"/>
        <v/>
      </c>
      <c r="BF17" s="3" t="str">
        <f>IF($A17="","",IF((AND($A17="ADD",OR(BE17="",BE17="In Use"))),"5",(_xlfn.XLOOKUP(BE17,ud_asset_status[lookupValue],ud_asset_status[lookupKey],""))))</f>
        <v/>
      </c>
      <c r="BG17" s="7"/>
      <c r="BI17" s="3" t="str">
        <f>IF($A17="ADD",IF(NOT(ISBLANK(BH17)),_xlfn.XLOOKUP(BH17,ar_replace_reason[lookupValue],ar_replace_reason[lookupKey],"ERROR"),""), "")</f>
        <v/>
      </c>
      <c r="BJ17" s="3" t="str">
        <f t="shared" si="4"/>
        <v/>
      </c>
      <c r="BK17" s="3" t="str">
        <f>IF($A17="","",IF((AND($A17="ADD",OR(BJ17="",BJ17="Queenstown-Lakes District Council"))),"70",(_xlfn.XLOOKUP(BJ17,ud_organisation_owner[lookupValue],ud_organisation_owner[lookupKey],""))))</f>
        <v/>
      </c>
      <c r="BL17" s="3" t="str">
        <f t="shared" si="5"/>
        <v/>
      </c>
      <c r="BM17" s="3" t="str">
        <f>IF($A17="","",IF((AND($A17="ADD",OR(BL17="",BL17="Queenstown-Lakes District Council"))),"70",(_xlfn.XLOOKUP(BL17,ud_organisation_owner[lookupValue],ud_organisation_owner[lookupKey],""))))</f>
        <v/>
      </c>
      <c r="BN17" s="3" t="str">
        <f t="shared" si="6"/>
        <v/>
      </c>
      <c r="BO17" s="3" t="str">
        <f>IF($A17="","",IF((AND($A17="ADD",OR(BN17="",BN17="Local Authority"))),"17",(_xlfn.XLOOKUP(BN17,ud_sub_organisation[lookupValue],ud_sub_organisation[lookupKey],""))))</f>
        <v/>
      </c>
      <c r="BP17" s="3" t="str">
        <f t="shared" si="7"/>
        <v/>
      </c>
      <c r="BQ17" s="3" t="str">
        <f>IF($A17="","",IF((AND($A17="ADD",OR(BP17="",BP17="Vested assets"))),"12",(_xlfn.XLOOKUP(BP17,ud_work_origin[lookupValue],ud_work_origin[lookupKey],""))))</f>
        <v/>
      </c>
      <c r="BR17" s="8"/>
      <c r="BS17" s="2" t="str">
        <f t="shared" si="8"/>
        <v/>
      </c>
      <c r="BT17" s="3" t="str">
        <f t="shared" si="9"/>
        <v/>
      </c>
      <c r="BU17" s="3" t="str">
        <f>IF($A17="","",IF((AND($A17="ADD",OR(BT17="",BT17="Excellent"))),"1",(_xlfn.XLOOKUP(BT17,condition[lookupValue],condition[lookupKey],""))))</f>
        <v/>
      </c>
      <c r="BV17" s="7" t="str">
        <f t="shared" si="10"/>
        <v/>
      </c>
      <c r="BW17" s="9"/>
    </row>
    <row r="18" spans="2:75">
      <c r="B18" s="4"/>
      <c r="D18" s="3" t="str">
        <f>IF($A18="ADD",IF(NOT(ISBLANK(C18)),_xlfn.XLOOKUP(C18,ud_amds_table_list[lookupValue],ud_amds_table_list[lookupKey],"ERROR"),""), "")</f>
        <v/>
      </c>
      <c r="E18" s="9"/>
      <c r="G18" s="3" t="str">
        <f>IF($A18="ADD",IF(NOT(ISBLANK(F18)),_xlfn.XLOOKUP(F18,roadnames[lookupValue],roadnames[lookupKey],"ERROR"),""), "")</f>
        <v/>
      </c>
      <c r="H18" s="5"/>
      <c r="I18" s="5"/>
      <c r="J18" s="6"/>
      <c r="L18" s="3" t="str">
        <f>IF($A18="ADD",IF(NOT(ISBLANK(K18)),_xlfn.XLOOKUP(K18,side[lookupValue],side[lookupKey],"ERROR"),""), "")</f>
        <v/>
      </c>
      <c r="M18" s="4"/>
      <c r="N18" s="4"/>
      <c r="O18" s="4"/>
      <c r="Q18" s="3" t="str">
        <f>IF($A18="ADD",IF(NOT(ISBLANK(P18)),_xlfn.XLOOKUP(P18,ud_placement[lookupValue],ud_placement[lookupKey],"ERROR"),""), "")</f>
        <v/>
      </c>
      <c r="S18" s="3" t="str">
        <f>IF($A18="ADD",IF(NOT(ISBLANK(R18)),_xlfn.XLOOKUP(R18,ud_facility[lookupValue],ud_facility[lookupKey],"ERROR"),""), "")</f>
        <v/>
      </c>
      <c r="U18" s="3" t="str">
        <f>IF($A18="ADD",IF(NOT(ISBLANK(T18)),_xlfn.XLOOKUP(T18,ud_mep_asset_type[lookupValue],ud_mep_asset_type[lookupKey],"ERROR"),""), "")</f>
        <v/>
      </c>
      <c r="W18" s="3" t="str">
        <f>IF($A18="ADD",IF(NOT(ISBLANK(V18)),_xlfn.XLOOKUP(V18,ud_functional_system[lookupValue],ud_functional_system[lookupKey],"ERROR"),""), "")</f>
        <v/>
      </c>
      <c r="Z18" s="3" t="str">
        <f>IF($A18="ADD",IF(NOT(ISBLANK(Y18)),_xlfn.XLOOKUP(Y18,ud_functional_system[lookupValue],ud_functional_system[lookupKey],"ERROR"),""), "")</f>
        <v/>
      </c>
      <c r="AA18" s="2" t="str">
        <f t="shared" si="0"/>
        <v/>
      </c>
      <c r="AG18" s="3" t="str">
        <f>IF($A18="ADD",IF(NOT(ISBLANK(AF18)),_xlfn.XLOOKUP(AF18,ud_tcd_sign_class[lookupValue],ud_tcd_sign_class[lookupKey],"ERROR"),""), "")</f>
        <v/>
      </c>
      <c r="AI18" s="3" t="str">
        <f>IF($A18="ADD",IF(NOT(ISBLANK(AH18)),_xlfn.XLOOKUP(1,(ud_tcd_sign_subclass_lookup=AH18)*(ud_tcd_sign_subclass_parentKey=AG18),ud_tcd_sign_subclass[lookupKey],"ERROR"),""), "")</f>
        <v/>
      </c>
      <c r="AK18" s="3" t="str">
        <f>IF($A18="ADD",IF(NOT(ISBLANK(AJ18)),_xlfn.XLOOKUP(1,(ud_tcd_sign_type_el_lookup=AJ18)*(ud_tcd_sign_type_el_parentKey=AH18),ud_tcd_sign_type_el[lookupKey],"ERROR"),""), "")</f>
        <v/>
      </c>
      <c r="AM18" s="3" t="str">
        <f>IF($A18="ADD",IF(NOT(ISBLANK(AL18)),_xlfn.XLOOKUP(AL18,ud_power_requirements[lookupValue],ud_power_requirements[lookupKey],"ERROR"),""), "")</f>
        <v/>
      </c>
      <c r="AO18" s="3" t="str">
        <f>IF($A18="ADD",IF(NOT(ISBLANK(AN18)),_xlfn.XLOOKUP(AN18,ud_display_type[lookupValue],ud_display_type[lookupKey],"ERROR"),""), "")</f>
        <v/>
      </c>
      <c r="AP18" s="4"/>
      <c r="AQ18" s="4"/>
      <c r="AR18" s="3" t="str">
        <f t="shared" si="1"/>
        <v/>
      </c>
      <c r="AT18" s="8"/>
      <c r="AW18" s="3" t="str">
        <f>IF($A18="ADD",IF(NOT(ISBLANK(AV18)),_xlfn.XLOOKUP(AV18,ud_icp_group_standalone[lookupValue],ud_icp_group_standalone[lookupKey],"ERROR"),""), "")</f>
        <v/>
      </c>
      <c r="AY18" s="3" t="str">
        <f>IF($A18="ADD",IF(NOT(ISBLANK(AX18)),_xlfn.XLOOKUP(AX18,ud_icp_group_number[lookupValue],ud_icp_group_number[lookupKey],"ERROR"),""), "")</f>
        <v/>
      </c>
      <c r="AZ18" s="9"/>
      <c r="BB18" s="7"/>
      <c r="BC18" s="4" t="str">
        <f t="shared" ca="1" si="2"/>
        <v/>
      </c>
      <c r="BD18" s="4"/>
      <c r="BE18" s="3" t="str">
        <f t="shared" si="3"/>
        <v/>
      </c>
      <c r="BF18" s="3" t="str">
        <f>IF($A18="","",IF((AND($A18="ADD",OR(BE18="",BE18="In Use"))),"5",(_xlfn.XLOOKUP(BE18,ud_asset_status[lookupValue],ud_asset_status[lookupKey],""))))</f>
        <v/>
      </c>
      <c r="BG18" s="7"/>
      <c r="BI18" s="3" t="str">
        <f>IF($A18="ADD",IF(NOT(ISBLANK(BH18)),_xlfn.XLOOKUP(BH18,ar_replace_reason[lookupValue],ar_replace_reason[lookupKey],"ERROR"),""), "")</f>
        <v/>
      </c>
      <c r="BJ18" s="3" t="str">
        <f t="shared" si="4"/>
        <v/>
      </c>
      <c r="BK18" s="3" t="str">
        <f>IF($A18="","",IF((AND($A18="ADD",OR(BJ18="",BJ18="Queenstown-Lakes District Council"))),"70",(_xlfn.XLOOKUP(BJ18,ud_organisation_owner[lookupValue],ud_organisation_owner[lookupKey],""))))</f>
        <v/>
      </c>
      <c r="BL18" s="3" t="str">
        <f t="shared" si="5"/>
        <v/>
      </c>
      <c r="BM18" s="3" t="str">
        <f>IF($A18="","",IF((AND($A18="ADD",OR(BL18="",BL18="Queenstown-Lakes District Council"))),"70",(_xlfn.XLOOKUP(BL18,ud_organisation_owner[lookupValue],ud_organisation_owner[lookupKey],""))))</f>
        <v/>
      </c>
      <c r="BN18" s="3" t="str">
        <f t="shared" si="6"/>
        <v/>
      </c>
      <c r="BO18" s="3" t="str">
        <f>IF($A18="","",IF((AND($A18="ADD",OR(BN18="",BN18="Local Authority"))),"17",(_xlfn.XLOOKUP(BN18,ud_sub_organisation[lookupValue],ud_sub_organisation[lookupKey],""))))</f>
        <v/>
      </c>
      <c r="BP18" s="3" t="str">
        <f t="shared" si="7"/>
        <v/>
      </c>
      <c r="BQ18" s="3" t="str">
        <f>IF($A18="","",IF((AND($A18="ADD",OR(BP18="",BP18="Vested assets"))),"12",(_xlfn.XLOOKUP(BP18,ud_work_origin[lookupValue],ud_work_origin[lookupKey],""))))</f>
        <v/>
      </c>
      <c r="BR18" s="8"/>
      <c r="BS18" s="2" t="str">
        <f t="shared" si="8"/>
        <v/>
      </c>
      <c r="BT18" s="3" t="str">
        <f t="shared" si="9"/>
        <v/>
      </c>
      <c r="BU18" s="3" t="str">
        <f>IF($A18="","",IF((AND($A18="ADD",OR(BT18="",BT18="Excellent"))),"1",(_xlfn.XLOOKUP(BT18,condition[lookupValue],condition[lookupKey],""))))</f>
        <v/>
      </c>
      <c r="BV18" s="7" t="str">
        <f t="shared" si="10"/>
        <v/>
      </c>
      <c r="BW18" s="9"/>
    </row>
    <row r="19" spans="2:75">
      <c r="B19" s="4"/>
      <c r="D19" s="3" t="str">
        <f>IF($A19="ADD",IF(NOT(ISBLANK(C19)),_xlfn.XLOOKUP(C19,ud_amds_table_list[lookupValue],ud_amds_table_list[lookupKey],"ERROR"),""), "")</f>
        <v/>
      </c>
      <c r="E19" s="9"/>
      <c r="G19" s="3" t="str">
        <f>IF($A19="ADD",IF(NOT(ISBLANK(F19)),_xlfn.XLOOKUP(F19,roadnames[lookupValue],roadnames[lookupKey],"ERROR"),""), "")</f>
        <v/>
      </c>
      <c r="H19" s="5"/>
      <c r="I19" s="5"/>
      <c r="J19" s="6"/>
      <c r="L19" s="3" t="str">
        <f>IF($A19="ADD",IF(NOT(ISBLANK(K19)),_xlfn.XLOOKUP(K19,side[lookupValue],side[lookupKey],"ERROR"),""), "")</f>
        <v/>
      </c>
      <c r="M19" s="4"/>
      <c r="N19" s="4"/>
      <c r="O19" s="4"/>
      <c r="Q19" s="3" t="str">
        <f>IF($A19="ADD",IF(NOT(ISBLANK(P19)),_xlfn.XLOOKUP(P19,ud_placement[lookupValue],ud_placement[lookupKey],"ERROR"),""), "")</f>
        <v/>
      </c>
      <c r="S19" s="3" t="str">
        <f>IF($A19="ADD",IF(NOT(ISBLANK(R19)),_xlfn.XLOOKUP(R19,ud_facility[lookupValue],ud_facility[lookupKey],"ERROR"),""), "")</f>
        <v/>
      </c>
      <c r="U19" s="3" t="str">
        <f>IF($A19="ADD",IF(NOT(ISBLANK(T19)),_xlfn.XLOOKUP(T19,ud_mep_asset_type[lookupValue],ud_mep_asset_type[lookupKey],"ERROR"),""), "")</f>
        <v/>
      </c>
      <c r="W19" s="3" t="str">
        <f>IF($A19="ADD",IF(NOT(ISBLANK(V19)),_xlfn.XLOOKUP(V19,ud_functional_system[lookupValue],ud_functional_system[lookupKey],"ERROR"),""), "")</f>
        <v/>
      </c>
      <c r="Z19" s="3" t="str">
        <f>IF($A19="ADD",IF(NOT(ISBLANK(Y19)),_xlfn.XLOOKUP(Y19,ud_functional_system[lookupValue],ud_functional_system[lookupKey],"ERROR"),""), "")</f>
        <v/>
      </c>
      <c r="AA19" s="2" t="str">
        <f t="shared" si="0"/>
        <v/>
      </c>
      <c r="AG19" s="3" t="str">
        <f>IF($A19="ADD",IF(NOT(ISBLANK(AF19)),_xlfn.XLOOKUP(AF19,ud_tcd_sign_class[lookupValue],ud_tcd_sign_class[lookupKey],"ERROR"),""), "")</f>
        <v/>
      </c>
      <c r="AI19" s="3" t="str">
        <f>IF($A19="ADD",IF(NOT(ISBLANK(AH19)),_xlfn.XLOOKUP(1,(ud_tcd_sign_subclass_lookup=AH19)*(ud_tcd_sign_subclass_parentKey=AG19),ud_tcd_sign_subclass[lookupKey],"ERROR"),""), "")</f>
        <v/>
      </c>
      <c r="AK19" s="3" t="str">
        <f>IF($A19="ADD",IF(NOT(ISBLANK(AJ19)),_xlfn.XLOOKUP(1,(ud_tcd_sign_type_el_lookup=AJ19)*(ud_tcd_sign_type_el_parentKey=AH19),ud_tcd_sign_type_el[lookupKey],"ERROR"),""), "")</f>
        <v/>
      </c>
      <c r="AM19" s="3" t="str">
        <f>IF($A19="ADD",IF(NOT(ISBLANK(AL19)),_xlfn.XLOOKUP(AL19,ud_power_requirements[lookupValue],ud_power_requirements[lookupKey],"ERROR"),""), "")</f>
        <v/>
      </c>
      <c r="AO19" s="3" t="str">
        <f>IF($A19="ADD",IF(NOT(ISBLANK(AN19)),_xlfn.XLOOKUP(AN19,ud_display_type[lookupValue],ud_display_type[lookupKey],"ERROR"),""), "")</f>
        <v/>
      </c>
      <c r="AP19" s="4"/>
      <c r="AQ19" s="4"/>
      <c r="AR19" s="3" t="str">
        <f t="shared" si="1"/>
        <v/>
      </c>
      <c r="AT19" s="8"/>
      <c r="AW19" s="3" t="str">
        <f>IF($A19="ADD",IF(NOT(ISBLANK(AV19)),_xlfn.XLOOKUP(AV19,ud_icp_group_standalone[lookupValue],ud_icp_group_standalone[lookupKey],"ERROR"),""), "")</f>
        <v/>
      </c>
      <c r="AY19" s="3" t="str">
        <f>IF($A19="ADD",IF(NOT(ISBLANK(AX19)),_xlfn.XLOOKUP(AX19,ud_icp_group_number[lookupValue],ud_icp_group_number[lookupKey],"ERROR"),""), "")</f>
        <v/>
      </c>
      <c r="AZ19" s="9"/>
      <c r="BB19" s="7"/>
      <c r="BC19" s="4" t="str">
        <f t="shared" ca="1" si="2"/>
        <v/>
      </c>
      <c r="BD19" s="4"/>
      <c r="BE19" s="3" t="str">
        <f t="shared" si="3"/>
        <v/>
      </c>
      <c r="BF19" s="3" t="str">
        <f>IF($A19="","",IF((AND($A19="ADD",OR(BE19="",BE19="In Use"))),"5",(_xlfn.XLOOKUP(BE19,ud_asset_status[lookupValue],ud_asset_status[lookupKey],""))))</f>
        <v/>
      </c>
      <c r="BG19" s="7"/>
      <c r="BI19" s="3" t="str">
        <f>IF($A19="ADD",IF(NOT(ISBLANK(BH19)),_xlfn.XLOOKUP(BH19,ar_replace_reason[lookupValue],ar_replace_reason[lookupKey],"ERROR"),""), "")</f>
        <v/>
      </c>
      <c r="BJ19" s="3" t="str">
        <f t="shared" si="4"/>
        <v/>
      </c>
      <c r="BK19" s="3" t="str">
        <f>IF($A19="","",IF((AND($A19="ADD",OR(BJ19="",BJ19="Queenstown-Lakes District Council"))),"70",(_xlfn.XLOOKUP(BJ19,ud_organisation_owner[lookupValue],ud_organisation_owner[lookupKey],""))))</f>
        <v/>
      </c>
      <c r="BL19" s="3" t="str">
        <f t="shared" si="5"/>
        <v/>
      </c>
      <c r="BM19" s="3" t="str">
        <f>IF($A19="","",IF((AND($A19="ADD",OR(BL19="",BL19="Queenstown-Lakes District Council"))),"70",(_xlfn.XLOOKUP(BL19,ud_organisation_owner[lookupValue],ud_organisation_owner[lookupKey],""))))</f>
        <v/>
      </c>
      <c r="BN19" s="3" t="str">
        <f t="shared" si="6"/>
        <v/>
      </c>
      <c r="BO19" s="3" t="str">
        <f>IF($A19="","",IF((AND($A19="ADD",OR(BN19="",BN19="Local Authority"))),"17",(_xlfn.XLOOKUP(BN19,ud_sub_organisation[lookupValue],ud_sub_organisation[lookupKey],""))))</f>
        <v/>
      </c>
      <c r="BP19" s="3" t="str">
        <f t="shared" si="7"/>
        <v/>
      </c>
      <c r="BQ19" s="3" t="str">
        <f>IF($A19="","",IF((AND($A19="ADD",OR(BP19="",BP19="Vested assets"))),"12",(_xlfn.XLOOKUP(BP19,ud_work_origin[lookupValue],ud_work_origin[lookupKey],""))))</f>
        <v/>
      </c>
      <c r="BR19" s="8"/>
      <c r="BS19" s="2" t="str">
        <f t="shared" si="8"/>
        <v/>
      </c>
      <c r="BT19" s="3" t="str">
        <f t="shared" si="9"/>
        <v/>
      </c>
      <c r="BU19" s="3" t="str">
        <f>IF($A19="","",IF((AND($A19="ADD",OR(BT19="",BT19="Excellent"))),"1",(_xlfn.XLOOKUP(BT19,condition[lookupValue],condition[lookupKey],""))))</f>
        <v/>
      </c>
      <c r="BV19" s="7" t="str">
        <f t="shared" si="10"/>
        <v/>
      </c>
      <c r="BW19" s="9"/>
    </row>
    <row r="20" spans="2:75">
      <c r="B20" s="4"/>
      <c r="D20" s="3" t="str">
        <f>IF($A20="ADD",IF(NOT(ISBLANK(C20)),_xlfn.XLOOKUP(C20,ud_amds_table_list[lookupValue],ud_amds_table_list[lookupKey],"ERROR"),""), "")</f>
        <v/>
      </c>
      <c r="E20" s="9"/>
      <c r="G20" s="3" t="str">
        <f>IF($A20="ADD",IF(NOT(ISBLANK(F20)),_xlfn.XLOOKUP(F20,roadnames[lookupValue],roadnames[lookupKey],"ERROR"),""), "")</f>
        <v/>
      </c>
      <c r="H20" s="5"/>
      <c r="I20" s="5"/>
      <c r="J20" s="6"/>
      <c r="L20" s="3" t="str">
        <f>IF($A20="ADD",IF(NOT(ISBLANK(K20)),_xlfn.XLOOKUP(K20,side[lookupValue],side[lookupKey],"ERROR"),""), "")</f>
        <v/>
      </c>
      <c r="M20" s="4"/>
      <c r="N20" s="4"/>
      <c r="O20" s="4"/>
      <c r="Q20" s="3" t="str">
        <f>IF($A20="ADD",IF(NOT(ISBLANK(P20)),_xlfn.XLOOKUP(P20,ud_placement[lookupValue],ud_placement[lookupKey],"ERROR"),""), "")</f>
        <v/>
      </c>
      <c r="S20" s="3" t="str">
        <f>IF($A20="ADD",IF(NOT(ISBLANK(R20)),_xlfn.XLOOKUP(R20,ud_facility[lookupValue],ud_facility[lookupKey],"ERROR"),""), "")</f>
        <v/>
      </c>
      <c r="U20" s="3" t="str">
        <f>IF($A20="ADD",IF(NOT(ISBLANK(T20)),_xlfn.XLOOKUP(T20,ud_mep_asset_type[lookupValue],ud_mep_asset_type[lookupKey],"ERROR"),""), "")</f>
        <v/>
      </c>
      <c r="W20" s="3" t="str">
        <f>IF($A20="ADD",IF(NOT(ISBLANK(V20)),_xlfn.XLOOKUP(V20,ud_functional_system[lookupValue],ud_functional_system[lookupKey],"ERROR"),""), "")</f>
        <v/>
      </c>
      <c r="Z20" s="3" t="str">
        <f>IF($A20="ADD",IF(NOT(ISBLANK(Y20)),_xlfn.XLOOKUP(Y20,ud_functional_system[lookupValue],ud_functional_system[lookupKey],"ERROR"),""), "")</f>
        <v/>
      </c>
      <c r="AA20" s="2" t="str">
        <f t="shared" si="0"/>
        <v/>
      </c>
      <c r="AG20" s="3" t="str">
        <f>IF($A20="ADD",IF(NOT(ISBLANK(AF20)),_xlfn.XLOOKUP(AF20,ud_tcd_sign_class[lookupValue],ud_tcd_sign_class[lookupKey],"ERROR"),""), "")</f>
        <v/>
      </c>
      <c r="AI20" s="3" t="str">
        <f>IF($A20="ADD",IF(NOT(ISBLANK(AH20)),_xlfn.XLOOKUP(1,(ud_tcd_sign_subclass_lookup=AH20)*(ud_tcd_sign_subclass_parentKey=AG20),ud_tcd_sign_subclass[lookupKey],"ERROR"),""), "")</f>
        <v/>
      </c>
      <c r="AK20" s="3" t="str">
        <f>IF($A20="ADD",IF(NOT(ISBLANK(AJ20)),_xlfn.XLOOKUP(1,(ud_tcd_sign_type_el_lookup=AJ20)*(ud_tcd_sign_type_el_parentKey=AH20),ud_tcd_sign_type_el[lookupKey],"ERROR"),""), "")</f>
        <v/>
      </c>
      <c r="AM20" s="3" t="str">
        <f>IF($A20="ADD",IF(NOT(ISBLANK(AL20)),_xlfn.XLOOKUP(AL20,ud_power_requirements[lookupValue],ud_power_requirements[lookupKey],"ERROR"),""), "")</f>
        <v/>
      </c>
      <c r="AO20" s="3" t="str">
        <f>IF($A20="ADD",IF(NOT(ISBLANK(AN20)),_xlfn.XLOOKUP(AN20,ud_display_type[lookupValue],ud_display_type[lookupKey],"ERROR"),""), "")</f>
        <v/>
      </c>
      <c r="AP20" s="4"/>
      <c r="AQ20" s="4"/>
      <c r="AR20" s="3" t="str">
        <f t="shared" si="1"/>
        <v/>
      </c>
      <c r="AT20" s="8"/>
      <c r="AW20" s="3" t="str">
        <f>IF($A20="ADD",IF(NOT(ISBLANK(AV20)),_xlfn.XLOOKUP(AV20,ud_icp_group_standalone[lookupValue],ud_icp_group_standalone[lookupKey],"ERROR"),""), "")</f>
        <v/>
      </c>
      <c r="AY20" s="3" t="str">
        <f>IF($A20="ADD",IF(NOT(ISBLANK(AX20)),_xlfn.XLOOKUP(AX20,ud_icp_group_number[lookupValue],ud_icp_group_number[lookupKey],"ERROR"),""), "")</f>
        <v/>
      </c>
      <c r="AZ20" s="9"/>
      <c r="BB20" s="7"/>
      <c r="BC20" s="4" t="str">
        <f t="shared" ca="1" si="2"/>
        <v/>
      </c>
      <c r="BD20" s="4"/>
      <c r="BE20" s="3" t="str">
        <f t="shared" si="3"/>
        <v/>
      </c>
      <c r="BF20" s="3" t="str">
        <f>IF($A20="","",IF((AND($A20="ADD",OR(BE20="",BE20="In Use"))),"5",(_xlfn.XLOOKUP(BE20,ud_asset_status[lookupValue],ud_asset_status[lookupKey],""))))</f>
        <v/>
      </c>
      <c r="BG20" s="7"/>
      <c r="BI20" s="3" t="str">
        <f>IF($A20="ADD",IF(NOT(ISBLANK(BH20)),_xlfn.XLOOKUP(BH20,ar_replace_reason[lookupValue],ar_replace_reason[lookupKey],"ERROR"),""), "")</f>
        <v/>
      </c>
      <c r="BJ20" s="3" t="str">
        <f t="shared" si="4"/>
        <v/>
      </c>
      <c r="BK20" s="3" t="str">
        <f>IF($A20="","",IF((AND($A20="ADD",OR(BJ20="",BJ20="Queenstown-Lakes District Council"))),"70",(_xlfn.XLOOKUP(BJ20,ud_organisation_owner[lookupValue],ud_organisation_owner[lookupKey],""))))</f>
        <v/>
      </c>
      <c r="BL20" s="3" t="str">
        <f t="shared" si="5"/>
        <v/>
      </c>
      <c r="BM20" s="3" t="str">
        <f>IF($A20="","",IF((AND($A20="ADD",OR(BL20="",BL20="Queenstown-Lakes District Council"))),"70",(_xlfn.XLOOKUP(BL20,ud_organisation_owner[lookupValue],ud_organisation_owner[lookupKey],""))))</f>
        <v/>
      </c>
      <c r="BN20" s="3" t="str">
        <f t="shared" si="6"/>
        <v/>
      </c>
      <c r="BO20" s="3" t="str">
        <f>IF($A20="","",IF((AND($A20="ADD",OR(BN20="",BN20="Local Authority"))),"17",(_xlfn.XLOOKUP(BN20,ud_sub_organisation[lookupValue],ud_sub_organisation[lookupKey],""))))</f>
        <v/>
      </c>
      <c r="BP20" s="3" t="str">
        <f t="shared" si="7"/>
        <v/>
      </c>
      <c r="BQ20" s="3" t="str">
        <f>IF($A20="","",IF((AND($A20="ADD",OR(BP20="",BP20="Vested assets"))),"12",(_xlfn.XLOOKUP(BP20,ud_work_origin[lookupValue],ud_work_origin[lookupKey],""))))</f>
        <v/>
      </c>
      <c r="BR20" s="8"/>
      <c r="BS20" s="2" t="str">
        <f t="shared" si="8"/>
        <v/>
      </c>
      <c r="BT20" s="3" t="str">
        <f t="shared" si="9"/>
        <v/>
      </c>
      <c r="BU20" s="3" t="str">
        <f>IF($A20="","",IF((AND($A20="ADD",OR(BT20="",BT20="Excellent"))),"1",(_xlfn.XLOOKUP(BT20,condition[lookupValue],condition[lookupKey],""))))</f>
        <v/>
      </c>
      <c r="BV20" s="7" t="str">
        <f t="shared" si="10"/>
        <v/>
      </c>
      <c r="BW20" s="9"/>
    </row>
    <row r="21" spans="2:75">
      <c r="B21" s="4"/>
      <c r="D21" s="3" t="str">
        <f>IF($A21="ADD",IF(NOT(ISBLANK(C21)),_xlfn.XLOOKUP(C21,ud_amds_table_list[lookupValue],ud_amds_table_list[lookupKey],"ERROR"),""), "")</f>
        <v/>
      </c>
      <c r="E21" s="9"/>
      <c r="G21" s="3" t="str">
        <f>IF($A21="ADD",IF(NOT(ISBLANK(F21)),_xlfn.XLOOKUP(F21,roadnames[lookupValue],roadnames[lookupKey],"ERROR"),""), "")</f>
        <v/>
      </c>
      <c r="H21" s="5"/>
      <c r="I21" s="5"/>
      <c r="J21" s="6"/>
      <c r="L21" s="3" t="str">
        <f>IF($A21="ADD",IF(NOT(ISBLANK(K21)),_xlfn.XLOOKUP(K21,side[lookupValue],side[lookupKey],"ERROR"),""), "")</f>
        <v/>
      </c>
      <c r="M21" s="4"/>
      <c r="N21" s="4"/>
      <c r="O21" s="4"/>
      <c r="Q21" s="3" t="str">
        <f>IF($A21="ADD",IF(NOT(ISBLANK(P21)),_xlfn.XLOOKUP(P21,ud_placement[lookupValue],ud_placement[lookupKey],"ERROR"),""), "")</f>
        <v/>
      </c>
      <c r="S21" s="3" t="str">
        <f>IF($A21="ADD",IF(NOT(ISBLANK(R21)),_xlfn.XLOOKUP(R21,ud_facility[lookupValue],ud_facility[lookupKey],"ERROR"),""), "")</f>
        <v/>
      </c>
      <c r="U21" s="3" t="str">
        <f>IF($A21="ADD",IF(NOT(ISBLANK(T21)),_xlfn.XLOOKUP(T21,ud_mep_asset_type[lookupValue],ud_mep_asset_type[lookupKey],"ERROR"),""), "")</f>
        <v/>
      </c>
      <c r="W21" s="3" t="str">
        <f>IF($A21="ADD",IF(NOT(ISBLANK(V21)),_xlfn.XLOOKUP(V21,ud_functional_system[lookupValue],ud_functional_system[lookupKey],"ERROR"),""), "")</f>
        <v/>
      </c>
      <c r="Z21" s="3" t="str">
        <f>IF($A21="ADD",IF(NOT(ISBLANK(Y21)),_xlfn.XLOOKUP(Y21,ud_functional_system[lookupValue],ud_functional_system[lookupKey],"ERROR"),""), "")</f>
        <v/>
      </c>
      <c r="AA21" s="2" t="str">
        <f t="shared" si="0"/>
        <v/>
      </c>
      <c r="AG21" s="3" t="str">
        <f>IF($A21="ADD",IF(NOT(ISBLANK(AF21)),_xlfn.XLOOKUP(AF21,ud_tcd_sign_class[lookupValue],ud_tcd_sign_class[lookupKey],"ERROR"),""), "")</f>
        <v/>
      </c>
      <c r="AI21" s="3" t="str">
        <f>IF($A21="ADD",IF(NOT(ISBLANK(AH21)),_xlfn.XLOOKUP(1,(ud_tcd_sign_subclass_lookup=AH21)*(ud_tcd_sign_subclass_parentKey=AG21),ud_tcd_sign_subclass[lookupKey],"ERROR"),""), "")</f>
        <v/>
      </c>
      <c r="AK21" s="3" t="str">
        <f>IF($A21="ADD",IF(NOT(ISBLANK(AJ21)),_xlfn.XLOOKUP(1,(ud_tcd_sign_type_el_lookup=AJ21)*(ud_tcd_sign_type_el_parentKey=AH21),ud_tcd_sign_type_el[lookupKey],"ERROR"),""), "")</f>
        <v/>
      </c>
      <c r="AM21" s="3" t="str">
        <f>IF($A21="ADD",IF(NOT(ISBLANK(AL21)),_xlfn.XLOOKUP(AL21,ud_power_requirements[lookupValue],ud_power_requirements[lookupKey],"ERROR"),""), "")</f>
        <v/>
      </c>
      <c r="AO21" s="3" t="str">
        <f>IF($A21="ADD",IF(NOT(ISBLANK(AN21)),_xlfn.XLOOKUP(AN21,ud_display_type[lookupValue],ud_display_type[lookupKey],"ERROR"),""), "")</f>
        <v/>
      </c>
      <c r="AP21" s="4"/>
      <c r="AQ21" s="4"/>
      <c r="AR21" s="3" t="str">
        <f t="shared" si="1"/>
        <v/>
      </c>
      <c r="AT21" s="8"/>
      <c r="AW21" s="3" t="str">
        <f>IF($A21="ADD",IF(NOT(ISBLANK(AV21)),_xlfn.XLOOKUP(AV21,ud_icp_group_standalone[lookupValue],ud_icp_group_standalone[lookupKey],"ERROR"),""), "")</f>
        <v/>
      </c>
      <c r="AY21" s="3" t="str">
        <f>IF($A21="ADD",IF(NOT(ISBLANK(AX21)),_xlfn.XLOOKUP(AX21,ud_icp_group_number[lookupValue],ud_icp_group_number[lookupKey],"ERROR"),""), "")</f>
        <v/>
      </c>
      <c r="AZ21" s="9"/>
      <c r="BB21" s="7"/>
      <c r="BC21" s="4" t="str">
        <f t="shared" ca="1" si="2"/>
        <v/>
      </c>
      <c r="BD21" s="4"/>
      <c r="BE21" s="3" t="str">
        <f t="shared" si="3"/>
        <v/>
      </c>
      <c r="BF21" s="3" t="str">
        <f>IF($A21="","",IF((AND($A21="ADD",OR(BE21="",BE21="In Use"))),"5",(_xlfn.XLOOKUP(BE21,ud_asset_status[lookupValue],ud_asset_status[lookupKey],""))))</f>
        <v/>
      </c>
      <c r="BG21" s="7"/>
      <c r="BI21" s="3" t="str">
        <f>IF($A21="ADD",IF(NOT(ISBLANK(BH21)),_xlfn.XLOOKUP(BH21,ar_replace_reason[lookupValue],ar_replace_reason[lookupKey],"ERROR"),""), "")</f>
        <v/>
      </c>
      <c r="BJ21" s="3" t="str">
        <f t="shared" si="4"/>
        <v/>
      </c>
      <c r="BK21" s="3" t="str">
        <f>IF($A21="","",IF((AND($A21="ADD",OR(BJ21="",BJ21="Queenstown-Lakes District Council"))),"70",(_xlfn.XLOOKUP(BJ21,ud_organisation_owner[lookupValue],ud_organisation_owner[lookupKey],""))))</f>
        <v/>
      </c>
      <c r="BL21" s="3" t="str">
        <f t="shared" si="5"/>
        <v/>
      </c>
      <c r="BM21" s="3" t="str">
        <f>IF($A21="","",IF((AND($A21="ADD",OR(BL21="",BL21="Queenstown-Lakes District Council"))),"70",(_xlfn.XLOOKUP(BL21,ud_organisation_owner[lookupValue],ud_organisation_owner[lookupKey],""))))</f>
        <v/>
      </c>
      <c r="BN21" s="3" t="str">
        <f t="shared" si="6"/>
        <v/>
      </c>
      <c r="BO21" s="3" t="str">
        <f>IF($A21="","",IF((AND($A21="ADD",OR(BN21="",BN21="Local Authority"))),"17",(_xlfn.XLOOKUP(BN21,ud_sub_organisation[lookupValue],ud_sub_organisation[lookupKey],""))))</f>
        <v/>
      </c>
      <c r="BP21" s="3" t="str">
        <f t="shared" si="7"/>
        <v/>
      </c>
      <c r="BQ21" s="3" t="str">
        <f>IF($A21="","",IF((AND($A21="ADD",OR(BP21="",BP21="Vested assets"))),"12",(_xlfn.XLOOKUP(BP21,ud_work_origin[lookupValue],ud_work_origin[lookupKey],""))))</f>
        <v/>
      </c>
      <c r="BR21" s="8"/>
      <c r="BS21" s="2" t="str">
        <f t="shared" si="8"/>
        <v/>
      </c>
      <c r="BT21" s="3" t="str">
        <f t="shared" si="9"/>
        <v/>
      </c>
      <c r="BU21" s="3" t="str">
        <f>IF($A21="","",IF((AND($A21="ADD",OR(BT21="",BT21="Excellent"))),"1",(_xlfn.XLOOKUP(BT21,condition[lookupValue],condition[lookupKey],""))))</f>
        <v/>
      </c>
      <c r="BV21" s="7" t="str">
        <f t="shared" si="10"/>
        <v/>
      </c>
      <c r="BW21" s="9"/>
    </row>
    <row r="22" spans="2:75">
      <c r="B22" s="4"/>
      <c r="D22" s="3" t="str">
        <f>IF($A22="ADD",IF(NOT(ISBLANK(C22)),_xlfn.XLOOKUP(C22,ud_amds_table_list[lookupValue],ud_amds_table_list[lookupKey],"ERROR"),""), "")</f>
        <v/>
      </c>
      <c r="E22" s="9"/>
      <c r="G22" s="3" t="str">
        <f>IF($A22="ADD",IF(NOT(ISBLANK(F22)),_xlfn.XLOOKUP(F22,roadnames[lookupValue],roadnames[lookupKey],"ERROR"),""), "")</f>
        <v/>
      </c>
      <c r="H22" s="5"/>
      <c r="I22" s="5"/>
      <c r="J22" s="6"/>
      <c r="L22" s="3" t="str">
        <f>IF($A22="ADD",IF(NOT(ISBLANK(K22)),_xlfn.XLOOKUP(K22,side[lookupValue],side[lookupKey],"ERROR"),""), "")</f>
        <v/>
      </c>
      <c r="M22" s="4"/>
      <c r="N22" s="4"/>
      <c r="O22" s="4"/>
      <c r="Q22" s="3" t="str">
        <f>IF($A22="ADD",IF(NOT(ISBLANK(P22)),_xlfn.XLOOKUP(P22,ud_placement[lookupValue],ud_placement[lookupKey],"ERROR"),""), "")</f>
        <v/>
      </c>
      <c r="S22" s="3" t="str">
        <f>IF($A22="ADD",IF(NOT(ISBLANK(R22)),_xlfn.XLOOKUP(R22,ud_facility[lookupValue],ud_facility[lookupKey],"ERROR"),""), "")</f>
        <v/>
      </c>
      <c r="U22" s="3" t="str">
        <f>IF($A22="ADD",IF(NOT(ISBLANK(T22)),_xlfn.XLOOKUP(T22,ud_mep_asset_type[lookupValue],ud_mep_asset_type[lookupKey],"ERROR"),""), "")</f>
        <v/>
      </c>
      <c r="W22" s="3" t="str">
        <f>IF($A22="ADD",IF(NOT(ISBLANK(V22)),_xlfn.XLOOKUP(V22,ud_functional_system[lookupValue],ud_functional_system[lookupKey],"ERROR"),""), "")</f>
        <v/>
      </c>
      <c r="Z22" s="3" t="str">
        <f>IF($A22="ADD",IF(NOT(ISBLANK(Y22)),_xlfn.XLOOKUP(Y22,ud_functional_system[lookupValue],ud_functional_system[lookupKey],"ERROR"),""), "")</f>
        <v/>
      </c>
      <c r="AA22" s="2" t="str">
        <f t="shared" si="0"/>
        <v/>
      </c>
      <c r="AG22" s="3" t="str">
        <f>IF($A22="ADD",IF(NOT(ISBLANK(AF22)),_xlfn.XLOOKUP(AF22,ud_tcd_sign_class[lookupValue],ud_tcd_sign_class[lookupKey],"ERROR"),""), "")</f>
        <v/>
      </c>
      <c r="AI22" s="3" t="str">
        <f>IF($A22="ADD",IF(NOT(ISBLANK(AH22)),_xlfn.XLOOKUP(1,(ud_tcd_sign_subclass_lookup=AH22)*(ud_tcd_sign_subclass_parentKey=AG22),ud_tcd_sign_subclass[lookupKey],"ERROR"),""), "")</f>
        <v/>
      </c>
      <c r="AK22" s="3" t="str">
        <f>IF($A22="ADD",IF(NOT(ISBLANK(AJ22)),_xlfn.XLOOKUP(1,(ud_tcd_sign_type_el_lookup=AJ22)*(ud_tcd_sign_type_el_parentKey=AH22),ud_tcd_sign_type_el[lookupKey],"ERROR"),""), "")</f>
        <v/>
      </c>
      <c r="AM22" s="3" t="str">
        <f>IF($A22="ADD",IF(NOT(ISBLANK(AL22)),_xlfn.XLOOKUP(AL22,ud_power_requirements[lookupValue],ud_power_requirements[lookupKey],"ERROR"),""), "")</f>
        <v/>
      </c>
      <c r="AO22" s="3" t="str">
        <f>IF($A22="ADD",IF(NOT(ISBLANK(AN22)),_xlfn.XLOOKUP(AN22,ud_display_type[lookupValue],ud_display_type[lookupKey],"ERROR"),""), "")</f>
        <v/>
      </c>
      <c r="AP22" s="4"/>
      <c r="AQ22" s="4"/>
      <c r="AR22" s="3" t="str">
        <f t="shared" si="1"/>
        <v/>
      </c>
      <c r="AT22" s="8"/>
      <c r="AW22" s="3" t="str">
        <f>IF($A22="ADD",IF(NOT(ISBLANK(AV22)),_xlfn.XLOOKUP(AV22,ud_icp_group_standalone[lookupValue],ud_icp_group_standalone[lookupKey],"ERROR"),""), "")</f>
        <v/>
      </c>
      <c r="AY22" s="3" t="str">
        <f>IF($A22="ADD",IF(NOT(ISBLANK(AX22)),_xlfn.XLOOKUP(AX22,ud_icp_group_number[lookupValue],ud_icp_group_number[lookupKey],"ERROR"),""), "")</f>
        <v/>
      </c>
      <c r="AZ22" s="9"/>
      <c r="BB22" s="7"/>
      <c r="BC22" s="4" t="str">
        <f t="shared" ca="1" si="2"/>
        <v/>
      </c>
      <c r="BD22" s="4"/>
      <c r="BE22" s="3" t="str">
        <f t="shared" si="3"/>
        <v/>
      </c>
      <c r="BF22" s="3" t="str">
        <f>IF($A22="","",IF((AND($A22="ADD",OR(BE22="",BE22="In Use"))),"5",(_xlfn.XLOOKUP(BE22,ud_asset_status[lookupValue],ud_asset_status[lookupKey],""))))</f>
        <v/>
      </c>
      <c r="BG22" s="7"/>
      <c r="BI22" s="3" t="str">
        <f>IF($A22="ADD",IF(NOT(ISBLANK(BH22)),_xlfn.XLOOKUP(BH22,ar_replace_reason[lookupValue],ar_replace_reason[lookupKey],"ERROR"),""), "")</f>
        <v/>
      </c>
      <c r="BJ22" s="3" t="str">
        <f t="shared" si="4"/>
        <v/>
      </c>
      <c r="BK22" s="3" t="str">
        <f>IF($A22="","",IF((AND($A22="ADD",OR(BJ22="",BJ22="Queenstown-Lakes District Council"))),"70",(_xlfn.XLOOKUP(BJ22,ud_organisation_owner[lookupValue],ud_organisation_owner[lookupKey],""))))</f>
        <v/>
      </c>
      <c r="BL22" s="3" t="str">
        <f t="shared" si="5"/>
        <v/>
      </c>
      <c r="BM22" s="3" t="str">
        <f>IF($A22="","",IF((AND($A22="ADD",OR(BL22="",BL22="Queenstown-Lakes District Council"))),"70",(_xlfn.XLOOKUP(BL22,ud_organisation_owner[lookupValue],ud_organisation_owner[lookupKey],""))))</f>
        <v/>
      </c>
      <c r="BN22" s="3" t="str">
        <f t="shared" si="6"/>
        <v/>
      </c>
      <c r="BO22" s="3" t="str">
        <f>IF($A22="","",IF((AND($A22="ADD",OR(BN22="",BN22="Local Authority"))),"17",(_xlfn.XLOOKUP(BN22,ud_sub_organisation[lookupValue],ud_sub_organisation[lookupKey],""))))</f>
        <v/>
      </c>
      <c r="BP22" s="3" t="str">
        <f t="shared" si="7"/>
        <v/>
      </c>
      <c r="BQ22" s="3" t="str">
        <f>IF($A22="","",IF((AND($A22="ADD",OR(BP22="",BP22="Vested assets"))),"12",(_xlfn.XLOOKUP(BP22,ud_work_origin[lookupValue],ud_work_origin[lookupKey],""))))</f>
        <v/>
      </c>
      <c r="BR22" s="8"/>
      <c r="BS22" s="2" t="str">
        <f t="shared" si="8"/>
        <v/>
      </c>
      <c r="BT22" s="3" t="str">
        <f t="shared" si="9"/>
        <v/>
      </c>
      <c r="BU22" s="3" t="str">
        <f>IF($A22="","",IF((AND($A22="ADD",OR(BT22="",BT22="Excellent"))),"1",(_xlfn.XLOOKUP(BT22,condition[lookupValue],condition[lookupKey],""))))</f>
        <v/>
      </c>
      <c r="BV22" s="7" t="str">
        <f t="shared" si="10"/>
        <v/>
      </c>
      <c r="BW22" s="9"/>
    </row>
    <row r="23" spans="2:75">
      <c r="B23" s="4"/>
      <c r="D23" s="3" t="str">
        <f>IF($A23="ADD",IF(NOT(ISBLANK(C23)),_xlfn.XLOOKUP(C23,ud_amds_table_list[lookupValue],ud_amds_table_list[lookupKey],"ERROR"),""), "")</f>
        <v/>
      </c>
      <c r="E23" s="9"/>
      <c r="G23" s="3" t="str">
        <f>IF($A23="ADD",IF(NOT(ISBLANK(F23)),_xlfn.XLOOKUP(F23,roadnames[lookupValue],roadnames[lookupKey],"ERROR"),""), "")</f>
        <v/>
      </c>
      <c r="H23" s="5"/>
      <c r="I23" s="5"/>
      <c r="J23" s="6"/>
      <c r="L23" s="3" t="str">
        <f>IF($A23="ADD",IF(NOT(ISBLANK(K23)),_xlfn.XLOOKUP(K23,side[lookupValue],side[lookupKey],"ERROR"),""), "")</f>
        <v/>
      </c>
      <c r="M23" s="4"/>
      <c r="N23" s="4"/>
      <c r="O23" s="4"/>
      <c r="Q23" s="3" t="str">
        <f>IF($A23="ADD",IF(NOT(ISBLANK(P23)),_xlfn.XLOOKUP(P23,ud_placement[lookupValue],ud_placement[lookupKey],"ERROR"),""), "")</f>
        <v/>
      </c>
      <c r="S23" s="3" t="str">
        <f>IF($A23="ADD",IF(NOT(ISBLANK(R23)),_xlfn.XLOOKUP(R23,ud_facility[lookupValue],ud_facility[lookupKey],"ERROR"),""), "")</f>
        <v/>
      </c>
      <c r="U23" s="3" t="str">
        <f>IF($A23="ADD",IF(NOT(ISBLANK(T23)),_xlfn.XLOOKUP(T23,ud_mep_asset_type[lookupValue],ud_mep_asset_type[lookupKey],"ERROR"),""), "")</f>
        <v/>
      </c>
      <c r="W23" s="3" t="str">
        <f>IF($A23="ADD",IF(NOT(ISBLANK(V23)),_xlfn.XLOOKUP(V23,ud_functional_system[lookupValue],ud_functional_system[lookupKey],"ERROR"),""), "")</f>
        <v/>
      </c>
      <c r="Z23" s="3" t="str">
        <f>IF($A23="ADD",IF(NOT(ISBLANK(Y23)),_xlfn.XLOOKUP(Y23,ud_functional_system[lookupValue],ud_functional_system[lookupKey],"ERROR"),""), "")</f>
        <v/>
      </c>
      <c r="AA23" s="2" t="str">
        <f t="shared" si="0"/>
        <v/>
      </c>
      <c r="AG23" s="3" t="str">
        <f>IF($A23="ADD",IF(NOT(ISBLANK(AF23)),_xlfn.XLOOKUP(AF23,ud_tcd_sign_class[lookupValue],ud_tcd_sign_class[lookupKey],"ERROR"),""), "")</f>
        <v/>
      </c>
      <c r="AI23" s="3" t="str">
        <f>IF($A23="ADD",IF(NOT(ISBLANK(AH23)),_xlfn.XLOOKUP(1,(ud_tcd_sign_subclass_lookup=AH23)*(ud_tcd_sign_subclass_parentKey=AG23),ud_tcd_sign_subclass[lookupKey],"ERROR"),""), "")</f>
        <v/>
      </c>
      <c r="AK23" s="3" t="str">
        <f>IF($A23="ADD",IF(NOT(ISBLANK(AJ23)),_xlfn.XLOOKUP(1,(ud_tcd_sign_type_el_lookup=AJ23)*(ud_tcd_sign_type_el_parentKey=AH23),ud_tcd_sign_type_el[lookupKey],"ERROR"),""), "")</f>
        <v/>
      </c>
      <c r="AM23" s="3" t="str">
        <f>IF($A23="ADD",IF(NOT(ISBLANK(AL23)),_xlfn.XLOOKUP(AL23,ud_power_requirements[lookupValue],ud_power_requirements[lookupKey],"ERROR"),""), "")</f>
        <v/>
      </c>
      <c r="AO23" s="3" t="str">
        <f>IF($A23="ADD",IF(NOT(ISBLANK(AN23)),_xlfn.XLOOKUP(AN23,ud_display_type[lookupValue],ud_display_type[lookupKey],"ERROR"),""), "")</f>
        <v/>
      </c>
      <c r="AP23" s="4"/>
      <c r="AQ23" s="4"/>
      <c r="AR23" s="3" t="str">
        <f t="shared" si="1"/>
        <v/>
      </c>
      <c r="AT23" s="8"/>
      <c r="AW23" s="3" t="str">
        <f>IF($A23="ADD",IF(NOT(ISBLANK(AV23)),_xlfn.XLOOKUP(AV23,ud_icp_group_standalone[lookupValue],ud_icp_group_standalone[lookupKey],"ERROR"),""), "")</f>
        <v/>
      </c>
      <c r="AY23" s="3" t="str">
        <f>IF($A23="ADD",IF(NOT(ISBLANK(AX23)),_xlfn.XLOOKUP(AX23,ud_icp_group_number[lookupValue],ud_icp_group_number[lookupKey],"ERROR"),""), "")</f>
        <v/>
      </c>
      <c r="AZ23" s="9"/>
      <c r="BB23" s="7"/>
      <c r="BC23" s="4" t="str">
        <f t="shared" ca="1" si="2"/>
        <v/>
      </c>
      <c r="BD23" s="4"/>
      <c r="BE23" s="3" t="str">
        <f t="shared" si="3"/>
        <v/>
      </c>
      <c r="BF23" s="3" t="str">
        <f>IF($A23="","",IF((AND($A23="ADD",OR(BE23="",BE23="In Use"))),"5",(_xlfn.XLOOKUP(BE23,ud_asset_status[lookupValue],ud_asset_status[lookupKey],""))))</f>
        <v/>
      </c>
      <c r="BG23" s="7"/>
      <c r="BI23" s="3" t="str">
        <f>IF($A23="ADD",IF(NOT(ISBLANK(BH23)),_xlfn.XLOOKUP(BH23,ar_replace_reason[lookupValue],ar_replace_reason[lookupKey],"ERROR"),""), "")</f>
        <v/>
      </c>
      <c r="BJ23" s="3" t="str">
        <f t="shared" si="4"/>
        <v/>
      </c>
      <c r="BK23" s="3" t="str">
        <f>IF($A23="","",IF((AND($A23="ADD",OR(BJ23="",BJ23="Queenstown-Lakes District Council"))),"70",(_xlfn.XLOOKUP(BJ23,ud_organisation_owner[lookupValue],ud_organisation_owner[lookupKey],""))))</f>
        <v/>
      </c>
      <c r="BL23" s="3" t="str">
        <f t="shared" si="5"/>
        <v/>
      </c>
      <c r="BM23" s="3" t="str">
        <f>IF($A23="","",IF((AND($A23="ADD",OR(BL23="",BL23="Queenstown-Lakes District Council"))),"70",(_xlfn.XLOOKUP(BL23,ud_organisation_owner[lookupValue],ud_organisation_owner[lookupKey],""))))</f>
        <v/>
      </c>
      <c r="BN23" s="3" t="str">
        <f t="shared" si="6"/>
        <v/>
      </c>
      <c r="BO23" s="3" t="str">
        <f>IF($A23="","",IF((AND($A23="ADD",OR(BN23="",BN23="Local Authority"))),"17",(_xlfn.XLOOKUP(BN23,ud_sub_organisation[lookupValue],ud_sub_organisation[lookupKey],""))))</f>
        <v/>
      </c>
      <c r="BP23" s="3" t="str">
        <f t="shared" si="7"/>
        <v/>
      </c>
      <c r="BQ23" s="3" t="str">
        <f>IF($A23="","",IF((AND($A23="ADD",OR(BP23="",BP23="Vested assets"))),"12",(_xlfn.XLOOKUP(BP23,ud_work_origin[lookupValue],ud_work_origin[lookupKey],""))))</f>
        <v/>
      </c>
      <c r="BR23" s="8"/>
      <c r="BS23" s="2" t="str">
        <f t="shared" si="8"/>
        <v/>
      </c>
      <c r="BT23" s="3" t="str">
        <f t="shared" si="9"/>
        <v/>
      </c>
      <c r="BU23" s="3" t="str">
        <f>IF($A23="","",IF((AND($A23="ADD",OR(BT23="",BT23="Excellent"))),"1",(_xlfn.XLOOKUP(BT23,condition[lookupValue],condition[lookupKey],""))))</f>
        <v/>
      </c>
      <c r="BV23" s="7" t="str">
        <f t="shared" si="10"/>
        <v/>
      </c>
      <c r="BW23" s="9"/>
    </row>
    <row r="24" spans="2:75">
      <c r="B24" s="4"/>
      <c r="D24" s="3" t="str">
        <f>IF($A24="ADD",IF(NOT(ISBLANK(C24)),_xlfn.XLOOKUP(C24,ud_amds_table_list[lookupValue],ud_amds_table_list[lookupKey],"ERROR"),""), "")</f>
        <v/>
      </c>
      <c r="E24" s="9"/>
      <c r="G24" s="3" t="str">
        <f>IF($A24="ADD",IF(NOT(ISBLANK(F24)),_xlfn.XLOOKUP(F24,roadnames[lookupValue],roadnames[lookupKey],"ERROR"),""), "")</f>
        <v/>
      </c>
      <c r="H24" s="5"/>
      <c r="I24" s="5"/>
      <c r="J24" s="6"/>
      <c r="L24" s="3" t="str">
        <f>IF($A24="ADD",IF(NOT(ISBLANK(K24)),_xlfn.XLOOKUP(K24,side[lookupValue],side[lookupKey],"ERROR"),""), "")</f>
        <v/>
      </c>
      <c r="M24" s="4"/>
      <c r="N24" s="4"/>
      <c r="O24" s="4"/>
      <c r="Q24" s="3" t="str">
        <f>IF($A24="ADD",IF(NOT(ISBLANK(P24)),_xlfn.XLOOKUP(P24,ud_placement[lookupValue],ud_placement[lookupKey],"ERROR"),""), "")</f>
        <v/>
      </c>
      <c r="S24" s="3" t="str">
        <f>IF($A24="ADD",IF(NOT(ISBLANK(R24)),_xlfn.XLOOKUP(R24,ud_facility[lookupValue],ud_facility[lookupKey],"ERROR"),""), "")</f>
        <v/>
      </c>
      <c r="U24" s="3" t="str">
        <f>IF($A24="ADD",IF(NOT(ISBLANK(T24)),_xlfn.XLOOKUP(T24,ud_mep_asset_type[lookupValue],ud_mep_asset_type[lookupKey],"ERROR"),""), "")</f>
        <v/>
      </c>
      <c r="W24" s="3" t="str">
        <f>IF($A24="ADD",IF(NOT(ISBLANK(V24)),_xlfn.XLOOKUP(V24,ud_functional_system[lookupValue],ud_functional_system[lookupKey],"ERROR"),""), "")</f>
        <v/>
      </c>
      <c r="Z24" s="3" t="str">
        <f>IF($A24="ADD",IF(NOT(ISBLANK(Y24)),_xlfn.XLOOKUP(Y24,ud_functional_system[lookupValue],ud_functional_system[lookupKey],"ERROR"),""), "")</f>
        <v/>
      </c>
      <c r="AA24" s="2" t="str">
        <f t="shared" si="0"/>
        <v/>
      </c>
      <c r="AG24" s="3" t="str">
        <f>IF($A24="ADD",IF(NOT(ISBLANK(AF24)),_xlfn.XLOOKUP(AF24,ud_tcd_sign_class[lookupValue],ud_tcd_sign_class[lookupKey],"ERROR"),""), "")</f>
        <v/>
      </c>
      <c r="AI24" s="3" t="str">
        <f>IF($A24="ADD",IF(NOT(ISBLANK(AH24)),_xlfn.XLOOKUP(1,(ud_tcd_sign_subclass_lookup=AH24)*(ud_tcd_sign_subclass_parentKey=AG24),ud_tcd_sign_subclass[lookupKey],"ERROR"),""), "")</f>
        <v/>
      </c>
      <c r="AK24" s="3" t="str">
        <f>IF($A24="ADD",IF(NOT(ISBLANK(AJ24)),_xlfn.XLOOKUP(1,(ud_tcd_sign_type_el_lookup=AJ24)*(ud_tcd_sign_type_el_parentKey=AH24),ud_tcd_sign_type_el[lookupKey],"ERROR"),""), "")</f>
        <v/>
      </c>
      <c r="AM24" s="3" t="str">
        <f>IF($A24="ADD",IF(NOT(ISBLANK(AL24)),_xlfn.XLOOKUP(AL24,ud_power_requirements[lookupValue],ud_power_requirements[lookupKey],"ERROR"),""), "")</f>
        <v/>
      </c>
      <c r="AO24" s="3" t="str">
        <f>IF($A24="ADD",IF(NOT(ISBLANK(AN24)),_xlfn.XLOOKUP(AN24,ud_display_type[lookupValue],ud_display_type[lookupKey],"ERROR"),""), "")</f>
        <v/>
      </c>
      <c r="AP24" s="4"/>
      <c r="AQ24" s="4"/>
      <c r="AR24" s="3" t="str">
        <f t="shared" si="1"/>
        <v/>
      </c>
      <c r="AT24" s="8"/>
      <c r="AW24" s="3" t="str">
        <f>IF($A24="ADD",IF(NOT(ISBLANK(AV24)),_xlfn.XLOOKUP(AV24,ud_icp_group_standalone[lookupValue],ud_icp_group_standalone[lookupKey],"ERROR"),""), "")</f>
        <v/>
      </c>
      <c r="AY24" s="3" t="str">
        <f>IF($A24="ADD",IF(NOT(ISBLANK(AX24)),_xlfn.XLOOKUP(AX24,ud_icp_group_number[lookupValue],ud_icp_group_number[lookupKey],"ERROR"),""), "")</f>
        <v/>
      </c>
      <c r="AZ24" s="9"/>
      <c r="BB24" s="7"/>
      <c r="BC24" s="4" t="str">
        <f t="shared" ca="1" si="2"/>
        <v/>
      </c>
      <c r="BD24" s="4"/>
      <c r="BE24" s="3" t="str">
        <f t="shared" si="3"/>
        <v/>
      </c>
      <c r="BF24" s="3" t="str">
        <f>IF($A24="","",IF((AND($A24="ADD",OR(BE24="",BE24="In Use"))),"5",(_xlfn.XLOOKUP(BE24,ud_asset_status[lookupValue],ud_asset_status[lookupKey],""))))</f>
        <v/>
      </c>
      <c r="BG24" s="7"/>
      <c r="BI24" s="3" t="str">
        <f>IF($A24="ADD",IF(NOT(ISBLANK(BH24)),_xlfn.XLOOKUP(BH24,ar_replace_reason[lookupValue],ar_replace_reason[lookupKey],"ERROR"),""), "")</f>
        <v/>
      </c>
      <c r="BJ24" s="3" t="str">
        <f t="shared" si="4"/>
        <v/>
      </c>
      <c r="BK24" s="3" t="str">
        <f>IF($A24="","",IF((AND($A24="ADD",OR(BJ24="",BJ24="Queenstown-Lakes District Council"))),"70",(_xlfn.XLOOKUP(BJ24,ud_organisation_owner[lookupValue],ud_organisation_owner[lookupKey],""))))</f>
        <v/>
      </c>
      <c r="BL24" s="3" t="str">
        <f t="shared" si="5"/>
        <v/>
      </c>
      <c r="BM24" s="3" t="str">
        <f>IF($A24="","",IF((AND($A24="ADD",OR(BL24="",BL24="Queenstown-Lakes District Council"))),"70",(_xlfn.XLOOKUP(BL24,ud_organisation_owner[lookupValue],ud_organisation_owner[lookupKey],""))))</f>
        <v/>
      </c>
      <c r="BN24" s="3" t="str">
        <f t="shared" si="6"/>
        <v/>
      </c>
      <c r="BO24" s="3" t="str">
        <f>IF($A24="","",IF((AND($A24="ADD",OR(BN24="",BN24="Local Authority"))),"17",(_xlfn.XLOOKUP(BN24,ud_sub_organisation[lookupValue],ud_sub_organisation[lookupKey],""))))</f>
        <v/>
      </c>
      <c r="BP24" s="3" t="str">
        <f t="shared" si="7"/>
        <v/>
      </c>
      <c r="BQ24" s="3" t="str">
        <f>IF($A24="","",IF((AND($A24="ADD",OR(BP24="",BP24="Vested assets"))),"12",(_xlfn.XLOOKUP(BP24,ud_work_origin[lookupValue],ud_work_origin[lookupKey],""))))</f>
        <v/>
      </c>
      <c r="BR24" s="8"/>
      <c r="BS24" s="2" t="str">
        <f t="shared" si="8"/>
        <v/>
      </c>
      <c r="BT24" s="3" t="str">
        <f t="shared" si="9"/>
        <v/>
      </c>
      <c r="BU24" s="3" t="str">
        <f>IF($A24="","",IF((AND($A24="ADD",OR(BT24="",BT24="Excellent"))),"1",(_xlfn.XLOOKUP(BT24,condition[lookupValue],condition[lookupKey],""))))</f>
        <v/>
      </c>
      <c r="BV24" s="7" t="str">
        <f t="shared" si="10"/>
        <v/>
      </c>
      <c r="BW24" s="9"/>
    </row>
    <row r="25" spans="2:75">
      <c r="B25" s="4"/>
      <c r="D25" s="3" t="str">
        <f>IF($A25="ADD",IF(NOT(ISBLANK(C25)),_xlfn.XLOOKUP(C25,ud_amds_table_list[lookupValue],ud_amds_table_list[lookupKey],"ERROR"),""), "")</f>
        <v/>
      </c>
      <c r="E25" s="9"/>
      <c r="G25" s="3" t="str">
        <f>IF($A25="ADD",IF(NOT(ISBLANK(F25)),_xlfn.XLOOKUP(F25,roadnames[lookupValue],roadnames[lookupKey],"ERROR"),""), "")</f>
        <v/>
      </c>
      <c r="H25" s="5"/>
      <c r="I25" s="5"/>
      <c r="J25" s="6"/>
      <c r="L25" s="3" t="str">
        <f>IF($A25="ADD",IF(NOT(ISBLANK(K25)),_xlfn.XLOOKUP(K25,side[lookupValue],side[lookupKey],"ERROR"),""), "")</f>
        <v/>
      </c>
      <c r="M25" s="4"/>
      <c r="N25" s="4"/>
      <c r="O25" s="4"/>
      <c r="Q25" s="3" t="str">
        <f>IF($A25="ADD",IF(NOT(ISBLANK(P25)),_xlfn.XLOOKUP(P25,ud_placement[lookupValue],ud_placement[lookupKey],"ERROR"),""), "")</f>
        <v/>
      </c>
      <c r="S25" s="3" t="str">
        <f>IF($A25="ADD",IF(NOT(ISBLANK(R25)),_xlfn.XLOOKUP(R25,ud_facility[lookupValue],ud_facility[lookupKey],"ERROR"),""), "")</f>
        <v/>
      </c>
      <c r="U25" s="3" t="str">
        <f>IF($A25="ADD",IF(NOT(ISBLANK(T25)),_xlfn.XLOOKUP(T25,ud_mep_asset_type[lookupValue],ud_mep_asset_type[lookupKey],"ERROR"),""), "")</f>
        <v/>
      </c>
      <c r="W25" s="3" t="str">
        <f>IF($A25="ADD",IF(NOT(ISBLANK(V25)),_xlfn.XLOOKUP(V25,ud_functional_system[lookupValue],ud_functional_system[lookupKey],"ERROR"),""), "")</f>
        <v/>
      </c>
      <c r="Z25" s="3" t="str">
        <f>IF($A25="ADD",IF(NOT(ISBLANK(Y25)),_xlfn.XLOOKUP(Y25,ud_functional_system[lookupValue],ud_functional_system[lookupKey],"ERROR"),""), "")</f>
        <v/>
      </c>
      <c r="AA25" s="2" t="str">
        <f t="shared" si="0"/>
        <v/>
      </c>
      <c r="AG25" s="3" t="str">
        <f>IF($A25="ADD",IF(NOT(ISBLANK(AF25)),_xlfn.XLOOKUP(AF25,ud_tcd_sign_class[lookupValue],ud_tcd_sign_class[lookupKey],"ERROR"),""), "")</f>
        <v/>
      </c>
      <c r="AI25" s="3" t="str">
        <f>IF($A25="ADD",IF(NOT(ISBLANK(AH25)),_xlfn.XLOOKUP(1,(ud_tcd_sign_subclass_lookup=AH25)*(ud_tcd_sign_subclass_parentKey=AG25),ud_tcd_sign_subclass[lookupKey],"ERROR"),""), "")</f>
        <v/>
      </c>
      <c r="AK25" s="3" t="str">
        <f>IF($A25="ADD",IF(NOT(ISBLANK(AJ25)),_xlfn.XLOOKUP(1,(ud_tcd_sign_type_el_lookup=AJ25)*(ud_tcd_sign_type_el_parentKey=AH25),ud_tcd_sign_type_el[lookupKey],"ERROR"),""), "")</f>
        <v/>
      </c>
      <c r="AM25" s="3" t="str">
        <f>IF($A25="ADD",IF(NOT(ISBLANK(AL25)),_xlfn.XLOOKUP(AL25,ud_power_requirements[lookupValue],ud_power_requirements[lookupKey],"ERROR"),""), "")</f>
        <v/>
      </c>
      <c r="AO25" s="3" t="str">
        <f>IF($A25="ADD",IF(NOT(ISBLANK(AN25)),_xlfn.XLOOKUP(AN25,ud_display_type[lookupValue],ud_display_type[lookupKey],"ERROR"),""), "")</f>
        <v/>
      </c>
      <c r="AP25" s="4"/>
      <c r="AQ25" s="4"/>
      <c r="AR25" s="3" t="str">
        <f t="shared" si="1"/>
        <v/>
      </c>
      <c r="AT25" s="8"/>
      <c r="AW25" s="3" t="str">
        <f>IF($A25="ADD",IF(NOT(ISBLANK(AV25)),_xlfn.XLOOKUP(AV25,ud_icp_group_standalone[lookupValue],ud_icp_group_standalone[lookupKey],"ERROR"),""), "")</f>
        <v/>
      </c>
      <c r="AY25" s="3" t="str">
        <f>IF($A25="ADD",IF(NOT(ISBLANK(AX25)),_xlfn.XLOOKUP(AX25,ud_icp_group_number[lookupValue],ud_icp_group_number[lookupKey],"ERROR"),""), "")</f>
        <v/>
      </c>
      <c r="AZ25" s="9"/>
      <c r="BB25" s="7"/>
      <c r="BC25" s="4" t="str">
        <f t="shared" ca="1" si="2"/>
        <v/>
      </c>
      <c r="BD25" s="4"/>
      <c r="BE25" s="3" t="str">
        <f t="shared" si="3"/>
        <v/>
      </c>
      <c r="BF25" s="3" t="str">
        <f>IF($A25="","",IF((AND($A25="ADD",OR(BE25="",BE25="In Use"))),"5",(_xlfn.XLOOKUP(BE25,ud_asset_status[lookupValue],ud_asset_status[lookupKey],""))))</f>
        <v/>
      </c>
      <c r="BG25" s="7"/>
      <c r="BI25" s="3" t="str">
        <f>IF($A25="ADD",IF(NOT(ISBLANK(BH25)),_xlfn.XLOOKUP(BH25,ar_replace_reason[lookupValue],ar_replace_reason[lookupKey],"ERROR"),""), "")</f>
        <v/>
      </c>
      <c r="BJ25" s="3" t="str">
        <f t="shared" si="4"/>
        <v/>
      </c>
      <c r="BK25" s="3" t="str">
        <f>IF($A25="","",IF((AND($A25="ADD",OR(BJ25="",BJ25="Queenstown-Lakes District Council"))),"70",(_xlfn.XLOOKUP(BJ25,ud_organisation_owner[lookupValue],ud_organisation_owner[lookupKey],""))))</f>
        <v/>
      </c>
      <c r="BL25" s="3" t="str">
        <f t="shared" si="5"/>
        <v/>
      </c>
      <c r="BM25" s="3" t="str">
        <f>IF($A25="","",IF((AND($A25="ADD",OR(BL25="",BL25="Queenstown-Lakes District Council"))),"70",(_xlfn.XLOOKUP(BL25,ud_organisation_owner[lookupValue],ud_organisation_owner[lookupKey],""))))</f>
        <v/>
      </c>
      <c r="BN25" s="3" t="str">
        <f t="shared" si="6"/>
        <v/>
      </c>
      <c r="BO25" s="3" t="str">
        <f>IF($A25="","",IF((AND($A25="ADD",OR(BN25="",BN25="Local Authority"))),"17",(_xlfn.XLOOKUP(BN25,ud_sub_organisation[lookupValue],ud_sub_organisation[lookupKey],""))))</f>
        <v/>
      </c>
      <c r="BP25" s="3" t="str">
        <f t="shared" si="7"/>
        <v/>
      </c>
      <c r="BQ25" s="3" t="str">
        <f>IF($A25="","",IF((AND($A25="ADD",OR(BP25="",BP25="Vested assets"))),"12",(_xlfn.XLOOKUP(BP25,ud_work_origin[lookupValue],ud_work_origin[lookupKey],""))))</f>
        <v/>
      </c>
      <c r="BR25" s="8"/>
      <c r="BS25" s="2" t="str">
        <f t="shared" si="8"/>
        <v/>
      </c>
      <c r="BT25" s="3" t="str">
        <f t="shared" si="9"/>
        <v/>
      </c>
      <c r="BU25" s="3" t="str">
        <f>IF($A25="","",IF((AND($A25="ADD",OR(BT25="",BT25="Excellent"))),"1",(_xlfn.XLOOKUP(BT25,condition[lookupValue],condition[lookupKey],""))))</f>
        <v/>
      </c>
      <c r="BV25" s="7" t="str">
        <f t="shared" si="10"/>
        <v/>
      </c>
      <c r="BW25" s="9"/>
    </row>
    <row r="26" spans="2:75">
      <c r="B26" s="4"/>
      <c r="D26" s="3" t="str">
        <f>IF($A26="ADD",IF(NOT(ISBLANK(C26)),_xlfn.XLOOKUP(C26,ud_amds_table_list[lookupValue],ud_amds_table_list[lookupKey],"ERROR"),""), "")</f>
        <v/>
      </c>
      <c r="E26" s="9"/>
      <c r="G26" s="3" t="str">
        <f>IF($A26="ADD",IF(NOT(ISBLANK(F26)),_xlfn.XLOOKUP(F26,roadnames[lookupValue],roadnames[lookupKey],"ERROR"),""), "")</f>
        <v/>
      </c>
      <c r="H26" s="5"/>
      <c r="I26" s="5"/>
      <c r="J26" s="6"/>
      <c r="L26" s="3" t="str">
        <f>IF($A26="ADD",IF(NOT(ISBLANK(K26)),_xlfn.XLOOKUP(K26,side[lookupValue],side[lookupKey],"ERROR"),""), "")</f>
        <v/>
      </c>
      <c r="M26" s="4"/>
      <c r="N26" s="4"/>
      <c r="O26" s="4"/>
      <c r="Q26" s="3" t="str">
        <f>IF($A26="ADD",IF(NOT(ISBLANK(P26)),_xlfn.XLOOKUP(P26,ud_placement[lookupValue],ud_placement[lookupKey],"ERROR"),""), "")</f>
        <v/>
      </c>
      <c r="S26" s="3" t="str">
        <f>IF($A26="ADD",IF(NOT(ISBLANK(R26)),_xlfn.XLOOKUP(R26,ud_facility[lookupValue],ud_facility[lookupKey],"ERROR"),""), "")</f>
        <v/>
      </c>
      <c r="U26" s="3" t="str">
        <f>IF($A26="ADD",IF(NOT(ISBLANK(T26)),_xlfn.XLOOKUP(T26,ud_mep_asset_type[lookupValue],ud_mep_asset_type[lookupKey],"ERROR"),""), "")</f>
        <v/>
      </c>
      <c r="W26" s="3" t="str">
        <f>IF($A26="ADD",IF(NOT(ISBLANK(V26)),_xlfn.XLOOKUP(V26,ud_functional_system[lookupValue],ud_functional_system[lookupKey],"ERROR"),""), "")</f>
        <v/>
      </c>
      <c r="Z26" s="3" t="str">
        <f>IF($A26="ADD",IF(NOT(ISBLANK(Y26)),_xlfn.XLOOKUP(Y26,ud_functional_system[lookupValue],ud_functional_system[lookupKey],"ERROR"),""), "")</f>
        <v/>
      </c>
      <c r="AA26" s="2" t="str">
        <f t="shared" si="0"/>
        <v/>
      </c>
      <c r="AG26" s="3" t="str">
        <f>IF($A26="ADD",IF(NOT(ISBLANK(AF26)),_xlfn.XLOOKUP(AF26,ud_tcd_sign_class[lookupValue],ud_tcd_sign_class[lookupKey],"ERROR"),""), "")</f>
        <v/>
      </c>
      <c r="AI26" s="3" t="str">
        <f>IF($A26="ADD",IF(NOT(ISBLANK(AH26)),_xlfn.XLOOKUP(1,(ud_tcd_sign_subclass_lookup=AH26)*(ud_tcd_sign_subclass_parentKey=AG26),ud_tcd_sign_subclass[lookupKey],"ERROR"),""), "")</f>
        <v/>
      </c>
      <c r="AK26" s="3" t="str">
        <f>IF($A26="ADD",IF(NOT(ISBLANK(AJ26)),_xlfn.XLOOKUP(1,(ud_tcd_sign_type_el_lookup=AJ26)*(ud_tcd_sign_type_el_parentKey=AH26),ud_tcd_sign_type_el[lookupKey],"ERROR"),""), "")</f>
        <v/>
      </c>
      <c r="AM26" s="3" t="str">
        <f>IF($A26="ADD",IF(NOT(ISBLANK(AL26)),_xlfn.XLOOKUP(AL26,ud_power_requirements[lookupValue],ud_power_requirements[lookupKey],"ERROR"),""), "")</f>
        <v/>
      </c>
      <c r="AO26" s="3" t="str">
        <f>IF($A26="ADD",IF(NOT(ISBLANK(AN26)),_xlfn.XLOOKUP(AN26,ud_display_type[lookupValue],ud_display_type[lookupKey],"ERROR"),""), "")</f>
        <v/>
      </c>
      <c r="AP26" s="4"/>
      <c r="AQ26" s="4"/>
      <c r="AR26" s="3" t="str">
        <f t="shared" si="1"/>
        <v/>
      </c>
      <c r="AT26" s="8"/>
      <c r="AW26" s="3" t="str">
        <f>IF($A26="ADD",IF(NOT(ISBLANK(AV26)),_xlfn.XLOOKUP(AV26,ud_icp_group_standalone[lookupValue],ud_icp_group_standalone[lookupKey],"ERROR"),""), "")</f>
        <v/>
      </c>
      <c r="AY26" s="3" t="str">
        <f>IF($A26="ADD",IF(NOT(ISBLANK(AX26)),_xlfn.XLOOKUP(AX26,ud_icp_group_number[lookupValue],ud_icp_group_number[lookupKey],"ERROR"),""), "")</f>
        <v/>
      </c>
      <c r="AZ26" s="9"/>
      <c r="BB26" s="7"/>
      <c r="BC26" s="4" t="str">
        <f t="shared" ca="1" si="2"/>
        <v/>
      </c>
      <c r="BD26" s="4"/>
      <c r="BE26" s="3" t="str">
        <f t="shared" si="3"/>
        <v/>
      </c>
      <c r="BF26" s="3" t="str">
        <f>IF($A26="","",IF((AND($A26="ADD",OR(BE26="",BE26="In Use"))),"5",(_xlfn.XLOOKUP(BE26,ud_asset_status[lookupValue],ud_asset_status[lookupKey],""))))</f>
        <v/>
      </c>
      <c r="BG26" s="7"/>
      <c r="BI26" s="3" t="str">
        <f>IF($A26="ADD",IF(NOT(ISBLANK(BH26)),_xlfn.XLOOKUP(BH26,ar_replace_reason[lookupValue],ar_replace_reason[lookupKey],"ERROR"),""), "")</f>
        <v/>
      </c>
      <c r="BJ26" s="3" t="str">
        <f t="shared" si="4"/>
        <v/>
      </c>
      <c r="BK26" s="3" t="str">
        <f>IF($A26="","",IF((AND($A26="ADD",OR(BJ26="",BJ26="Queenstown-Lakes District Council"))),"70",(_xlfn.XLOOKUP(BJ26,ud_organisation_owner[lookupValue],ud_organisation_owner[lookupKey],""))))</f>
        <v/>
      </c>
      <c r="BL26" s="3" t="str">
        <f t="shared" si="5"/>
        <v/>
      </c>
      <c r="BM26" s="3" t="str">
        <f>IF($A26="","",IF((AND($A26="ADD",OR(BL26="",BL26="Queenstown-Lakes District Council"))),"70",(_xlfn.XLOOKUP(BL26,ud_organisation_owner[lookupValue],ud_organisation_owner[lookupKey],""))))</f>
        <v/>
      </c>
      <c r="BN26" s="3" t="str">
        <f t="shared" si="6"/>
        <v/>
      </c>
      <c r="BO26" s="3" t="str">
        <f>IF($A26="","",IF((AND($A26="ADD",OR(BN26="",BN26="Local Authority"))),"17",(_xlfn.XLOOKUP(BN26,ud_sub_organisation[lookupValue],ud_sub_organisation[lookupKey],""))))</f>
        <v/>
      </c>
      <c r="BP26" s="3" t="str">
        <f t="shared" si="7"/>
        <v/>
      </c>
      <c r="BQ26" s="3" t="str">
        <f>IF($A26="","",IF((AND($A26="ADD",OR(BP26="",BP26="Vested assets"))),"12",(_xlfn.XLOOKUP(BP26,ud_work_origin[lookupValue],ud_work_origin[lookupKey],""))))</f>
        <v/>
      </c>
      <c r="BR26" s="8"/>
      <c r="BS26" s="2" t="str">
        <f t="shared" si="8"/>
        <v/>
      </c>
      <c r="BT26" s="3" t="str">
        <f t="shared" si="9"/>
        <v/>
      </c>
      <c r="BU26" s="3" t="str">
        <f>IF($A26="","",IF((AND($A26="ADD",OR(BT26="",BT26="Excellent"))),"1",(_xlfn.XLOOKUP(BT26,condition[lookupValue],condition[lookupKey],""))))</f>
        <v/>
      </c>
      <c r="BV26" s="7" t="str">
        <f t="shared" si="10"/>
        <v/>
      </c>
      <c r="BW26" s="9"/>
    </row>
    <row r="27" spans="2:75">
      <c r="B27" s="4"/>
      <c r="D27" s="3" t="str">
        <f>IF($A27="ADD",IF(NOT(ISBLANK(C27)),_xlfn.XLOOKUP(C27,ud_amds_table_list[lookupValue],ud_amds_table_list[lookupKey],"ERROR"),""), "")</f>
        <v/>
      </c>
      <c r="E27" s="9"/>
      <c r="G27" s="3" t="str">
        <f>IF($A27="ADD",IF(NOT(ISBLANK(F27)),_xlfn.XLOOKUP(F27,roadnames[lookupValue],roadnames[lookupKey],"ERROR"),""), "")</f>
        <v/>
      </c>
      <c r="H27" s="5"/>
      <c r="I27" s="5"/>
      <c r="J27" s="6"/>
      <c r="L27" s="3" t="str">
        <f>IF($A27="ADD",IF(NOT(ISBLANK(K27)),_xlfn.XLOOKUP(K27,side[lookupValue],side[lookupKey],"ERROR"),""), "")</f>
        <v/>
      </c>
      <c r="M27" s="4"/>
      <c r="N27" s="4"/>
      <c r="O27" s="4"/>
      <c r="Q27" s="3" t="str">
        <f>IF($A27="ADD",IF(NOT(ISBLANK(P27)),_xlfn.XLOOKUP(P27,ud_placement[lookupValue],ud_placement[lookupKey],"ERROR"),""), "")</f>
        <v/>
      </c>
      <c r="S27" s="3" t="str">
        <f>IF($A27="ADD",IF(NOT(ISBLANK(R27)),_xlfn.XLOOKUP(R27,ud_facility[lookupValue],ud_facility[lookupKey],"ERROR"),""), "")</f>
        <v/>
      </c>
      <c r="U27" s="3" t="str">
        <f>IF($A27="ADD",IF(NOT(ISBLANK(T27)),_xlfn.XLOOKUP(T27,ud_mep_asset_type[lookupValue],ud_mep_asset_type[lookupKey],"ERROR"),""), "")</f>
        <v/>
      </c>
      <c r="W27" s="3" t="str">
        <f>IF($A27="ADD",IF(NOT(ISBLANK(V27)),_xlfn.XLOOKUP(V27,ud_functional_system[lookupValue],ud_functional_system[lookupKey],"ERROR"),""), "")</f>
        <v/>
      </c>
      <c r="Z27" s="3" t="str">
        <f>IF($A27="ADD",IF(NOT(ISBLANK(Y27)),_xlfn.XLOOKUP(Y27,ud_functional_system[lookupValue],ud_functional_system[lookupKey],"ERROR"),""), "")</f>
        <v/>
      </c>
      <c r="AA27" s="2" t="str">
        <f t="shared" si="0"/>
        <v/>
      </c>
      <c r="AG27" s="3" t="str">
        <f>IF($A27="ADD",IF(NOT(ISBLANK(AF27)),_xlfn.XLOOKUP(AF27,ud_tcd_sign_class[lookupValue],ud_tcd_sign_class[lookupKey],"ERROR"),""), "")</f>
        <v/>
      </c>
      <c r="AI27" s="3" t="str">
        <f>IF($A27="ADD",IF(NOT(ISBLANK(AH27)),_xlfn.XLOOKUP(1,(ud_tcd_sign_subclass_lookup=AH27)*(ud_tcd_sign_subclass_parentKey=AG27),ud_tcd_sign_subclass[lookupKey],"ERROR"),""), "")</f>
        <v/>
      </c>
      <c r="AK27" s="3" t="str">
        <f>IF($A27="ADD",IF(NOT(ISBLANK(AJ27)),_xlfn.XLOOKUP(1,(ud_tcd_sign_type_el_lookup=AJ27)*(ud_tcd_sign_type_el_parentKey=AH27),ud_tcd_sign_type_el[lookupKey],"ERROR"),""), "")</f>
        <v/>
      </c>
      <c r="AM27" s="3" t="str">
        <f>IF($A27="ADD",IF(NOT(ISBLANK(AL27)),_xlfn.XLOOKUP(AL27,ud_power_requirements[lookupValue],ud_power_requirements[lookupKey],"ERROR"),""), "")</f>
        <v/>
      </c>
      <c r="AO27" s="3" t="str">
        <f>IF($A27="ADD",IF(NOT(ISBLANK(AN27)),_xlfn.XLOOKUP(AN27,ud_display_type[lookupValue],ud_display_type[lookupKey],"ERROR"),""), "")</f>
        <v/>
      </c>
      <c r="AP27" s="4"/>
      <c r="AQ27" s="4"/>
      <c r="AR27" s="3" t="str">
        <f t="shared" si="1"/>
        <v/>
      </c>
      <c r="AT27" s="8"/>
      <c r="AW27" s="3" t="str">
        <f>IF($A27="ADD",IF(NOT(ISBLANK(AV27)),_xlfn.XLOOKUP(AV27,ud_icp_group_standalone[lookupValue],ud_icp_group_standalone[lookupKey],"ERROR"),""), "")</f>
        <v/>
      </c>
      <c r="AY27" s="3" t="str">
        <f>IF($A27="ADD",IF(NOT(ISBLANK(AX27)),_xlfn.XLOOKUP(AX27,ud_icp_group_number[lookupValue],ud_icp_group_number[lookupKey],"ERROR"),""), "")</f>
        <v/>
      </c>
      <c r="AZ27" s="9"/>
      <c r="BB27" s="7"/>
      <c r="BC27" s="4" t="str">
        <f t="shared" ca="1" si="2"/>
        <v/>
      </c>
      <c r="BD27" s="4"/>
      <c r="BE27" s="3" t="str">
        <f t="shared" si="3"/>
        <v/>
      </c>
      <c r="BF27" s="3" t="str">
        <f>IF($A27="","",IF((AND($A27="ADD",OR(BE27="",BE27="In Use"))),"5",(_xlfn.XLOOKUP(BE27,ud_asset_status[lookupValue],ud_asset_status[lookupKey],""))))</f>
        <v/>
      </c>
      <c r="BG27" s="7"/>
      <c r="BI27" s="3" t="str">
        <f>IF($A27="ADD",IF(NOT(ISBLANK(BH27)),_xlfn.XLOOKUP(BH27,ar_replace_reason[lookupValue],ar_replace_reason[lookupKey],"ERROR"),""), "")</f>
        <v/>
      </c>
      <c r="BJ27" s="3" t="str">
        <f t="shared" si="4"/>
        <v/>
      </c>
      <c r="BK27" s="3" t="str">
        <f>IF($A27="","",IF((AND($A27="ADD",OR(BJ27="",BJ27="Queenstown-Lakes District Council"))),"70",(_xlfn.XLOOKUP(BJ27,ud_organisation_owner[lookupValue],ud_organisation_owner[lookupKey],""))))</f>
        <v/>
      </c>
      <c r="BL27" s="3" t="str">
        <f t="shared" si="5"/>
        <v/>
      </c>
      <c r="BM27" s="3" t="str">
        <f>IF($A27="","",IF((AND($A27="ADD",OR(BL27="",BL27="Queenstown-Lakes District Council"))),"70",(_xlfn.XLOOKUP(BL27,ud_organisation_owner[lookupValue],ud_organisation_owner[lookupKey],""))))</f>
        <v/>
      </c>
      <c r="BN27" s="3" t="str">
        <f t="shared" si="6"/>
        <v/>
      </c>
      <c r="BO27" s="3" t="str">
        <f>IF($A27="","",IF((AND($A27="ADD",OR(BN27="",BN27="Local Authority"))),"17",(_xlfn.XLOOKUP(BN27,ud_sub_organisation[lookupValue],ud_sub_organisation[lookupKey],""))))</f>
        <v/>
      </c>
      <c r="BP27" s="3" t="str">
        <f t="shared" si="7"/>
        <v/>
      </c>
      <c r="BQ27" s="3" t="str">
        <f>IF($A27="","",IF((AND($A27="ADD",OR(BP27="",BP27="Vested assets"))),"12",(_xlfn.XLOOKUP(BP27,ud_work_origin[lookupValue],ud_work_origin[lookupKey],""))))</f>
        <v/>
      </c>
      <c r="BR27" s="8"/>
      <c r="BS27" s="2" t="str">
        <f t="shared" si="8"/>
        <v/>
      </c>
      <c r="BT27" s="3" t="str">
        <f t="shared" si="9"/>
        <v/>
      </c>
      <c r="BU27" s="3" t="str">
        <f>IF($A27="","",IF((AND($A27="ADD",OR(BT27="",BT27="Excellent"))),"1",(_xlfn.XLOOKUP(BT27,condition[lookupValue],condition[lookupKey],""))))</f>
        <v/>
      </c>
      <c r="BV27" s="7" t="str">
        <f t="shared" si="10"/>
        <v/>
      </c>
      <c r="BW27" s="9"/>
    </row>
    <row r="28" spans="2:75">
      <c r="B28" s="4"/>
      <c r="D28" s="3" t="str">
        <f>IF($A28="ADD",IF(NOT(ISBLANK(C28)),_xlfn.XLOOKUP(C28,ud_amds_table_list[lookupValue],ud_amds_table_list[lookupKey],"ERROR"),""), "")</f>
        <v/>
      </c>
      <c r="E28" s="9"/>
      <c r="G28" s="3" t="str">
        <f>IF($A28="ADD",IF(NOT(ISBLANK(F28)),_xlfn.XLOOKUP(F28,roadnames[lookupValue],roadnames[lookupKey],"ERROR"),""), "")</f>
        <v/>
      </c>
      <c r="H28" s="5"/>
      <c r="I28" s="5"/>
      <c r="J28" s="6"/>
      <c r="L28" s="3" t="str">
        <f>IF($A28="ADD",IF(NOT(ISBLANK(K28)),_xlfn.XLOOKUP(K28,side[lookupValue],side[lookupKey],"ERROR"),""), "")</f>
        <v/>
      </c>
      <c r="M28" s="4"/>
      <c r="N28" s="4"/>
      <c r="O28" s="4"/>
      <c r="Q28" s="3" t="str">
        <f>IF($A28="ADD",IF(NOT(ISBLANK(P28)),_xlfn.XLOOKUP(P28,ud_placement[lookupValue],ud_placement[lookupKey],"ERROR"),""), "")</f>
        <v/>
      </c>
      <c r="S28" s="3" t="str">
        <f>IF($A28="ADD",IF(NOT(ISBLANK(R28)),_xlfn.XLOOKUP(R28,ud_facility[lookupValue],ud_facility[lookupKey],"ERROR"),""), "")</f>
        <v/>
      </c>
      <c r="U28" s="3" t="str">
        <f>IF($A28="ADD",IF(NOT(ISBLANK(T28)),_xlfn.XLOOKUP(T28,ud_mep_asset_type[lookupValue],ud_mep_asset_type[lookupKey],"ERROR"),""), "")</f>
        <v/>
      </c>
      <c r="W28" s="3" t="str">
        <f>IF($A28="ADD",IF(NOT(ISBLANK(V28)),_xlfn.XLOOKUP(V28,ud_functional_system[lookupValue],ud_functional_system[lookupKey],"ERROR"),""), "")</f>
        <v/>
      </c>
      <c r="Z28" s="3" t="str">
        <f>IF($A28="ADD",IF(NOT(ISBLANK(Y28)),_xlfn.XLOOKUP(Y28,ud_functional_system[lookupValue],ud_functional_system[lookupKey],"ERROR"),""), "")</f>
        <v/>
      </c>
      <c r="AA28" s="2" t="str">
        <f t="shared" si="0"/>
        <v/>
      </c>
      <c r="AG28" s="3" t="str">
        <f>IF($A28="ADD",IF(NOT(ISBLANK(AF28)),_xlfn.XLOOKUP(AF28,ud_tcd_sign_class[lookupValue],ud_tcd_sign_class[lookupKey],"ERROR"),""), "")</f>
        <v/>
      </c>
      <c r="AI28" s="3" t="str">
        <f>IF($A28="ADD",IF(NOT(ISBLANK(AH28)),_xlfn.XLOOKUP(1,(ud_tcd_sign_subclass_lookup=AH28)*(ud_tcd_sign_subclass_parentKey=AG28),ud_tcd_sign_subclass[lookupKey],"ERROR"),""), "")</f>
        <v/>
      </c>
      <c r="AK28" s="3" t="str">
        <f>IF($A28="ADD",IF(NOT(ISBLANK(AJ28)),_xlfn.XLOOKUP(1,(ud_tcd_sign_type_el_lookup=AJ28)*(ud_tcd_sign_type_el_parentKey=AH28),ud_tcd_sign_type_el[lookupKey],"ERROR"),""), "")</f>
        <v/>
      </c>
      <c r="AM28" s="3" t="str">
        <f>IF($A28="ADD",IF(NOT(ISBLANK(AL28)),_xlfn.XLOOKUP(AL28,ud_power_requirements[lookupValue],ud_power_requirements[lookupKey],"ERROR"),""), "")</f>
        <v/>
      </c>
      <c r="AO28" s="3" t="str">
        <f>IF($A28="ADD",IF(NOT(ISBLANK(AN28)),_xlfn.XLOOKUP(AN28,ud_display_type[lookupValue],ud_display_type[lookupKey],"ERROR"),""), "")</f>
        <v/>
      </c>
      <c r="AP28" s="4"/>
      <c r="AQ28" s="4"/>
      <c r="AR28" s="3" t="str">
        <f t="shared" si="1"/>
        <v/>
      </c>
      <c r="AT28" s="8"/>
      <c r="AW28" s="3" t="str">
        <f>IF($A28="ADD",IF(NOT(ISBLANK(AV28)),_xlfn.XLOOKUP(AV28,ud_icp_group_standalone[lookupValue],ud_icp_group_standalone[lookupKey],"ERROR"),""), "")</f>
        <v/>
      </c>
      <c r="AY28" s="3" t="str">
        <f>IF($A28="ADD",IF(NOT(ISBLANK(AX28)),_xlfn.XLOOKUP(AX28,ud_icp_group_number[lookupValue],ud_icp_group_number[lookupKey],"ERROR"),""), "")</f>
        <v/>
      </c>
      <c r="AZ28" s="9"/>
      <c r="BB28" s="7"/>
      <c r="BC28" s="4" t="str">
        <f t="shared" ca="1" si="2"/>
        <v/>
      </c>
      <c r="BD28" s="4"/>
      <c r="BE28" s="3" t="str">
        <f t="shared" si="3"/>
        <v/>
      </c>
      <c r="BF28" s="3" t="str">
        <f>IF($A28="","",IF((AND($A28="ADD",OR(BE28="",BE28="In Use"))),"5",(_xlfn.XLOOKUP(BE28,ud_asset_status[lookupValue],ud_asset_status[lookupKey],""))))</f>
        <v/>
      </c>
      <c r="BG28" s="7"/>
      <c r="BI28" s="3" t="str">
        <f>IF($A28="ADD",IF(NOT(ISBLANK(BH28)),_xlfn.XLOOKUP(BH28,ar_replace_reason[lookupValue],ar_replace_reason[lookupKey],"ERROR"),""), "")</f>
        <v/>
      </c>
      <c r="BJ28" s="3" t="str">
        <f t="shared" si="4"/>
        <v/>
      </c>
      <c r="BK28" s="3" t="str">
        <f>IF($A28="","",IF((AND($A28="ADD",OR(BJ28="",BJ28="Queenstown-Lakes District Council"))),"70",(_xlfn.XLOOKUP(BJ28,ud_organisation_owner[lookupValue],ud_organisation_owner[lookupKey],""))))</f>
        <v/>
      </c>
      <c r="BL28" s="3" t="str">
        <f t="shared" si="5"/>
        <v/>
      </c>
      <c r="BM28" s="3" t="str">
        <f>IF($A28="","",IF((AND($A28="ADD",OR(BL28="",BL28="Queenstown-Lakes District Council"))),"70",(_xlfn.XLOOKUP(BL28,ud_organisation_owner[lookupValue],ud_organisation_owner[lookupKey],""))))</f>
        <v/>
      </c>
      <c r="BN28" s="3" t="str">
        <f t="shared" si="6"/>
        <v/>
      </c>
      <c r="BO28" s="3" t="str">
        <f>IF($A28="","",IF((AND($A28="ADD",OR(BN28="",BN28="Local Authority"))),"17",(_xlfn.XLOOKUP(BN28,ud_sub_organisation[lookupValue],ud_sub_organisation[lookupKey],""))))</f>
        <v/>
      </c>
      <c r="BP28" s="3" t="str">
        <f t="shared" si="7"/>
        <v/>
      </c>
      <c r="BQ28" s="3" t="str">
        <f>IF($A28="","",IF((AND($A28="ADD",OR(BP28="",BP28="Vested assets"))),"12",(_xlfn.XLOOKUP(BP28,ud_work_origin[lookupValue],ud_work_origin[lookupKey],""))))</f>
        <v/>
      </c>
      <c r="BR28" s="8"/>
      <c r="BS28" s="2" t="str">
        <f t="shared" si="8"/>
        <v/>
      </c>
      <c r="BT28" s="3" t="str">
        <f t="shared" si="9"/>
        <v/>
      </c>
      <c r="BU28" s="3" t="str">
        <f>IF($A28="","",IF((AND($A28="ADD",OR(BT28="",BT28="Excellent"))),"1",(_xlfn.XLOOKUP(BT28,condition[lookupValue],condition[lookupKey],""))))</f>
        <v/>
      </c>
      <c r="BV28" s="7" t="str">
        <f t="shared" si="10"/>
        <v/>
      </c>
      <c r="BW28" s="9"/>
    </row>
    <row r="29" spans="2:75">
      <c r="B29" s="4"/>
      <c r="D29" s="3" t="str">
        <f>IF($A29="ADD",IF(NOT(ISBLANK(C29)),_xlfn.XLOOKUP(C29,ud_amds_table_list[lookupValue],ud_amds_table_list[lookupKey],"ERROR"),""), "")</f>
        <v/>
      </c>
      <c r="E29" s="9"/>
      <c r="G29" s="3" t="str">
        <f>IF($A29="ADD",IF(NOT(ISBLANK(F29)),_xlfn.XLOOKUP(F29,roadnames[lookupValue],roadnames[lookupKey],"ERROR"),""), "")</f>
        <v/>
      </c>
      <c r="H29" s="5"/>
      <c r="I29" s="5"/>
      <c r="J29" s="6"/>
      <c r="L29" s="3" t="str">
        <f>IF($A29="ADD",IF(NOT(ISBLANK(K29)),_xlfn.XLOOKUP(K29,side[lookupValue],side[lookupKey],"ERROR"),""), "")</f>
        <v/>
      </c>
      <c r="M29" s="4"/>
      <c r="N29" s="4"/>
      <c r="O29" s="4"/>
      <c r="Q29" s="3" t="str">
        <f>IF($A29="ADD",IF(NOT(ISBLANK(P29)),_xlfn.XLOOKUP(P29,ud_placement[lookupValue],ud_placement[lookupKey],"ERROR"),""), "")</f>
        <v/>
      </c>
      <c r="S29" s="3" t="str">
        <f>IF($A29="ADD",IF(NOT(ISBLANK(R29)),_xlfn.XLOOKUP(R29,ud_facility[lookupValue],ud_facility[lookupKey],"ERROR"),""), "")</f>
        <v/>
      </c>
      <c r="U29" s="3" t="str">
        <f>IF($A29="ADD",IF(NOT(ISBLANK(T29)),_xlfn.XLOOKUP(T29,ud_mep_asset_type[lookupValue],ud_mep_asset_type[lookupKey],"ERROR"),""), "")</f>
        <v/>
      </c>
      <c r="W29" s="3" t="str">
        <f>IF($A29="ADD",IF(NOT(ISBLANK(V29)),_xlfn.XLOOKUP(V29,ud_functional_system[lookupValue],ud_functional_system[lookupKey],"ERROR"),""), "")</f>
        <v/>
      </c>
      <c r="Z29" s="3" t="str">
        <f>IF($A29="ADD",IF(NOT(ISBLANK(Y29)),_xlfn.XLOOKUP(Y29,ud_functional_system[lookupValue],ud_functional_system[lookupKey],"ERROR"),""), "")</f>
        <v/>
      </c>
      <c r="AA29" s="2" t="str">
        <f t="shared" si="0"/>
        <v/>
      </c>
      <c r="AG29" s="3" t="str">
        <f>IF($A29="ADD",IF(NOT(ISBLANK(AF29)),_xlfn.XLOOKUP(AF29,ud_tcd_sign_class[lookupValue],ud_tcd_sign_class[lookupKey],"ERROR"),""), "")</f>
        <v/>
      </c>
      <c r="AI29" s="3" t="str">
        <f>IF($A29="ADD",IF(NOT(ISBLANK(AH29)),_xlfn.XLOOKUP(1,(ud_tcd_sign_subclass_lookup=AH29)*(ud_tcd_sign_subclass_parentKey=AG29),ud_tcd_sign_subclass[lookupKey],"ERROR"),""), "")</f>
        <v/>
      </c>
      <c r="AK29" s="3" t="str">
        <f>IF($A29="ADD",IF(NOT(ISBLANK(AJ29)),_xlfn.XLOOKUP(1,(ud_tcd_sign_type_el_lookup=AJ29)*(ud_tcd_sign_type_el_parentKey=AH29),ud_tcd_sign_type_el[lookupKey],"ERROR"),""), "")</f>
        <v/>
      </c>
      <c r="AM29" s="3" t="str">
        <f>IF($A29="ADD",IF(NOT(ISBLANK(AL29)),_xlfn.XLOOKUP(AL29,ud_power_requirements[lookupValue],ud_power_requirements[lookupKey],"ERROR"),""), "")</f>
        <v/>
      </c>
      <c r="AO29" s="3" t="str">
        <f>IF($A29="ADD",IF(NOT(ISBLANK(AN29)),_xlfn.XLOOKUP(AN29,ud_display_type[lookupValue],ud_display_type[lookupKey],"ERROR"),""), "")</f>
        <v/>
      </c>
      <c r="AP29" s="4"/>
      <c r="AQ29" s="4"/>
      <c r="AR29" s="3" t="str">
        <f t="shared" si="1"/>
        <v/>
      </c>
      <c r="AT29" s="8"/>
      <c r="AW29" s="3" t="str">
        <f>IF($A29="ADD",IF(NOT(ISBLANK(AV29)),_xlfn.XLOOKUP(AV29,ud_icp_group_standalone[lookupValue],ud_icp_group_standalone[lookupKey],"ERROR"),""), "")</f>
        <v/>
      </c>
      <c r="AY29" s="3" t="str">
        <f>IF($A29="ADD",IF(NOT(ISBLANK(AX29)),_xlfn.XLOOKUP(AX29,ud_icp_group_number[lookupValue],ud_icp_group_number[lookupKey],"ERROR"),""), "")</f>
        <v/>
      </c>
      <c r="AZ29" s="9"/>
      <c r="BB29" s="7"/>
      <c r="BC29" s="4" t="str">
        <f t="shared" ca="1" si="2"/>
        <v/>
      </c>
      <c r="BD29" s="4"/>
      <c r="BE29" s="3" t="str">
        <f t="shared" si="3"/>
        <v/>
      </c>
      <c r="BF29" s="3" t="str">
        <f>IF($A29="","",IF((AND($A29="ADD",OR(BE29="",BE29="In Use"))),"5",(_xlfn.XLOOKUP(BE29,ud_asset_status[lookupValue],ud_asset_status[lookupKey],""))))</f>
        <v/>
      </c>
      <c r="BG29" s="7"/>
      <c r="BI29" s="3" t="str">
        <f>IF($A29="ADD",IF(NOT(ISBLANK(BH29)),_xlfn.XLOOKUP(BH29,ar_replace_reason[lookupValue],ar_replace_reason[lookupKey],"ERROR"),""), "")</f>
        <v/>
      </c>
      <c r="BJ29" s="3" t="str">
        <f t="shared" si="4"/>
        <v/>
      </c>
      <c r="BK29" s="3" t="str">
        <f>IF($A29="","",IF((AND($A29="ADD",OR(BJ29="",BJ29="Queenstown-Lakes District Council"))),"70",(_xlfn.XLOOKUP(BJ29,ud_organisation_owner[lookupValue],ud_organisation_owner[lookupKey],""))))</f>
        <v/>
      </c>
      <c r="BL29" s="3" t="str">
        <f t="shared" si="5"/>
        <v/>
      </c>
      <c r="BM29" s="3" t="str">
        <f>IF($A29="","",IF((AND($A29="ADD",OR(BL29="",BL29="Queenstown-Lakes District Council"))),"70",(_xlfn.XLOOKUP(BL29,ud_organisation_owner[lookupValue],ud_organisation_owner[lookupKey],""))))</f>
        <v/>
      </c>
      <c r="BN29" s="3" t="str">
        <f t="shared" si="6"/>
        <v/>
      </c>
      <c r="BO29" s="3" t="str">
        <f>IF($A29="","",IF((AND($A29="ADD",OR(BN29="",BN29="Local Authority"))),"17",(_xlfn.XLOOKUP(BN29,ud_sub_organisation[lookupValue],ud_sub_organisation[lookupKey],""))))</f>
        <v/>
      </c>
      <c r="BP29" s="3" t="str">
        <f t="shared" si="7"/>
        <v/>
      </c>
      <c r="BQ29" s="3" t="str">
        <f>IF($A29="","",IF((AND($A29="ADD",OR(BP29="",BP29="Vested assets"))),"12",(_xlfn.XLOOKUP(BP29,ud_work_origin[lookupValue],ud_work_origin[lookupKey],""))))</f>
        <v/>
      </c>
      <c r="BR29" s="8"/>
      <c r="BS29" s="2" t="str">
        <f t="shared" si="8"/>
        <v/>
      </c>
      <c r="BT29" s="3" t="str">
        <f t="shared" si="9"/>
        <v/>
      </c>
      <c r="BU29" s="3" t="str">
        <f>IF($A29="","",IF((AND($A29="ADD",OR(BT29="",BT29="Excellent"))),"1",(_xlfn.XLOOKUP(BT29,condition[lookupValue],condition[lookupKey],""))))</f>
        <v/>
      </c>
      <c r="BV29" s="7" t="str">
        <f t="shared" si="10"/>
        <v/>
      </c>
      <c r="BW29" s="9"/>
    </row>
    <row r="30" spans="2:75">
      <c r="B30" s="4"/>
      <c r="D30" s="3" t="str">
        <f>IF($A30="ADD",IF(NOT(ISBLANK(C30)),_xlfn.XLOOKUP(C30,ud_amds_table_list[lookupValue],ud_amds_table_list[lookupKey],"ERROR"),""), "")</f>
        <v/>
      </c>
      <c r="E30" s="9"/>
      <c r="G30" s="3" t="str">
        <f>IF($A30="ADD",IF(NOT(ISBLANK(F30)),_xlfn.XLOOKUP(F30,roadnames[lookupValue],roadnames[lookupKey],"ERROR"),""), "")</f>
        <v/>
      </c>
      <c r="H30" s="5"/>
      <c r="I30" s="5"/>
      <c r="J30" s="6"/>
      <c r="L30" s="3" t="str">
        <f>IF($A30="ADD",IF(NOT(ISBLANK(K30)),_xlfn.XLOOKUP(K30,side[lookupValue],side[lookupKey],"ERROR"),""), "")</f>
        <v/>
      </c>
      <c r="M30" s="4"/>
      <c r="N30" s="4"/>
      <c r="O30" s="4"/>
      <c r="Q30" s="3" t="str">
        <f>IF($A30="ADD",IF(NOT(ISBLANK(P30)),_xlfn.XLOOKUP(P30,ud_placement[lookupValue],ud_placement[lookupKey],"ERROR"),""), "")</f>
        <v/>
      </c>
      <c r="S30" s="3" t="str">
        <f>IF($A30="ADD",IF(NOT(ISBLANK(R30)),_xlfn.XLOOKUP(R30,ud_facility[lookupValue],ud_facility[lookupKey],"ERROR"),""), "")</f>
        <v/>
      </c>
      <c r="U30" s="3" t="str">
        <f>IF($A30="ADD",IF(NOT(ISBLANK(T30)),_xlfn.XLOOKUP(T30,ud_mep_asset_type[lookupValue],ud_mep_asset_type[lookupKey],"ERROR"),""), "")</f>
        <v/>
      </c>
      <c r="W30" s="3" t="str">
        <f>IF($A30="ADD",IF(NOT(ISBLANK(V30)),_xlfn.XLOOKUP(V30,ud_functional_system[lookupValue],ud_functional_system[lookupKey],"ERROR"),""), "")</f>
        <v/>
      </c>
      <c r="Z30" s="3" t="str">
        <f>IF($A30="ADD",IF(NOT(ISBLANK(Y30)),_xlfn.XLOOKUP(Y30,ud_functional_system[lookupValue],ud_functional_system[lookupKey],"ERROR"),""), "")</f>
        <v/>
      </c>
      <c r="AA30" s="2" t="str">
        <f t="shared" si="0"/>
        <v/>
      </c>
      <c r="AG30" s="3" t="str">
        <f>IF($A30="ADD",IF(NOT(ISBLANK(AF30)),_xlfn.XLOOKUP(AF30,ud_tcd_sign_class[lookupValue],ud_tcd_sign_class[lookupKey],"ERROR"),""), "")</f>
        <v/>
      </c>
      <c r="AI30" s="3" t="str">
        <f>IF($A30="ADD",IF(NOT(ISBLANK(AH30)),_xlfn.XLOOKUP(1,(ud_tcd_sign_subclass_lookup=AH30)*(ud_tcd_sign_subclass_parentKey=AG30),ud_tcd_sign_subclass[lookupKey],"ERROR"),""), "")</f>
        <v/>
      </c>
      <c r="AK30" s="3" t="str">
        <f>IF($A30="ADD",IF(NOT(ISBLANK(AJ30)),_xlfn.XLOOKUP(1,(ud_tcd_sign_type_el_lookup=AJ30)*(ud_tcd_sign_type_el_parentKey=AH30),ud_tcd_sign_type_el[lookupKey],"ERROR"),""), "")</f>
        <v/>
      </c>
      <c r="AM30" s="3" t="str">
        <f>IF($A30="ADD",IF(NOT(ISBLANK(AL30)),_xlfn.XLOOKUP(AL30,ud_power_requirements[lookupValue],ud_power_requirements[lookupKey],"ERROR"),""), "")</f>
        <v/>
      </c>
      <c r="AO30" s="3" t="str">
        <f>IF($A30="ADD",IF(NOT(ISBLANK(AN30)),_xlfn.XLOOKUP(AN30,ud_display_type[lookupValue],ud_display_type[lookupKey],"ERROR"),""), "")</f>
        <v/>
      </c>
      <c r="AP30" s="4"/>
      <c r="AQ30" s="4"/>
      <c r="AR30" s="3" t="str">
        <f t="shared" si="1"/>
        <v/>
      </c>
      <c r="AT30" s="8"/>
      <c r="AW30" s="3" t="str">
        <f>IF($A30="ADD",IF(NOT(ISBLANK(AV30)),_xlfn.XLOOKUP(AV30,ud_icp_group_standalone[lookupValue],ud_icp_group_standalone[lookupKey],"ERROR"),""), "")</f>
        <v/>
      </c>
      <c r="AY30" s="3" t="str">
        <f>IF($A30="ADD",IF(NOT(ISBLANK(AX30)),_xlfn.XLOOKUP(AX30,ud_icp_group_number[lookupValue],ud_icp_group_number[lookupKey],"ERROR"),""), "")</f>
        <v/>
      </c>
      <c r="AZ30" s="9"/>
      <c r="BB30" s="7"/>
      <c r="BC30" s="4" t="str">
        <f t="shared" ca="1" si="2"/>
        <v/>
      </c>
      <c r="BD30" s="4"/>
      <c r="BE30" s="3" t="str">
        <f t="shared" si="3"/>
        <v/>
      </c>
      <c r="BF30" s="3" t="str">
        <f>IF($A30="","",IF((AND($A30="ADD",OR(BE30="",BE30="In Use"))),"5",(_xlfn.XLOOKUP(BE30,ud_asset_status[lookupValue],ud_asset_status[lookupKey],""))))</f>
        <v/>
      </c>
      <c r="BG30" s="7"/>
      <c r="BI30" s="3" t="str">
        <f>IF($A30="ADD",IF(NOT(ISBLANK(BH30)),_xlfn.XLOOKUP(BH30,ar_replace_reason[lookupValue],ar_replace_reason[lookupKey],"ERROR"),""), "")</f>
        <v/>
      </c>
      <c r="BJ30" s="3" t="str">
        <f t="shared" si="4"/>
        <v/>
      </c>
      <c r="BK30" s="3" t="str">
        <f>IF($A30="","",IF((AND($A30="ADD",OR(BJ30="",BJ30="Queenstown-Lakes District Council"))),"70",(_xlfn.XLOOKUP(BJ30,ud_organisation_owner[lookupValue],ud_organisation_owner[lookupKey],""))))</f>
        <v/>
      </c>
      <c r="BL30" s="3" t="str">
        <f t="shared" si="5"/>
        <v/>
      </c>
      <c r="BM30" s="3" t="str">
        <f>IF($A30="","",IF((AND($A30="ADD",OR(BL30="",BL30="Queenstown-Lakes District Council"))),"70",(_xlfn.XLOOKUP(BL30,ud_organisation_owner[lookupValue],ud_organisation_owner[lookupKey],""))))</f>
        <v/>
      </c>
      <c r="BN30" s="3" t="str">
        <f t="shared" si="6"/>
        <v/>
      </c>
      <c r="BO30" s="3" t="str">
        <f>IF($A30="","",IF((AND($A30="ADD",OR(BN30="",BN30="Local Authority"))),"17",(_xlfn.XLOOKUP(BN30,ud_sub_organisation[lookupValue],ud_sub_organisation[lookupKey],""))))</f>
        <v/>
      </c>
      <c r="BP30" s="3" t="str">
        <f t="shared" si="7"/>
        <v/>
      </c>
      <c r="BQ30" s="3" t="str">
        <f>IF($A30="","",IF((AND($A30="ADD",OR(BP30="",BP30="Vested assets"))),"12",(_xlfn.XLOOKUP(BP30,ud_work_origin[lookupValue],ud_work_origin[lookupKey],""))))</f>
        <v/>
      </c>
      <c r="BR30" s="8"/>
      <c r="BS30" s="2" t="str">
        <f t="shared" si="8"/>
        <v/>
      </c>
      <c r="BT30" s="3" t="str">
        <f t="shared" si="9"/>
        <v/>
      </c>
      <c r="BU30" s="3" t="str">
        <f>IF($A30="","",IF((AND($A30="ADD",OR(BT30="",BT30="Excellent"))),"1",(_xlfn.XLOOKUP(BT30,condition[lookupValue],condition[lookupKey],""))))</f>
        <v/>
      </c>
      <c r="BV30" s="7" t="str">
        <f t="shared" si="10"/>
        <v/>
      </c>
      <c r="BW30" s="9"/>
    </row>
    <row r="31" spans="2:75">
      <c r="B31" s="4"/>
      <c r="D31" s="3" t="str">
        <f>IF($A31="ADD",IF(NOT(ISBLANK(C31)),_xlfn.XLOOKUP(C31,ud_amds_table_list[lookupValue],ud_amds_table_list[lookupKey],"ERROR"),""), "")</f>
        <v/>
      </c>
      <c r="E31" s="9"/>
      <c r="G31" s="3" t="str">
        <f>IF($A31="ADD",IF(NOT(ISBLANK(F31)),_xlfn.XLOOKUP(F31,roadnames[lookupValue],roadnames[lookupKey],"ERROR"),""), "")</f>
        <v/>
      </c>
      <c r="H31" s="5"/>
      <c r="I31" s="5"/>
      <c r="J31" s="6"/>
      <c r="L31" s="3" t="str">
        <f>IF($A31="ADD",IF(NOT(ISBLANK(K31)),_xlfn.XLOOKUP(K31,side[lookupValue],side[lookupKey],"ERROR"),""), "")</f>
        <v/>
      </c>
      <c r="M31" s="4"/>
      <c r="N31" s="4"/>
      <c r="O31" s="4"/>
      <c r="Q31" s="3" t="str">
        <f>IF($A31="ADD",IF(NOT(ISBLANK(P31)),_xlfn.XLOOKUP(P31,ud_placement[lookupValue],ud_placement[lookupKey],"ERROR"),""), "")</f>
        <v/>
      </c>
      <c r="S31" s="3" t="str">
        <f>IF($A31="ADD",IF(NOT(ISBLANK(R31)),_xlfn.XLOOKUP(R31,ud_facility[lookupValue],ud_facility[lookupKey],"ERROR"),""), "")</f>
        <v/>
      </c>
      <c r="U31" s="3" t="str">
        <f>IF($A31="ADD",IF(NOT(ISBLANK(T31)),_xlfn.XLOOKUP(T31,ud_mep_asset_type[lookupValue],ud_mep_asset_type[lookupKey],"ERROR"),""), "")</f>
        <v/>
      </c>
      <c r="W31" s="3" t="str">
        <f>IF($A31="ADD",IF(NOT(ISBLANK(V31)),_xlfn.XLOOKUP(V31,ud_functional_system[lookupValue],ud_functional_system[lookupKey],"ERROR"),""), "")</f>
        <v/>
      </c>
      <c r="Z31" s="3" t="str">
        <f>IF($A31="ADD",IF(NOT(ISBLANK(Y31)),_xlfn.XLOOKUP(Y31,ud_functional_system[lookupValue],ud_functional_system[lookupKey],"ERROR"),""), "")</f>
        <v/>
      </c>
      <c r="AA31" s="2" t="str">
        <f t="shared" si="0"/>
        <v/>
      </c>
      <c r="AG31" s="3" t="str">
        <f>IF($A31="ADD",IF(NOT(ISBLANK(AF31)),_xlfn.XLOOKUP(AF31,ud_tcd_sign_class[lookupValue],ud_tcd_sign_class[lookupKey],"ERROR"),""), "")</f>
        <v/>
      </c>
      <c r="AI31" s="3" t="str">
        <f>IF($A31="ADD",IF(NOT(ISBLANK(AH31)),_xlfn.XLOOKUP(1,(ud_tcd_sign_subclass_lookup=AH31)*(ud_tcd_sign_subclass_parentKey=AG31),ud_tcd_sign_subclass[lookupKey],"ERROR"),""), "")</f>
        <v/>
      </c>
      <c r="AK31" s="3" t="str">
        <f>IF($A31="ADD",IF(NOT(ISBLANK(AJ31)),_xlfn.XLOOKUP(1,(ud_tcd_sign_type_el_lookup=AJ31)*(ud_tcd_sign_type_el_parentKey=AH31),ud_tcd_sign_type_el[lookupKey],"ERROR"),""), "")</f>
        <v/>
      </c>
      <c r="AM31" s="3" t="str">
        <f>IF($A31="ADD",IF(NOT(ISBLANK(AL31)),_xlfn.XLOOKUP(AL31,ud_power_requirements[lookupValue],ud_power_requirements[lookupKey],"ERROR"),""), "")</f>
        <v/>
      </c>
      <c r="AO31" s="3" t="str">
        <f>IF($A31="ADD",IF(NOT(ISBLANK(AN31)),_xlfn.XLOOKUP(AN31,ud_display_type[lookupValue],ud_display_type[lookupKey],"ERROR"),""), "")</f>
        <v/>
      </c>
      <c r="AP31" s="4"/>
      <c r="AQ31" s="4"/>
      <c r="AR31" s="3" t="str">
        <f t="shared" si="1"/>
        <v/>
      </c>
      <c r="AT31" s="8"/>
      <c r="AW31" s="3" t="str">
        <f>IF($A31="ADD",IF(NOT(ISBLANK(AV31)),_xlfn.XLOOKUP(AV31,ud_icp_group_standalone[lookupValue],ud_icp_group_standalone[lookupKey],"ERROR"),""), "")</f>
        <v/>
      </c>
      <c r="AY31" s="3" t="str">
        <f>IF($A31="ADD",IF(NOT(ISBLANK(AX31)),_xlfn.XLOOKUP(AX31,ud_icp_group_number[lookupValue],ud_icp_group_number[lookupKey],"ERROR"),""), "")</f>
        <v/>
      </c>
      <c r="AZ31" s="9"/>
      <c r="BB31" s="7"/>
      <c r="BC31" s="4" t="str">
        <f t="shared" ca="1" si="2"/>
        <v/>
      </c>
      <c r="BD31" s="4"/>
      <c r="BE31" s="3" t="str">
        <f t="shared" si="3"/>
        <v/>
      </c>
      <c r="BF31" s="3" t="str">
        <f>IF($A31="","",IF((AND($A31="ADD",OR(BE31="",BE31="In Use"))),"5",(_xlfn.XLOOKUP(BE31,ud_asset_status[lookupValue],ud_asset_status[lookupKey],""))))</f>
        <v/>
      </c>
      <c r="BG31" s="7"/>
      <c r="BI31" s="3" t="str">
        <f>IF($A31="ADD",IF(NOT(ISBLANK(BH31)),_xlfn.XLOOKUP(BH31,ar_replace_reason[lookupValue],ar_replace_reason[lookupKey],"ERROR"),""), "")</f>
        <v/>
      </c>
      <c r="BJ31" s="3" t="str">
        <f t="shared" si="4"/>
        <v/>
      </c>
      <c r="BK31" s="3" t="str">
        <f>IF($A31="","",IF((AND($A31="ADD",OR(BJ31="",BJ31="Queenstown-Lakes District Council"))),"70",(_xlfn.XLOOKUP(BJ31,ud_organisation_owner[lookupValue],ud_organisation_owner[lookupKey],""))))</f>
        <v/>
      </c>
      <c r="BL31" s="3" t="str">
        <f t="shared" si="5"/>
        <v/>
      </c>
      <c r="BM31" s="3" t="str">
        <f>IF($A31="","",IF((AND($A31="ADD",OR(BL31="",BL31="Queenstown-Lakes District Council"))),"70",(_xlfn.XLOOKUP(BL31,ud_organisation_owner[lookupValue],ud_organisation_owner[lookupKey],""))))</f>
        <v/>
      </c>
      <c r="BN31" s="3" t="str">
        <f t="shared" si="6"/>
        <v/>
      </c>
      <c r="BO31" s="3" t="str">
        <f>IF($A31="","",IF((AND($A31="ADD",OR(BN31="",BN31="Local Authority"))),"17",(_xlfn.XLOOKUP(BN31,ud_sub_organisation[lookupValue],ud_sub_organisation[lookupKey],""))))</f>
        <v/>
      </c>
      <c r="BP31" s="3" t="str">
        <f t="shared" si="7"/>
        <v/>
      </c>
      <c r="BQ31" s="3" t="str">
        <f>IF($A31="","",IF((AND($A31="ADD",OR(BP31="",BP31="Vested assets"))),"12",(_xlfn.XLOOKUP(BP31,ud_work_origin[lookupValue],ud_work_origin[lookupKey],""))))</f>
        <v/>
      </c>
      <c r="BR31" s="8"/>
      <c r="BS31" s="2" t="str">
        <f t="shared" si="8"/>
        <v/>
      </c>
      <c r="BT31" s="3" t="str">
        <f t="shared" si="9"/>
        <v/>
      </c>
      <c r="BU31" s="3" t="str">
        <f>IF($A31="","",IF((AND($A31="ADD",OR(BT31="",BT31="Excellent"))),"1",(_xlfn.XLOOKUP(BT31,condition[lookupValue],condition[lookupKey],""))))</f>
        <v/>
      </c>
      <c r="BV31" s="7" t="str">
        <f t="shared" si="10"/>
        <v/>
      </c>
      <c r="BW31" s="9"/>
    </row>
    <row r="32" spans="2:75">
      <c r="B32" s="4"/>
      <c r="D32" s="3" t="str">
        <f>IF($A32="ADD",IF(NOT(ISBLANK(C32)),_xlfn.XLOOKUP(C32,ud_amds_table_list[lookupValue],ud_amds_table_list[lookupKey],"ERROR"),""), "")</f>
        <v/>
      </c>
      <c r="E32" s="9"/>
      <c r="G32" s="3" t="str">
        <f>IF($A32="ADD",IF(NOT(ISBLANK(F32)),_xlfn.XLOOKUP(F32,roadnames[lookupValue],roadnames[lookupKey],"ERROR"),""), "")</f>
        <v/>
      </c>
      <c r="H32" s="5"/>
      <c r="I32" s="5"/>
      <c r="J32" s="6"/>
      <c r="L32" s="3" t="str">
        <f>IF($A32="ADD",IF(NOT(ISBLANK(K32)),_xlfn.XLOOKUP(K32,side[lookupValue],side[lookupKey],"ERROR"),""), "")</f>
        <v/>
      </c>
      <c r="M32" s="4"/>
      <c r="N32" s="4"/>
      <c r="O32" s="4"/>
      <c r="Q32" s="3" t="str">
        <f>IF($A32="ADD",IF(NOT(ISBLANK(P32)),_xlfn.XLOOKUP(P32,ud_placement[lookupValue],ud_placement[lookupKey],"ERROR"),""), "")</f>
        <v/>
      </c>
      <c r="S32" s="3" t="str">
        <f>IF($A32="ADD",IF(NOT(ISBLANK(R32)),_xlfn.XLOOKUP(R32,ud_facility[lookupValue],ud_facility[lookupKey],"ERROR"),""), "")</f>
        <v/>
      </c>
      <c r="U32" s="3" t="str">
        <f>IF($A32="ADD",IF(NOT(ISBLANK(T32)),_xlfn.XLOOKUP(T32,ud_mep_asset_type[lookupValue],ud_mep_asset_type[lookupKey],"ERROR"),""), "")</f>
        <v/>
      </c>
      <c r="W32" s="3" t="str">
        <f>IF($A32="ADD",IF(NOT(ISBLANK(V32)),_xlfn.XLOOKUP(V32,ud_functional_system[lookupValue],ud_functional_system[lookupKey],"ERROR"),""), "")</f>
        <v/>
      </c>
      <c r="Z32" s="3" t="str">
        <f>IF($A32="ADD",IF(NOT(ISBLANK(Y32)),_xlfn.XLOOKUP(Y32,ud_functional_system[lookupValue],ud_functional_system[lookupKey],"ERROR"),""), "")</f>
        <v/>
      </c>
      <c r="AA32" s="2" t="str">
        <f t="shared" si="0"/>
        <v/>
      </c>
      <c r="AG32" s="3" t="str">
        <f>IF($A32="ADD",IF(NOT(ISBLANK(AF32)),_xlfn.XLOOKUP(AF32,ud_tcd_sign_class[lookupValue],ud_tcd_sign_class[lookupKey],"ERROR"),""), "")</f>
        <v/>
      </c>
      <c r="AI32" s="3" t="str">
        <f>IF($A32="ADD",IF(NOT(ISBLANK(AH32)),_xlfn.XLOOKUP(1,(ud_tcd_sign_subclass_lookup=AH32)*(ud_tcd_sign_subclass_parentKey=AG32),ud_tcd_sign_subclass[lookupKey],"ERROR"),""), "")</f>
        <v/>
      </c>
      <c r="AK32" s="3" t="str">
        <f>IF($A32="ADD",IF(NOT(ISBLANK(AJ32)),_xlfn.XLOOKUP(1,(ud_tcd_sign_type_el_lookup=AJ32)*(ud_tcd_sign_type_el_parentKey=AH32),ud_tcd_sign_type_el[lookupKey],"ERROR"),""), "")</f>
        <v/>
      </c>
      <c r="AM32" s="3" t="str">
        <f>IF($A32="ADD",IF(NOT(ISBLANK(AL32)),_xlfn.XLOOKUP(AL32,ud_power_requirements[lookupValue],ud_power_requirements[lookupKey],"ERROR"),""), "")</f>
        <v/>
      </c>
      <c r="AO32" s="3" t="str">
        <f>IF($A32="ADD",IF(NOT(ISBLANK(AN32)),_xlfn.XLOOKUP(AN32,ud_display_type[lookupValue],ud_display_type[lookupKey],"ERROR"),""), "")</f>
        <v/>
      </c>
      <c r="AP32" s="4"/>
      <c r="AQ32" s="4"/>
      <c r="AR32" s="3" t="str">
        <f t="shared" si="1"/>
        <v/>
      </c>
      <c r="AT32" s="8"/>
      <c r="AW32" s="3" t="str">
        <f>IF($A32="ADD",IF(NOT(ISBLANK(AV32)),_xlfn.XLOOKUP(AV32,ud_icp_group_standalone[lookupValue],ud_icp_group_standalone[lookupKey],"ERROR"),""), "")</f>
        <v/>
      </c>
      <c r="AY32" s="3" t="str">
        <f>IF($A32="ADD",IF(NOT(ISBLANK(AX32)),_xlfn.XLOOKUP(AX32,ud_icp_group_number[lookupValue],ud_icp_group_number[lookupKey],"ERROR"),""), "")</f>
        <v/>
      </c>
      <c r="AZ32" s="9"/>
      <c r="BB32" s="7"/>
      <c r="BC32" s="4" t="str">
        <f t="shared" ca="1" si="2"/>
        <v/>
      </c>
      <c r="BD32" s="4"/>
      <c r="BE32" s="3" t="str">
        <f t="shared" si="3"/>
        <v/>
      </c>
      <c r="BF32" s="3" t="str">
        <f>IF($A32="","",IF((AND($A32="ADD",OR(BE32="",BE32="In Use"))),"5",(_xlfn.XLOOKUP(BE32,ud_asset_status[lookupValue],ud_asset_status[lookupKey],""))))</f>
        <v/>
      </c>
      <c r="BG32" s="7"/>
      <c r="BI32" s="3" t="str">
        <f>IF($A32="ADD",IF(NOT(ISBLANK(BH32)),_xlfn.XLOOKUP(BH32,ar_replace_reason[lookupValue],ar_replace_reason[lookupKey],"ERROR"),""), "")</f>
        <v/>
      </c>
      <c r="BJ32" s="3" t="str">
        <f t="shared" si="4"/>
        <v/>
      </c>
      <c r="BK32" s="3" t="str">
        <f>IF($A32="","",IF((AND($A32="ADD",OR(BJ32="",BJ32="Queenstown-Lakes District Council"))),"70",(_xlfn.XLOOKUP(BJ32,ud_organisation_owner[lookupValue],ud_organisation_owner[lookupKey],""))))</f>
        <v/>
      </c>
      <c r="BL32" s="3" t="str">
        <f t="shared" si="5"/>
        <v/>
      </c>
      <c r="BM32" s="3" t="str">
        <f>IF($A32="","",IF((AND($A32="ADD",OR(BL32="",BL32="Queenstown-Lakes District Council"))),"70",(_xlfn.XLOOKUP(BL32,ud_organisation_owner[lookupValue],ud_organisation_owner[lookupKey],""))))</f>
        <v/>
      </c>
      <c r="BN32" s="3" t="str">
        <f t="shared" si="6"/>
        <v/>
      </c>
      <c r="BO32" s="3" t="str">
        <f>IF($A32="","",IF((AND($A32="ADD",OR(BN32="",BN32="Local Authority"))),"17",(_xlfn.XLOOKUP(BN32,ud_sub_organisation[lookupValue],ud_sub_organisation[lookupKey],""))))</f>
        <v/>
      </c>
      <c r="BP32" s="3" t="str">
        <f t="shared" si="7"/>
        <v/>
      </c>
      <c r="BQ32" s="3" t="str">
        <f>IF($A32="","",IF((AND($A32="ADD",OR(BP32="",BP32="Vested assets"))),"12",(_xlfn.XLOOKUP(BP32,ud_work_origin[lookupValue],ud_work_origin[lookupKey],""))))</f>
        <v/>
      </c>
      <c r="BR32" s="8"/>
      <c r="BS32" s="2" t="str">
        <f t="shared" si="8"/>
        <v/>
      </c>
      <c r="BT32" s="3" t="str">
        <f t="shared" si="9"/>
        <v/>
      </c>
      <c r="BU32" s="3" t="str">
        <f>IF($A32="","",IF((AND($A32="ADD",OR(BT32="",BT32="Excellent"))),"1",(_xlfn.XLOOKUP(BT32,condition[lookupValue],condition[lookupKey],""))))</f>
        <v/>
      </c>
      <c r="BV32" s="7" t="str">
        <f t="shared" si="10"/>
        <v/>
      </c>
      <c r="BW32" s="9"/>
    </row>
    <row r="33" spans="2:75">
      <c r="B33" s="4"/>
      <c r="D33" s="3" t="str">
        <f>IF($A33="ADD",IF(NOT(ISBLANK(C33)),_xlfn.XLOOKUP(C33,ud_amds_table_list[lookupValue],ud_amds_table_list[lookupKey],"ERROR"),""), "")</f>
        <v/>
      </c>
      <c r="E33" s="9"/>
      <c r="G33" s="3" t="str">
        <f>IF($A33="ADD",IF(NOT(ISBLANK(F33)),_xlfn.XLOOKUP(F33,roadnames[lookupValue],roadnames[lookupKey],"ERROR"),""), "")</f>
        <v/>
      </c>
      <c r="H33" s="5"/>
      <c r="I33" s="5"/>
      <c r="J33" s="6"/>
      <c r="L33" s="3" t="str">
        <f>IF($A33="ADD",IF(NOT(ISBLANK(K33)),_xlfn.XLOOKUP(K33,side[lookupValue],side[lookupKey],"ERROR"),""), "")</f>
        <v/>
      </c>
      <c r="M33" s="4"/>
      <c r="N33" s="4"/>
      <c r="O33" s="4"/>
      <c r="Q33" s="3" t="str">
        <f>IF($A33="ADD",IF(NOT(ISBLANK(P33)),_xlfn.XLOOKUP(P33,ud_placement[lookupValue],ud_placement[lookupKey],"ERROR"),""), "")</f>
        <v/>
      </c>
      <c r="S33" s="3" t="str">
        <f>IF($A33="ADD",IF(NOT(ISBLANK(R33)),_xlfn.XLOOKUP(R33,ud_facility[lookupValue],ud_facility[lookupKey],"ERROR"),""), "")</f>
        <v/>
      </c>
      <c r="U33" s="3" t="str">
        <f>IF($A33="ADD",IF(NOT(ISBLANK(T33)),_xlfn.XLOOKUP(T33,ud_mep_asset_type[lookupValue],ud_mep_asset_type[lookupKey],"ERROR"),""), "")</f>
        <v/>
      </c>
      <c r="W33" s="3" t="str">
        <f>IF($A33="ADD",IF(NOT(ISBLANK(V33)),_xlfn.XLOOKUP(V33,ud_functional_system[lookupValue],ud_functional_system[lookupKey],"ERROR"),""), "")</f>
        <v/>
      </c>
      <c r="Z33" s="3" t="str">
        <f>IF($A33="ADD",IF(NOT(ISBLANK(Y33)),_xlfn.XLOOKUP(Y33,ud_functional_system[lookupValue],ud_functional_system[lookupKey],"ERROR"),""), "")</f>
        <v/>
      </c>
      <c r="AA33" s="2" t="str">
        <f t="shared" si="0"/>
        <v/>
      </c>
      <c r="AG33" s="3" t="str">
        <f>IF($A33="ADD",IF(NOT(ISBLANK(AF33)),_xlfn.XLOOKUP(AF33,ud_tcd_sign_class[lookupValue],ud_tcd_sign_class[lookupKey],"ERROR"),""), "")</f>
        <v/>
      </c>
      <c r="AI33" s="3" t="str">
        <f>IF($A33="ADD",IF(NOT(ISBLANK(AH33)),_xlfn.XLOOKUP(1,(ud_tcd_sign_subclass_lookup=AH33)*(ud_tcd_sign_subclass_parentKey=AG33),ud_tcd_sign_subclass[lookupKey],"ERROR"),""), "")</f>
        <v/>
      </c>
      <c r="AK33" s="3" t="str">
        <f>IF($A33="ADD",IF(NOT(ISBLANK(AJ33)),_xlfn.XLOOKUP(1,(ud_tcd_sign_type_el_lookup=AJ33)*(ud_tcd_sign_type_el_parentKey=AH33),ud_tcd_sign_type_el[lookupKey],"ERROR"),""), "")</f>
        <v/>
      </c>
      <c r="AM33" s="3" t="str">
        <f>IF($A33="ADD",IF(NOT(ISBLANK(AL33)),_xlfn.XLOOKUP(AL33,ud_power_requirements[lookupValue],ud_power_requirements[lookupKey],"ERROR"),""), "")</f>
        <v/>
      </c>
      <c r="AO33" s="3" t="str">
        <f>IF($A33="ADD",IF(NOT(ISBLANK(AN33)),_xlfn.XLOOKUP(AN33,ud_display_type[lookupValue],ud_display_type[lookupKey],"ERROR"),""), "")</f>
        <v/>
      </c>
      <c r="AP33" s="4"/>
      <c r="AQ33" s="4"/>
      <c r="AR33" s="3" t="str">
        <f t="shared" si="1"/>
        <v/>
      </c>
      <c r="AT33" s="8"/>
      <c r="AW33" s="3" t="str">
        <f>IF($A33="ADD",IF(NOT(ISBLANK(AV33)),_xlfn.XLOOKUP(AV33,ud_icp_group_standalone[lookupValue],ud_icp_group_standalone[lookupKey],"ERROR"),""), "")</f>
        <v/>
      </c>
      <c r="AY33" s="3" t="str">
        <f>IF($A33="ADD",IF(NOT(ISBLANK(AX33)),_xlfn.XLOOKUP(AX33,ud_icp_group_number[lookupValue],ud_icp_group_number[lookupKey],"ERROR"),""), "")</f>
        <v/>
      </c>
      <c r="AZ33" s="9"/>
      <c r="BB33" s="7"/>
      <c r="BC33" s="4" t="str">
        <f t="shared" ca="1" si="2"/>
        <v/>
      </c>
      <c r="BD33" s="4"/>
      <c r="BE33" s="3" t="str">
        <f t="shared" si="3"/>
        <v/>
      </c>
      <c r="BF33" s="3" t="str">
        <f>IF($A33="","",IF((AND($A33="ADD",OR(BE33="",BE33="In Use"))),"5",(_xlfn.XLOOKUP(BE33,ud_asset_status[lookupValue],ud_asset_status[lookupKey],""))))</f>
        <v/>
      </c>
      <c r="BG33" s="7"/>
      <c r="BI33" s="3" t="str">
        <f>IF($A33="ADD",IF(NOT(ISBLANK(BH33)),_xlfn.XLOOKUP(BH33,ar_replace_reason[lookupValue],ar_replace_reason[lookupKey],"ERROR"),""), "")</f>
        <v/>
      </c>
      <c r="BJ33" s="3" t="str">
        <f t="shared" si="4"/>
        <v/>
      </c>
      <c r="BK33" s="3" t="str">
        <f>IF($A33="","",IF((AND($A33="ADD",OR(BJ33="",BJ33="Queenstown-Lakes District Council"))),"70",(_xlfn.XLOOKUP(BJ33,ud_organisation_owner[lookupValue],ud_organisation_owner[lookupKey],""))))</f>
        <v/>
      </c>
      <c r="BL33" s="3" t="str">
        <f t="shared" si="5"/>
        <v/>
      </c>
      <c r="BM33" s="3" t="str">
        <f>IF($A33="","",IF((AND($A33="ADD",OR(BL33="",BL33="Queenstown-Lakes District Council"))),"70",(_xlfn.XLOOKUP(BL33,ud_organisation_owner[lookupValue],ud_organisation_owner[lookupKey],""))))</f>
        <v/>
      </c>
      <c r="BN33" s="3" t="str">
        <f t="shared" si="6"/>
        <v/>
      </c>
      <c r="BO33" s="3" t="str">
        <f>IF($A33="","",IF((AND($A33="ADD",OR(BN33="",BN33="Local Authority"))),"17",(_xlfn.XLOOKUP(BN33,ud_sub_organisation[lookupValue],ud_sub_organisation[lookupKey],""))))</f>
        <v/>
      </c>
      <c r="BP33" s="3" t="str">
        <f t="shared" si="7"/>
        <v/>
      </c>
      <c r="BQ33" s="3" t="str">
        <f>IF($A33="","",IF((AND($A33="ADD",OR(BP33="",BP33="Vested assets"))),"12",(_xlfn.XLOOKUP(BP33,ud_work_origin[lookupValue],ud_work_origin[lookupKey],""))))</f>
        <v/>
      </c>
      <c r="BR33" s="8"/>
      <c r="BS33" s="2" t="str">
        <f t="shared" si="8"/>
        <v/>
      </c>
      <c r="BT33" s="3" t="str">
        <f t="shared" si="9"/>
        <v/>
      </c>
      <c r="BU33" s="3" t="str">
        <f>IF($A33="","",IF((AND($A33="ADD",OR(BT33="",BT33="Excellent"))),"1",(_xlfn.XLOOKUP(BT33,condition[lookupValue],condition[lookupKey],""))))</f>
        <v/>
      </c>
      <c r="BV33" s="7" t="str">
        <f t="shared" si="10"/>
        <v/>
      </c>
      <c r="BW33" s="9"/>
    </row>
    <row r="34" spans="2:75">
      <c r="B34" s="4"/>
      <c r="D34" s="3" t="str">
        <f>IF($A34="ADD",IF(NOT(ISBLANK(C34)),_xlfn.XLOOKUP(C34,ud_amds_table_list[lookupValue],ud_amds_table_list[lookupKey],"ERROR"),""), "")</f>
        <v/>
      </c>
      <c r="E34" s="9"/>
      <c r="G34" s="3" t="str">
        <f>IF($A34="ADD",IF(NOT(ISBLANK(F34)),_xlfn.XLOOKUP(F34,roadnames[lookupValue],roadnames[lookupKey],"ERROR"),""), "")</f>
        <v/>
      </c>
      <c r="H34" s="5"/>
      <c r="I34" s="5"/>
      <c r="J34" s="6"/>
      <c r="L34" s="3" t="str">
        <f>IF($A34="ADD",IF(NOT(ISBLANK(K34)),_xlfn.XLOOKUP(K34,side[lookupValue],side[lookupKey],"ERROR"),""), "")</f>
        <v/>
      </c>
      <c r="M34" s="4"/>
      <c r="N34" s="4"/>
      <c r="O34" s="4"/>
      <c r="Q34" s="3" t="str">
        <f>IF($A34="ADD",IF(NOT(ISBLANK(P34)),_xlfn.XLOOKUP(P34,ud_placement[lookupValue],ud_placement[lookupKey],"ERROR"),""), "")</f>
        <v/>
      </c>
      <c r="S34" s="3" t="str">
        <f>IF($A34="ADD",IF(NOT(ISBLANK(R34)),_xlfn.XLOOKUP(R34,ud_facility[lookupValue],ud_facility[lookupKey],"ERROR"),""), "")</f>
        <v/>
      </c>
      <c r="U34" s="3" t="str">
        <f>IF($A34="ADD",IF(NOT(ISBLANK(T34)),_xlfn.XLOOKUP(T34,ud_mep_asset_type[lookupValue],ud_mep_asset_type[lookupKey],"ERROR"),""), "")</f>
        <v/>
      </c>
      <c r="W34" s="3" t="str">
        <f>IF($A34="ADD",IF(NOT(ISBLANK(V34)),_xlfn.XLOOKUP(V34,ud_functional_system[lookupValue],ud_functional_system[lookupKey],"ERROR"),""), "")</f>
        <v/>
      </c>
      <c r="Z34" s="3" t="str">
        <f>IF($A34="ADD",IF(NOT(ISBLANK(Y34)),_xlfn.XLOOKUP(Y34,ud_functional_system[lookupValue],ud_functional_system[lookupKey],"ERROR"),""), "")</f>
        <v/>
      </c>
      <c r="AA34" s="2" t="str">
        <f t="shared" si="0"/>
        <v/>
      </c>
      <c r="AG34" s="3" t="str">
        <f>IF($A34="ADD",IF(NOT(ISBLANK(AF34)),_xlfn.XLOOKUP(AF34,ud_tcd_sign_class[lookupValue],ud_tcd_sign_class[lookupKey],"ERROR"),""), "")</f>
        <v/>
      </c>
      <c r="AI34" s="3" t="str">
        <f>IF($A34="ADD",IF(NOT(ISBLANK(AH34)),_xlfn.XLOOKUP(1,(ud_tcd_sign_subclass_lookup=AH34)*(ud_tcd_sign_subclass_parentKey=AG34),ud_tcd_sign_subclass[lookupKey],"ERROR"),""), "")</f>
        <v/>
      </c>
      <c r="AK34" s="3" t="str">
        <f>IF($A34="ADD",IF(NOT(ISBLANK(AJ34)),_xlfn.XLOOKUP(1,(ud_tcd_sign_type_el_lookup=AJ34)*(ud_tcd_sign_type_el_parentKey=AH34),ud_tcd_sign_type_el[lookupKey],"ERROR"),""), "")</f>
        <v/>
      </c>
      <c r="AM34" s="3" t="str">
        <f>IF($A34="ADD",IF(NOT(ISBLANK(AL34)),_xlfn.XLOOKUP(AL34,ud_power_requirements[lookupValue],ud_power_requirements[lookupKey],"ERROR"),""), "")</f>
        <v/>
      </c>
      <c r="AO34" s="3" t="str">
        <f>IF($A34="ADD",IF(NOT(ISBLANK(AN34)),_xlfn.XLOOKUP(AN34,ud_display_type[lookupValue],ud_display_type[lookupKey],"ERROR"),""), "")</f>
        <v/>
      </c>
      <c r="AP34" s="4"/>
      <c r="AQ34" s="4"/>
      <c r="AR34" s="3" t="str">
        <f t="shared" si="1"/>
        <v/>
      </c>
      <c r="AT34" s="8"/>
      <c r="AW34" s="3" t="str">
        <f>IF($A34="ADD",IF(NOT(ISBLANK(AV34)),_xlfn.XLOOKUP(AV34,ud_icp_group_standalone[lookupValue],ud_icp_group_standalone[lookupKey],"ERROR"),""), "")</f>
        <v/>
      </c>
      <c r="AY34" s="3" t="str">
        <f>IF($A34="ADD",IF(NOT(ISBLANK(AX34)),_xlfn.XLOOKUP(AX34,ud_icp_group_number[lookupValue],ud_icp_group_number[lookupKey],"ERROR"),""), "")</f>
        <v/>
      </c>
      <c r="AZ34" s="9"/>
      <c r="BB34" s="7"/>
      <c r="BC34" s="4" t="str">
        <f t="shared" ca="1" si="2"/>
        <v/>
      </c>
      <c r="BD34" s="4"/>
      <c r="BE34" s="3" t="str">
        <f t="shared" si="3"/>
        <v/>
      </c>
      <c r="BF34" s="3" t="str">
        <f>IF($A34="","",IF((AND($A34="ADD",OR(BE34="",BE34="In Use"))),"5",(_xlfn.XLOOKUP(BE34,ud_asset_status[lookupValue],ud_asset_status[lookupKey],""))))</f>
        <v/>
      </c>
      <c r="BG34" s="7"/>
      <c r="BI34" s="3" t="str">
        <f>IF($A34="ADD",IF(NOT(ISBLANK(BH34)),_xlfn.XLOOKUP(BH34,ar_replace_reason[lookupValue],ar_replace_reason[lookupKey],"ERROR"),""), "")</f>
        <v/>
      </c>
      <c r="BJ34" s="3" t="str">
        <f t="shared" si="4"/>
        <v/>
      </c>
      <c r="BK34" s="3" t="str">
        <f>IF($A34="","",IF((AND($A34="ADD",OR(BJ34="",BJ34="Queenstown-Lakes District Council"))),"70",(_xlfn.XLOOKUP(BJ34,ud_organisation_owner[lookupValue],ud_organisation_owner[lookupKey],""))))</f>
        <v/>
      </c>
      <c r="BL34" s="3" t="str">
        <f t="shared" si="5"/>
        <v/>
      </c>
      <c r="BM34" s="3" t="str">
        <f>IF($A34="","",IF((AND($A34="ADD",OR(BL34="",BL34="Queenstown-Lakes District Council"))),"70",(_xlfn.XLOOKUP(BL34,ud_organisation_owner[lookupValue],ud_organisation_owner[lookupKey],""))))</f>
        <v/>
      </c>
      <c r="BN34" s="3" t="str">
        <f t="shared" si="6"/>
        <v/>
      </c>
      <c r="BO34" s="3" t="str">
        <f>IF($A34="","",IF((AND($A34="ADD",OR(BN34="",BN34="Local Authority"))),"17",(_xlfn.XLOOKUP(BN34,ud_sub_organisation[lookupValue],ud_sub_organisation[lookupKey],""))))</f>
        <v/>
      </c>
      <c r="BP34" s="3" t="str">
        <f t="shared" si="7"/>
        <v/>
      </c>
      <c r="BQ34" s="3" t="str">
        <f>IF($A34="","",IF((AND($A34="ADD",OR(BP34="",BP34="Vested assets"))),"12",(_xlfn.XLOOKUP(BP34,ud_work_origin[lookupValue],ud_work_origin[lookupKey],""))))</f>
        <v/>
      </c>
      <c r="BR34" s="8"/>
      <c r="BS34" s="2" t="str">
        <f t="shared" si="8"/>
        <v/>
      </c>
      <c r="BT34" s="3" t="str">
        <f t="shared" si="9"/>
        <v/>
      </c>
      <c r="BU34" s="3" t="str">
        <f>IF($A34="","",IF((AND($A34="ADD",OR(BT34="",BT34="Excellent"))),"1",(_xlfn.XLOOKUP(BT34,condition[lookupValue],condition[lookupKey],""))))</f>
        <v/>
      </c>
      <c r="BV34" s="7" t="str">
        <f t="shared" si="10"/>
        <v/>
      </c>
      <c r="BW34" s="9"/>
    </row>
    <row r="35" spans="2:75">
      <c r="B35" s="4"/>
      <c r="D35" s="3" t="str">
        <f>IF($A35="ADD",IF(NOT(ISBLANK(C35)),_xlfn.XLOOKUP(C35,ud_amds_table_list[lookupValue],ud_amds_table_list[lookupKey],"ERROR"),""), "")</f>
        <v/>
      </c>
      <c r="E35" s="9"/>
      <c r="G35" s="3" t="str">
        <f>IF($A35="ADD",IF(NOT(ISBLANK(F35)),_xlfn.XLOOKUP(F35,roadnames[lookupValue],roadnames[lookupKey],"ERROR"),""), "")</f>
        <v/>
      </c>
      <c r="H35" s="5"/>
      <c r="I35" s="5"/>
      <c r="J35" s="6"/>
      <c r="L35" s="3" t="str">
        <f>IF($A35="ADD",IF(NOT(ISBLANK(K35)),_xlfn.XLOOKUP(K35,side[lookupValue],side[lookupKey],"ERROR"),""), "")</f>
        <v/>
      </c>
      <c r="M35" s="4"/>
      <c r="N35" s="4"/>
      <c r="O35" s="4"/>
      <c r="Q35" s="3" t="str">
        <f>IF($A35="ADD",IF(NOT(ISBLANK(P35)),_xlfn.XLOOKUP(P35,ud_placement[lookupValue],ud_placement[lookupKey],"ERROR"),""), "")</f>
        <v/>
      </c>
      <c r="S35" s="3" t="str">
        <f>IF($A35="ADD",IF(NOT(ISBLANK(R35)),_xlfn.XLOOKUP(R35,ud_facility[lookupValue],ud_facility[lookupKey],"ERROR"),""), "")</f>
        <v/>
      </c>
      <c r="U35" s="3" t="str">
        <f>IF($A35="ADD",IF(NOT(ISBLANK(T35)),_xlfn.XLOOKUP(T35,ud_mep_asset_type[lookupValue],ud_mep_asset_type[lookupKey],"ERROR"),""), "")</f>
        <v/>
      </c>
      <c r="W35" s="3" t="str">
        <f>IF($A35="ADD",IF(NOT(ISBLANK(V35)),_xlfn.XLOOKUP(V35,ud_functional_system[lookupValue],ud_functional_system[lookupKey],"ERROR"),""), "")</f>
        <v/>
      </c>
      <c r="Z35" s="3" t="str">
        <f>IF($A35="ADD",IF(NOT(ISBLANK(Y35)),_xlfn.XLOOKUP(Y35,ud_functional_system[lookupValue],ud_functional_system[lookupKey],"ERROR"),""), "")</f>
        <v/>
      </c>
      <c r="AA35" s="2" t="str">
        <f t="shared" si="0"/>
        <v/>
      </c>
      <c r="AG35" s="3" t="str">
        <f>IF($A35="ADD",IF(NOT(ISBLANK(AF35)),_xlfn.XLOOKUP(AF35,ud_tcd_sign_class[lookupValue],ud_tcd_sign_class[lookupKey],"ERROR"),""), "")</f>
        <v/>
      </c>
      <c r="AI35" s="3" t="str">
        <f>IF($A35="ADD",IF(NOT(ISBLANK(AH35)),_xlfn.XLOOKUP(1,(ud_tcd_sign_subclass_lookup=AH35)*(ud_tcd_sign_subclass_parentKey=AG35),ud_tcd_sign_subclass[lookupKey],"ERROR"),""), "")</f>
        <v/>
      </c>
      <c r="AK35" s="3" t="str">
        <f>IF($A35="ADD",IF(NOT(ISBLANK(AJ35)),_xlfn.XLOOKUP(1,(ud_tcd_sign_type_el_lookup=AJ35)*(ud_tcd_sign_type_el_parentKey=AH35),ud_tcd_sign_type_el[lookupKey],"ERROR"),""), "")</f>
        <v/>
      </c>
      <c r="AM35" s="3" t="str">
        <f>IF($A35="ADD",IF(NOT(ISBLANK(AL35)),_xlfn.XLOOKUP(AL35,ud_power_requirements[lookupValue],ud_power_requirements[lookupKey],"ERROR"),""), "")</f>
        <v/>
      </c>
      <c r="AO35" s="3" t="str">
        <f>IF($A35="ADD",IF(NOT(ISBLANK(AN35)),_xlfn.XLOOKUP(AN35,ud_display_type[lookupValue],ud_display_type[lookupKey],"ERROR"),""), "")</f>
        <v/>
      </c>
      <c r="AP35" s="4"/>
      <c r="AQ35" s="4"/>
      <c r="AR35" s="3" t="str">
        <f t="shared" si="1"/>
        <v/>
      </c>
      <c r="AT35" s="8"/>
      <c r="AW35" s="3" t="str">
        <f>IF($A35="ADD",IF(NOT(ISBLANK(AV35)),_xlfn.XLOOKUP(AV35,ud_icp_group_standalone[lookupValue],ud_icp_group_standalone[lookupKey],"ERROR"),""), "")</f>
        <v/>
      </c>
      <c r="AY35" s="3" t="str">
        <f>IF($A35="ADD",IF(NOT(ISBLANK(AX35)),_xlfn.XLOOKUP(AX35,ud_icp_group_number[lookupValue],ud_icp_group_number[lookupKey],"ERROR"),""), "")</f>
        <v/>
      </c>
      <c r="AZ35" s="9"/>
      <c r="BB35" s="7"/>
      <c r="BC35" s="4" t="str">
        <f t="shared" ca="1" si="2"/>
        <v/>
      </c>
      <c r="BD35" s="4"/>
      <c r="BE35" s="3" t="str">
        <f t="shared" si="3"/>
        <v/>
      </c>
      <c r="BF35" s="3" t="str">
        <f>IF($A35="","",IF((AND($A35="ADD",OR(BE35="",BE35="In Use"))),"5",(_xlfn.XLOOKUP(BE35,ud_asset_status[lookupValue],ud_asset_status[lookupKey],""))))</f>
        <v/>
      </c>
      <c r="BG35" s="7"/>
      <c r="BI35" s="3" t="str">
        <f>IF($A35="ADD",IF(NOT(ISBLANK(BH35)),_xlfn.XLOOKUP(BH35,ar_replace_reason[lookupValue],ar_replace_reason[lookupKey],"ERROR"),""), "")</f>
        <v/>
      </c>
      <c r="BJ35" s="3" t="str">
        <f t="shared" si="4"/>
        <v/>
      </c>
      <c r="BK35" s="3" t="str">
        <f>IF($A35="","",IF((AND($A35="ADD",OR(BJ35="",BJ35="Queenstown-Lakes District Council"))),"70",(_xlfn.XLOOKUP(BJ35,ud_organisation_owner[lookupValue],ud_organisation_owner[lookupKey],""))))</f>
        <v/>
      </c>
      <c r="BL35" s="3" t="str">
        <f t="shared" si="5"/>
        <v/>
      </c>
      <c r="BM35" s="3" t="str">
        <f>IF($A35="","",IF((AND($A35="ADD",OR(BL35="",BL35="Queenstown-Lakes District Council"))),"70",(_xlfn.XLOOKUP(BL35,ud_organisation_owner[lookupValue],ud_organisation_owner[lookupKey],""))))</f>
        <v/>
      </c>
      <c r="BN35" s="3" t="str">
        <f t="shared" si="6"/>
        <v/>
      </c>
      <c r="BO35" s="3" t="str">
        <f>IF($A35="","",IF((AND($A35="ADD",OR(BN35="",BN35="Local Authority"))),"17",(_xlfn.XLOOKUP(BN35,ud_sub_organisation[lookupValue],ud_sub_organisation[lookupKey],""))))</f>
        <v/>
      </c>
      <c r="BP35" s="3" t="str">
        <f t="shared" si="7"/>
        <v/>
      </c>
      <c r="BQ35" s="3" t="str">
        <f>IF($A35="","",IF((AND($A35="ADD",OR(BP35="",BP35="Vested assets"))),"12",(_xlfn.XLOOKUP(BP35,ud_work_origin[lookupValue],ud_work_origin[lookupKey],""))))</f>
        <v/>
      </c>
      <c r="BR35" s="8"/>
      <c r="BS35" s="2" t="str">
        <f t="shared" si="8"/>
        <v/>
      </c>
      <c r="BT35" s="3" t="str">
        <f t="shared" si="9"/>
        <v/>
      </c>
      <c r="BU35" s="3" t="str">
        <f>IF($A35="","",IF((AND($A35="ADD",OR(BT35="",BT35="Excellent"))),"1",(_xlfn.XLOOKUP(BT35,condition[lookupValue],condition[lookupKey],""))))</f>
        <v/>
      </c>
      <c r="BV35" s="7" t="str">
        <f t="shared" si="10"/>
        <v/>
      </c>
      <c r="BW35" s="9"/>
    </row>
    <row r="36" spans="2:75">
      <c r="B36" s="4"/>
      <c r="D36" s="3" t="str">
        <f>IF($A36="ADD",IF(NOT(ISBLANK(C36)),_xlfn.XLOOKUP(C36,ud_amds_table_list[lookupValue],ud_amds_table_list[lookupKey],"ERROR"),""), "")</f>
        <v/>
      </c>
      <c r="E36" s="9"/>
      <c r="G36" s="3" t="str">
        <f>IF($A36="ADD",IF(NOT(ISBLANK(F36)),_xlfn.XLOOKUP(F36,roadnames[lookupValue],roadnames[lookupKey],"ERROR"),""), "")</f>
        <v/>
      </c>
      <c r="H36" s="5"/>
      <c r="I36" s="5"/>
      <c r="J36" s="6"/>
      <c r="L36" s="3" t="str">
        <f>IF($A36="ADD",IF(NOT(ISBLANK(K36)),_xlfn.XLOOKUP(K36,side[lookupValue],side[lookupKey],"ERROR"),""), "")</f>
        <v/>
      </c>
      <c r="M36" s="4"/>
      <c r="N36" s="4"/>
      <c r="O36" s="4"/>
      <c r="Q36" s="3" t="str">
        <f>IF($A36="ADD",IF(NOT(ISBLANK(P36)),_xlfn.XLOOKUP(P36,ud_placement[lookupValue],ud_placement[lookupKey],"ERROR"),""), "")</f>
        <v/>
      </c>
      <c r="S36" s="3" t="str">
        <f>IF($A36="ADD",IF(NOT(ISBLANK(R36)),_xlfn.XLOOKUP(R36,ud_facility[lookupValue],ud_facility[lookupKey],"ERROR"),""), "")</f>
        <v/>
      </c>
      <c r="U36" s="3" t="str">
        <f>IF($A36="ADD",IF(NOT(ISBLANK(T36)),_xlfn.XLOOKUP(T36,ud_mep_asset_type[lookupValue],ud_mep_asset_type[lookupKey],"ERROR"),""), "")</f>
        <v/>
      </c>
      <c r="W36" s="3" t="str">
        <f>IF($A36="ADD",IF(NOT(ISBLANK(V36)),_xlfn.XLOOKUP(V36,ud_functional_system[lookupValue],ud_functional_system[lookupKey],"ERROR"),""), "")</f>
        <v/>
      </c>
      <c r="Z36" s="3" t="str">
        <f>IF($A36="ADD",IF(NOT(ISBLANK(Y36)),_xlfn.XLOOKUP(Y36,ud_functional_system[lookupValue],ud_functional_system[lookupKey],"ERROR"),""), "")</f>
        <v/>
      </c>
      <c r="AA36" s="2" t="str">
        <f t="shared" si="0"/>
        <v/>
      </c>
      <c r="AG36" s="3" t="str">
        <f>IF($A36="ADD",IF(NOT(ISBLANK(AF36)),_xlfn.XLOOKUP(AF36,ud_tcd_sign_class[lookupValue],ud_tcd_sign_class[lookupKey],"ERROR"),""), "")</f>
        <v/>
      </c>
      <c r="AI36" s="3" t="str">
        <f>IF($A36="ADD",IF(NOT(ISBLANK(AH36)),_xlfn.XLOOKUP(1,(ud_tcd_sign_subclass_lookup=AH36)*(ud_tcd_sign_subclass_parentKey=AG36),ud_tcd_sign_subclass[lookupKey],"ERROR"),""), "")</f>
        <v/>
      </c>
      <c r="AK36" s="3" t="str">
        <f>IF($A36="ADD",IF(NOT(ISBLANK(AJ36)),_xlfn.XLOOKUP(1,(ud_tcd_sign_type_el_lookup=AJ36)*(ud_tcd_sign_type_el_parentKey=AH36),ud_tcd_sign_type_el[lookupKey],"ERROR"),""), "")</f>
        <v/>
      </c>
      <c r="AM36" s="3" t="str">
        <f>IF($A36="ADD",IF(NOT(ISBLANK(AL36)),_xlfn.XLOOKUP(AL36,ud_power_requirements[lookupValue],ud_power_requirements[lookupKey],"ERROR"),""), "")</f>
        <v/>
      </c>
      <c r="AO36" s="3" t="str">
        <f>IF($A36="ADD",IF(NOT(ISBLANK(AN36)),_xlfn.XLOOKUP(AN36,ud_display_type[lookupValue],ud_display_type[lookupKey],"ERROR"),""), "")</f>
        <v/>
      </c>
      <c r="AP36" s="4"/>
      <c r="AQ36" s="4"/>
      <c r="AR36" s="3" t="str">
        <f t="shared" si="1"/>
        <v/>
      </c>
      <c r="AT36" s="8"/>
      <c r="AW36" s="3" t="str">
        <f>IF($A36="ADD",IF(NOT(ISBLANK(AV36)),_xlfn.XLOOKUP(AV36,ud_icp_group_standalone[lookupValue],ud_icp_group_standalone[lookupKey],"ERROR"),""), "")</f>
        <v/>
      </c>
      <c r="AY36" s="3" t="str">
        <f>IF($A36="ADD",IF(NOT(ISBLANK(AX36)),_xlfn.XLOOKUP(AX36,ud_icp_group_number[lookupValue],ud_icp_group_number[lookupKey],"ERROR"),""), "")</f>
        <v/>
      </c>
      <c r="AZ36" s="9"/>
      <c r="BB36" s="7"/>
      <c r="BC36" s="4" t="str">
        <f t="shared" ca="1" si="2"/>
        <v/>
      </c>
      <c r="BD36" s="4"/>
      <c r="BE36" s="3" t="str">
        <f t="shared" si="3"/>
        <v/>
      </c>
      <c r="BF36" s="3" t="str">
        <f>IF($A36="","",IF((AND($A36="ADD",OR(BE36="",BE36="In Use"))),"5",(_xlfn.XLOOKUP(BE36,ud_asset_status[lookupValue],ud_asset_status[lookupKey],""))))</f>
        <v/>
      </c>
      <c r="BG36" s="7"/>
      <c r="BI36" s="3" t="str">
        <f>IF($A36="ADD",IF(NOT(ISBLANK(BH36)),_xlfn.XLOOKUP(BH36,ar_replace_reason[lookupValue],ar_replace_reason[lookupKey],"ERROR"),""), "")</f>
        <v/>
      </c>
      <c r="BJ36" s="3" t="str">
        <f t="shared" si="4"/>
        <v/>
      </c>
      <c r="BK36" s="3" t="str">
        <f>IF($A36="","",IF((AND($A36="ADD",OR(BJ36="",BJ36="Queenstown-Lakes District Council"))),"70",(_xlfn.XLOOKUP(BJ36,ud_organisation_owner[lookupValue],ud_organisation_owner[lookupKey],""))))</f>
        <v/>
      </c>
      <c r="BL36" s="3" t="str">
        <f t="shared" si="5"/>
        <v/>
      </c>
      <c r="BM36" s="3" t="str">
        <f>IF($A36="","",IF((AND($A36="ADD",OR(BL36="",BL36="Queenstown-Lakes District Council"))),"70",(_xlfn.XLOOKUP(BL36,ud_organisation_owner[lookupValue],ud_organisation_owner[lookupKey],""))))</f>
        <v/>
      </c>
      <c r="BN36" s="3" t="str">
        <f t="shared" si="6"/>
        <v/>
      </c>
      <c r="BO36" s="3" t="str">
        <f>IF($A36="","",IF((AND($A36="ADD",OR(BN36="",BN36="Local Authority"))),"17",(_xlfn.XLOOKUP(BN36,ud_sub_organisation[lookupValue],ud_sub_organisation[lookupKey],""))))</f>
        <v/>
      </c>
      <c r="BP36" s="3" t="str">
        <f t="shared" si="7"/>
        <v/>
      </c>
      <c r="BQ36" s="3" t="str">
        <f>IF($A36="","",IF((AND($A36="ADD",OR(BP36="",BP36="Vested assets"))),"12",(_xlfn.XLOOKUP(BP36,ud_work_origin[lookupValue],ud_work_origin[lookupKey],""))))</f>
        <v/>
      </c>
      <c r="BR36" s="8"/>
      <c r="BS36" s="2" t="str">
        <f t="shared" si="8"/>
        <v/>
      </c>
      <c r="BT36" s="3" t="str">
        <f t="shared" si="9"/>
        <v/>
      </c>
      <c r="BU36" s="3" t="str">
        <f>IF($A36="","",IF((AND($A36="ADD",OR(BT36="",BT36="Excellent"))),"1",(_xlfn.XLOOKUP(BT36,condition[lookupValue],condition[lookupKey],""))))</f>
        <v/>
      </c>
      <c r="BV36" s="7" t="str">
        <f t="shared" si="10"/>
        <v/>
      </c>
      <c r="BW36" s="9"/>
    </row>
    <row r="37" spans="2:75">
      <c r="B37" s="4"/>
      <c r="D37" s="3" t="str">
        <f>IF($A37="ADD",IF(NOT(ISBLANK(C37)),_xlfn.XLOOKUP(C37,ud_amds_table_list[lookupValue],ud_amds_table_list[lookupKey],"ERROR"),""), "")</f>
        <v/>
      </c>
      <c r="E37" s="9"/>
      <c r="G37" s="3" t="str">
        <f>IF($A37="ADD",IF(NOT(ISBLANK(F37)),_xlfn.XLOOKUP(F37,roadnames[lookupValue],roadnames[lookupKey],"ERROR"),""), "")</f>
        <v/>
      </c>
      <c r="H37" s="5"/>
      <c r="I37" s="5"/>
      <c r="J37" s="6"/>
      <c r="L37" s="3" t="str">
        <f>IF($A37="ADD",IF(NOT(ISBLANK(K37)),_xlfn.XLOOKUP(K37,side[lookupValue],side[lookupKey],"ERROR"),""), "")</f>
        <v/>
      </c>
      <c r="M37" s="4"/>
      <c r="N37" s="4"/>
      <c r="O37" s="4"/>
      <c r="Q37" s="3" t="str">
        <f>IF($A37="ADD",IF(NOT(ISBLANK(P37)),_xlfn.XLOOKUP(P37,ud_placement[lookupValue],ud_placement[lookupKey],"ERROR"),""), "")</f>
        <v/>
      </c>
      <c r="S37" s="3" t="str">
        <f>IF($A37="ADD",IF(NOT(ISBLANK(R37)),_xlfn.XLOOKUP(R37,ud_facility[lookupValue],ud_facility[lookupKey],"ERROR"),""), "")</f>
        <v/>
      </c>
      <c r="U37" s="3" t="str">
        <f>IF($A37="ADD",IF(NOT(ISBLANK(T37)),_xlfn.XLOOKUP(T37,ud_mep_asset_type[lookupValue],ud_mep_asset_type[lookupKey],"ERROR"),""), "")</f>
        <v/>
      </c>
      <c r="W37" s="3" t="str">
        <f>IF($A37="ADD",IF(NOT(ISBLANK(V37)),_xlfn.XLOOKUP(V37,ud_functional_system[lookupValue],ud_functional_system[lookupKey],"ERROR"),""), "")</f>
        <v/>
      </c>
      <c r="Z37" s="3" t="str">
        <f>IF($A37="ADD",IF(NOT(ISBLANK(Y37)),_xlfn.XLOOKUP(Y37,ud_functional_system[lookupValue],ud_functional_system[lookupKey],"ERROR"),""), "")</f>
        <v/>
      </c>
      <c r="AA37" s="2" t="str">
        <f t="shared" si="0"/>
        <v/>
      </c>
      <c r="AG37" s="3" t="str">
        <f>IF($A37="ADD",IF(NOT(ISBLANK(AF37)),_xlfn.XLOOKUP(AF37,ud_tcd_sign_class[lookupValue],ud_tcd_sign_class[lookupKey],"ERROR"),""), "")</f>
        <v/>
      </c>
      <c r="AI37" s="3" t="str">
        <f>IF($A37="ADD",IF(NOT(ISBLANK(AH37)),_xlfn.XLOOKUP(1,(ud_tcd_sign_subclass_lookup=AH37)*(ud_tcd_sign_subclass_parentKey=AG37),ud_tcd_sign_subclass[lookupKey],"ERROR"),""), "")</f>
        <v/>
      </c>
      <c r="AK37" s="3" t="str">
        <f>IF($A37="ADD",IF(NOT(ISBLANK(AJ37)),_xlfn.XLOOKUP(1,(ud_tcd_sign_type_el_lookup=AJ37)*(ud_tcd_sign_type_el_parentKey=AH37),ud_tcd_sign_type_el[lookupKey],"ERROR"),""), "")</f>
        <v/>
      </c>
      <c r="AM37" s="3" t="str">
        <f>IF($A37="ADD",IF(NOT(ISBLANK(AL37)),_xlfn.XLOOKUP(AL37,ud_power_requirements[lookupValue],ud_power_requirements[lookupKey],"ERROR"),""), "")</f>
        <v/>
      </c>
      <c r="AO37" s="3" t="str">
        <f>IF($A37="ADD",IF(NOT(ISBLANK(AN37)),_xlfn.XLOOKUP(AN37,ud_display_type[lookupValue],ud_display_type[lookupKey],"ERROR"),""), "")</f>
        <v/>
      </c>
      <c r="AP37" s="4"/>
      <c r="AQ37" s="4"/>
      <c r="AR37" s="3" t="str">
        <f t="shared" si="1"/>
        <v/>
      </c>
      <c r="AT37" s="8"/>
      <c r="AW37" s="3" t="str">
        <f>IF($A37="ADD",IF(NOT(ISBLANK(AV37)),_xlfn.XLOOKUP(AV37,ud_icp_group_standalone[lookupValue],ud_icp_group_standalone[lookupKey],"ERROR"),""), "")</f>
        <v/>
      </c>
      <c r="AY37" s="3" t="str">
        <f>IF($A37="ADD",IF(NOT(ISBLANK(AX37)),_xlfn.XLOOKUP(AX37,ud_icp_group_number[lookupValue],ud_icp_group_number[lookupKey],"ERROR"),""), "")</f>
        <v/>
      </c>
      <c r="AZ37" s="9"/>
      <c r="BB37" s="7"/>
      <c r="BC37" s="4" t="str">
        <f t="shared" ca="1" si="2"/>
        <v/>
      </c>
      <c r="BD37" s="4"/>
      <c r="BE37" s="3" t="str">
        <f t="shared" si="3"/>
        <v/>
      </c>
      <c r="BF37" s="3" t="str">
        <f>IF($A37="","",IF((AND($A37="ADD",OR(BE37="",BE37="In Use"))),"5",(_xlfn.XLOOKUP(BE37,ud_asset_status[lookupValue],ud_asset_status[lookupKey],""))))</f>
        <v/>
      </c>
      <c r="BG37" s="7"/>
      <c r="BI37" s="3" t="str">
        <f>IF($A37="ADD",IF(NOT(ISBLANK(BH37)),_xlfn.XLOOKUP(BH37,ar_replace_reason[lookupValue],ar_replace_reason[lookupKey],"ERROR"),""), "")</f>
        <v/>
      </c>
      <c r="BJ37" s="3" t="str">
        <f t="shared" si="4"/>
        <v/>
      </c>
      <c r="BK37" s="3" t="str">
        <f>IF($A37="","",IF((AND($A37="ADD",OR(BJ37="",BJ37="Queenstown-Lakes District Council"))),"70",(_xlfn.XLOOKUP(BJ37,ud_organisation_owner[lookupValue],ud_organisation_owner[lookupKey],""))))</f>
        <v/>
      </c>
      <c r="BL37" s="3" t="str">
        <f t="shared" si="5"/>
        <v/>
      </c>
      <c r="BM37" s="3" t="str">
        <f>IF($A37="","",IF((AND($A37="ADD",OR(BL37="",BL37="Queenstown-Lakes District Council"))),"70",(_xlfn.XLOOKUP(BL37,ud_organisation_owner[lookupValue],ud_organisation_owner[lookupKey],""))))</f>
        <v/>
      </c>
      <c r="BN37" s="3" t="str">
        <f t="shared" si="6"/>
        <v/>
      </c>
      <c r="BO37" s="3" t="str">
        <f>IF($A37="","",IF((AND($A37="ADD",OR(BN37="",BN37="Local Authority"))),"17",(_xlfn.XLOOKUP(BN37,ud_sub_organisation[lookupValue],ud_sub_organisation[lookupKey],""))))</f>
        <v/>
      </c>
      <c r="BP37" s="3" t="str">
        <f t="shared" si="7"/>
        <v/>
      </c>
      <c r="BQ37" s="3" t="str">
        <f>IF($A37="","",IF((AND($A37="ADD",OR(BP37="",BP37="Vested assets"))),"12",(_xlfn.XLOOKUP(BP37,ud_work_origin[lookupValue],ud_work_origin[lookupKey],""))))</f>
        <v/>
      </c>
      <c r="BR37" s="8"/>
      <c r="BS37" s="2" t="str">
        <f t="shared" si="8"/>
        <v/>
      </c>
      <c r="BT37" s="3" t="str">
        <f t="shared" si="9"/>
        <v/>
      </c>
      <c r="BU37" s="3" t="str">
        <f>IF($A37="","",IF((AND($A37="ADD",OR(BT37="",BT37="Excellent"))),"1",(_xlfn.XLOOKUP(BT37,condition[lookupValue],condition[lookupKey],""))))</f>
        <v/>
      </c>
      <c r="BV37" s="7" t="str">
        <f t="shared" si="10"/>
        <v/>
      </c>
      <c r="BW37" s="9"/>
    </row>
    <row r="38" spans="2:75">
      <c r="B38" s="4"/>
      <c r="D38" s="3" t="str">
        <f>IF($A38="ADD",IF(NOT(ISBLANK(C38)),_xlfn.XLOOKUP(C38,ud_amds_table_list[lookupValue],ud_amds_table_list[lookupKey],"ERROR"),""), "")</f>
        <v/>
      </c>
      <c r="E38" s="9"/>
      <c r="G38" s="3" t="str">
        <f>IF($A38="ADD",IF(NOT(ISBLANK(F38)),_xlfn.XLOOKUP(F38,roadnames[lookupValue],roadnames[lookupKey],"ERROR"),""), "")</f>
        <v/>
      </c>
      <c r="H38" s="5"/>
      <c r="I38" s="5"/>
      <c r="J38" s="6"/>
      <c r="L38" s="3" t="str">
        <f>IF($A38="ADD",IF(NOT(ISBLANK(K38)),_xlfn.XLOOKUP(K38,side[lookupValue],side[lookupKey],"ERROR"),""), "")</f>
        <v/>
      </c>
      <c r="M38" s="4"/>
      <c r="N38" s="4"/>
      <c r="O38" s="4"/>
      <c r="Q38" s="3" t="str">
        <f>IF($A38="ADD",IF(NOT(ISBLANK(P38)),_xlfn.XLOOKUP(P38,ud_placement[lookupValue],ud_placement[lookupKey],"ERROR"),""), "")</f>
        <v/>
      </c>
      <c r="S38" s="3" t="str">
        <f>IF($A38="ADD",IF(NOT(ISBLANK(R38)),_xlfn.XLOOKUP(R38,ud_facility[lookupValue],ud_facility[lookupKey],"ERROR"),""), "")</f>
        <v/>
      </c>
      <c r="U38" s="3" t="str">
        <f>IF($A38="ADD",IF(NOT(ISBLANK(T38)),_xlfn.XLOOKUP(T38,ud_mep_asset_type[lookupValue],ud_mep_asset_type[lookupKey],"ERROR"),""), "")</f>
        <v/>
      </c>
      <c r="W38" s="3" t="str">
        <f>IF($A38="ADD",IF(NOT(ISBLANK(V38)),_xlfn.XLOOKUP(V38,ud_functional_system[lookupValue],ud_functional_system[lookupKey],"ERROR"),""), "")</f>
        <v/>
      </c>
      <c r="Z38" s="3" t="str">
        <f>IF($A38="ADD",IF(NOT(ISBLANK(Y38)),_xlfn.XLOOKUP(Y38,ud_functional_system[lookupValue],ud_functional_system[lookupKey],"ERROR"),""), "")</f>
        <v/>
      </c>
      <c r="AA38" s="2" t="str">
        <f t="shared" si="0"/>
        <v/>
      </c>
      <c r="AG38" s="3" t="str">
        <f>IF($A38="ADD",IF(NOT(ISBLANK(AF38)),_xlfn.XLOOKUP(AF38,ud_tcd_sign_class[lookupValue],ud_tcd_sign_class[lookupKey],"ERROR"),""), "")</f>
        <v/>
      </c>
      <c r="AI38" s="3" t="str">
        <f>IF($A38="ADD",IF(NOT(ISBLANK(AH38)),_xlfn.XLOOKUP(1,(ud_tcd_sign_subclass_lookup=AH38)*(ud_tcd_sign_subclass_parentKey=AG38),ud_tcd_sign_subclass[lookupKey],"ERROR"),""), "")</f>
        <v/>
      </c>
      <c r="AK38" s="3" t="str">
        <f>IF($A38="ADD",IF(NOT(ISBLANK(AJ38)),_xlfn.XLOOKUP(1,(ud_tcd_sign_type_el_lookup=AJ38)*(ud_tcd_sign_type_el_parentKey=AH38),ud_tcd_sign_type_el[lookupKey],"ERROR"),""), "")</f>
        <v/>
      </c>
      <c r="AM38" s="3" t="str">
        <f>IF($A38="ADD",IF(NOT(ISBLANK(AL38)),_xlfn.XLOOKUP(AL38,ud_power_requirements[lookupValue],ud_power_requirements[lookupKey],"ERROR"),""), "")</f>
        <v/>
      </c>
      <c r="AO38" s="3" t="str">
        <f>IF($A38="ADD",IF(NOT(ISBLANK(AN38)),_xlfn.XLOOKUP(AN38,ud_display_type[lookupValue],ud_display_type[lookupKey],"ERROR"),""), "")</f>
        <v/>
      </c>
      <c r="AP38" s="4"/>
      <c r="AQ38" s="4"/>
      <c r="AR38" s="3" t="str">
        <f t="shared" si="1"/>
        <v/>
      </c>
      <c r="AT38" s="8"/>
      <c r="AW38" s="3" t="str">
        <f>IF($A38="ADD",IF(NOT(ISBLANK(AV38)),_xlfn.XLOOKUP(AV38,ud_icp_group_standalone[lookupValue],ud_icp_group_standalone[lookupKey],"ERROR"),""), "")</f>
        <v/>
      </c>
      <c r="AY38" s="3" t="str">
        <f>IF($A38="ADD",IF(NOT(ISBLANK(AX38)),_xlfn.XLOOKUP(AX38,ud_icp_group_number[lookupValue],ud_icp_group_number[lookupKey],"ERROR"),""), "")</f>
        <v/>
      </c>
      <c r="AZ38" s="9"/>
      <c r="BB38" s="7"/>
      <c r="BC38" s="4" t="str">
        <f t="shared" ca="1" si="2"/>
        <v/>
      </c>
      <c r="BD38" s="4"/>
      <c r="BE38" s="3" t="str">
        <f t="shared" si="3"/>
        <v/>
      </c>
      <c r="BF38" s="3" t="str">
        <f>IF($A38="","",IF((AND($A38="ADD",OR(BE38="",BE38="In Use"))),"5",(_xlfn.XLOOKUP(BE38,ud_asset_status[lookupValue],ud_asset_status[lookupKey],""))))</f>
        <v/>
      </c>
      <c r="BG38" s="7"/>
      <c r="BI38" s="3" t="str">
        <f>IF($A38="ADD",IF(NOT(ISBLANK(BH38)),_xlfn.XLOOKUP(BH38,ar_replace_reason[lookupValue],ar_replace_reason[lookupKey],"ERROR"),""), "")</f>
        <v/>
      </c>
      <c r="BJ38" s="3" t="str">
        <f t="shared" si="4"/>
        <v/>
      </c>
      <c r="BK38" s="3" t="str">
        <f>IF($A38="","",IF((AND($A38="ADD",OR(BJ38="",BJ38="Queenstown-Lakes District Council"))),"70",(_xlfn.XLOOKUP(BJ38,ud_organisation_owner[lookupValue],ud_organisation_owner[lookupKey],""))))</f>
        <v/>
      </c>
      <c r="BL38" s="3" t="str">
        <f t="shared" si="5"/>
        <v/>
      </c>
      <c r="BM38" s="3" t="str">
        <f>IF($A38="","",IF((AND($A38="ADD",OR(BL38="",BL38="Queenstown-Lakes District Council"))),"70",(_xlfn.XLOOKUP(BL38,ud_organisation_owner[lookupValue],ud_organisation_owner[lookupKey],""))))</f>
        <v/>
      </c>
      <c r="BN38" s="3" t="str">
        <f t="shared" si="6"/>
        <v/>
      </c>
      <c r="BO38" s="3" t="str">
        <f>IF($A38="","",IF((AND($A38="ADD",OR(BN38="",BN38="Local Authority"))),"17",(_xlfn.XLOOKUP(BN38,ud_sub_organisation[lookupValue],ud_sub_organisation[lookupKey],""))))</f>
        <v/>
      </c>
      <c r="BP38" s="3" t="str">
        <f t="shared" si="7"/>
        <v/>
      </c>
      <c r="BQ38" s="3" t="str">
        <f>IF($A38="","",IF((AND($A38="ADD",OR(BP38="",BP38="Vested assets"))),"12",(_xlfn.XLOOKUP(BP38,ud_work_origin[lookupValue],ud_work_origin[lookupKey],""))))</f>
        <v/>
      </c>
      <c r="BR38" s="8"/>
      <c r="BS38" s="2" t="str">
        <f t="shared" si="8"/>
        <v/>
      </c>
      <c r="BT38" s="3" t="str">
        <f t="shared" si="9"/>
        <v/>
      </c>
      <c r="BU38" s="3" t="str">
        <f>IF($A38="","",IF((AND($A38="ADD",OR(BT38="",BT38="Excellent"))),"1",(_xlfn.XLOOKUP(BT38,condition[lookupValue],condition[lookupKey],""))))</f>
        <v/>
      </c>
      <c r="BV38" s="7" t="str">
        <f t="shared" si="10"/>
        <v/>
      </c>
      <c r="BW38" s="9"/>
    </row>
    <row r="39" spans="2:75">
      <c r="B39" s="4"/>
      <c r="D39" s="3" t="str">
        <f>IF($A39="ADD",IF(NOT(ISBLANK(C39)),_xlfn.XLOOKUP(C39,ud_amds_table_list[lookupValue],ud_amds_table_list[lookupKey],"ERROR"),""), "")</f>
        <v/>
      </c>
      <c r="E39" s="9"/>
      <c r="G39" s="3" t="str">
        <f>IF($A39="ADD",IF(NOT(ISBLANK(F39)),_xlfn.XLOOKUP(F39,roadnames[lookupValue],roadnames[lookupKey],"ERROR"),""), "")</f>
        <v/>
      </c>
      <c r="H39" s="5"/>
      <c r="I39" s="5"/>
      <c r="J39" s="6"/>
      <c r="L39" s="3" t="str">
        <f>IF($A39="ADD",IF(NOT(ISBLANK(K39)),_xlfn.XLOOKUP(K39,side[lookupValue],side[lookupKey],"ERROR"),""), "")</f>
        <v/>
      </c>
      <c r="M39" s="4"/>
      <c r="N39" s="4"/>
      <c r="O39" s="4"/>
      <c r="Q39" s="3" t="str">
        <f>IF($A39="ADD",IF(NOT(ISBLANK(P39)),_xlfn.XLOOKUP(P39,ud_placement[lookupValue],ud_placement[lookupKey],"ERROR"),""), "")</f>
        <v/>
      </c>
      <c r="S39" s="3" t="str">
        <f>IF($A39="ADD",IF(NOT(ISBLANK(R39)),_xlfn.XLOOKUP(R39,ud_facility[lookupValue],ud_facility[lookupKey],"ERROR"),""), "")</f>
        <v/>
      </c>
      <c r="U39" s="3" t="str">
        <f>IF($A39="ADD",IF(NOT(ISBLANK(T39)),_xlfn.XLOOKUP(T39,ud_mep_asset_type[lookupValue],ud_mep_asset_type[lookupKey],"ERROR"),""), "")</f>
        <v/>
      </c>
      <c r="W39" s="3" t="str">
        <f>IF($A39="ADD",IF(NOT(ISBLANK(V39)),_xlfn.XLOOKUP(V39,ud_functional_system[lookupValue],ud_functional_system[lookupKey],"ERROR"),""), "")</f>
        <v/>
      </c>
      <c r="Z39" s="3" t="str">
        <f>IF($A39="ADD",IF(NOT(ISBLANK(Y39)),_xlfn.XLOOKUP(Y39,ud_functional_system[lookupValue],ud_functional_system[lookupKey],"ERROR"),""), "")</f>
        <v/>
      </c>
      <c r="AA39" s="2" t="str">
        <f t="shared" si="0"/>
        <v/>
      </c>
      <c r="AG39" s="3" t="str">
        <f>IF($A39="ADD",IF(NOT(ISBLANK(AF39)),_xlfn.XLOOKUP(AF39,ud_tcd_sign_class[lookupValue],ud_tcd_sign_class[lookupKey],"ERROR"),""), "")</f>
        <v/>
      </c>
      <c r="AI39" s="3" t="str">
        <f>IF($A39="ADD",IF(NOT(ISBLANK(AH39)),_xlfn.XLOOKUP(1,(ud_tcd_sign_subclass_lookup=AH39)*(ud_tcd_sign_subclass_parentKey=AG39),ud_tcd_sign_subclass[lookupKey],"ERROR"),""), "")</f>
        <v/>
      </c>
      <c r="AK39" s="3" t="str">
        <f>IF($A39="ADD",IF(NOT(ISBLANK(AJ39)),_xlfn.XLOOKUP(1,(ud_tcd_sign_type_el_lookup=AJ39)*(ud_tcd_sign_type_el_parentKey=AH39),ud_tcd_sign_type_el[lookupKey],"ERROR"),""), "")</f>
        <v/>
      </c>
      <c r="AM39" s="3" t="str">
        <f>IF($A39="ADD",IF(NOT(ISBLANK(AL39)),_xlfn.XLOOKUP(AL39,ud_power_requirements[lookupValue],ud_power_requirements[lookupKey],"ERROR"),""), "")</f>
        <v/>
      </c>
      <c r="AO39" s="3" t="str">
        <f>IF($A39="ADD",IF(NOT(ISBLANK(AN39)),_xlfn.XLOOKUP(AN39,ud_display_type[lookupValue],ud_display_type[lookupKey],"ERROR"),""), "")</f>
        <v/>
      </c>
      <c r="AP39" s="4"/>
      <c r="AQ39" s="4"/>
      <c r="AR39" s="3" t="str">
        <f t="shared" si="1"/>
        <v/>
      </c>
      <c r="AT39" s="8"/>
      <c r="AW39" s="3" t="str">
        <f>IF($A39="ADD",IF(NOT(ISBLANK(AV39)),_xlfn.XLOOKUP(AV39,ud_icp_group_standalone[lookupValue],ud_icp_group_standalone[lookupKey],"ERROR"),""), "")</f>
        <v/>
      </c>
      <c r="AY39" s="3" t="str">
        <f>IF($A39="ADD",IF(NOT(ISBLANK(AX39)),_xlfn.XLOOKUP(AX39,ud_icp_group_number[lookupValue],ud_icp_group_number[lookupKey],"ERROR"),""), "")</f>
        <v/>
      </c>
      <c r="AZ39" s="9"/>
      <c r="BB39" s="7"/>
      <c r="BC39" s="4" t="str">
        <f t="shared" ca="1" si="2"/>
        <v/>
      </c>
      <c r="BD39" s="4"/>
      <c r="BE39" s="3" t="str">
        <f t="shared" si="3"/>
        <v/>
      </c>
      <c r="BF39" s="3" t="str">
        <f>IF($A39="","",IF((AND($A39="ADD",OR(BE39="",BE39="In Use"))),"5",(_xlfn.XLOOKUP(BE39,ud_asset_status[lookupValue],ud_asset_status[lookupKey],""))))</f>
        <v/>
      </c>
      <c r="BG39" s="7"/>
      <c r="BI39" s="3" t="str">
        <f>IF($A39="ADD",IF(NOT(ISBLANK(BH39)),_xlfn.XLOOKUP(BH39,ar_replace_reason[lookupValue],ar_replace_reason[lookupKey],"ERROR"),""), "")</f>
        <v/>
      </c>
      <c r="BJ39" s="3" t="str">
        <f t="shared" si="4"/>
        <v/>
      </c>
      <c r="BK39" s="3" t="str">
        <f>IF($A39="","",IF((AND($A39="ADD",OR(BJ39="",BJ39="Queenstown-Lakes District Council"))),"70",(_xlfn.XLOOKUP(BJ39,ud_organisation_owner[lookupValue],ud_organisation_owner[lookupKey],""))))</f>
        <v/>
      </c>
      <c r="BL39" s="3" t="str">
        <f t="shared" si="5"/>
        <v/>
      </c>
      <c r="BM39" s="3" t="str">
        <f>IF($A39="","",IF((AND($A39="ADD",OR(BL39="",BL39="Queenstown-Lakes District Council"))),"70",(_xlfn.XLOOKUP(BL39,ud_organisation_owner[lookupValue],ud_organisation_owner[lookupKey],""))))</f>
        <v/>
      </c>
      <c r="BN39" s="3" t="str">
        <f t="shared" si="6"/>
        <v/>
      </c>
      <c r="BO39" s="3" t="str">
        <f>IF($A39="","",IF((AND($A39="ADD",OR(BN39="",BN39="Local Authority"))),"17",(_xlfn.XLOOKUP(BN39,ud_sub_organisation[lookupValue],ud_sub_organisation[lookupKey],""))))</f>
        <v/>
      </c>
      <c r="BP39" s="3" t="str">
        <f t="shared" si="7"/>
        <v/>
      </c>
      <c r="BQ39" s="3" t="str">
        <f>IF($A39="","",IF((AND($A39="ADD",OR(BP39="",BP39="Vested assets"))),"12",(_xlfn.XLOOKUP(BP39,ud_work_origin[lookupValue],ud_work_origin[lookupKey],""))))</f>
        <v/>
      </c>
      <c r="BR39" s="8"/>
      <c r="BS39" s="2" t="str">
        <f t="shared" si="8"/>
        <v/>
      </c>
      <c r="BT39" s="3" t="str">
        <f t="shared" si="9"/>
        <v/>
      </c>
      <c r="BU39" s="3" t="str">
        <f>IF($A39="","",IF((AND($A39="ADD",OR(BT39="",BT39="Excellent"))),"1",(_xlfn.XLOOKUP(BT39,condition[lookupValue],condition[lookupKey],""))))</f>
        <v/>
      </c>
      <c r="BV39" s="7" t="str">
        <f t="shared" si="10"/>
        <v/>
      </c>
      <c r="BW39" s="9"/>
    </row>
    <row r="40" spans="2:75">
      <c r="B40" s="4"/>
      <c r="D40" s="3" t="str">
        <f>IF($A40="ADD",IF(NOT(ISBLANK(C40)),_xlfn.XLOOKUP(C40,ud_amds_table_list[lookupValue],ud_amds_table_list[lookupKey],"ERROR"),""), "")</f>
        <v/>
      </c>
      <c r="E40" s="9"/>
      <c r="G40" s="3" t="str">
        <f>IF($A40="ADD",IF(NOT(ISBLANK(F40)),_xlfn.XLOOKUP(F40,roadnames[lookupValue],roadnames[lookupKey],"ERROR"),""), "")</f>
        <v/>
      </c>
      <c r="H40" s="5"/>
      <c r="I40" s="5"/>
      <c r="J40" s="6"/>
      <c r="L40" s="3" t="str">
        <f>IF($A40="ADD",IF(NOT(ISBLANK(K40)),_xlfn.XLOOKUP(K40,side[lookupValue],side[lookupKey],"ERROR"),""), "")</f>
        <v/>
      </c>
      <c r="M40" s="4"/>
      <c r="N40" s="4"/>
      <c r="O40" s="4"/>
      <c r="Q40" s="3" t="str">
        <f>IF($A40="ADD",IF(NOT(ISBLANK(P40)),_xlfn.XLOOKUP(P40,ud_placement[lookupValue],ud_placement[lookupKey],"ERROR"),""), "")</f>
        <v/>
      </c>
      <c r="S40" s="3" t="str">
        <f>IF($A40="ADD",IF(NOT(ISBLANK(R40)),_xlfn.XLOOKUP(R40,ud_facility[lookupValue],ud_facility[lookupKey],"ERROR"),""), "")</f>
        <v/>
      </c>
      <c r="U40" s="3" t="str">
        <f>IF($A40="ADD",IF(NOT(ISBLANK(T40)),_xlfn.XLOOKUP(T40,ud_mep_asset_type[lookupValue],ud_mep_asset_type[lookupKey],"ERROR"),""), "")</f>
        <v/>
      </c>
      <c r="W40" s="3" t="str">
        <f>IF($A40="ADD",IF(NOT(ISBLANK(V40)),_xlfn.XLOOKUP(V40,ud_functional_system[lookupValue],ud_functional_system[lookupKey],"ERROR"),""), "")</f>
        <v/>
      </c>
      <c r="Z40" s="3" t="str">
        <f>IF($A40="ADD",IF(NOT(ISBLANK(Y40)),_xlfn.XLOOKUP(Y40,ud_functional_system[lookupValue],ud_functional_system[lookupKey],"ERROR"),""), "")</f>
        <v/>
      </c>
      <c r="AA40" s="2" t="str">
        <f t="shared" si="0"/>
        <v/>
      </c>
      <c r="AG40" s="3" t="str">
        <f>IF($A40="ADD",IF(NOT(ISBLANK(AF40)),_xlfn.XLOOKUP(AF40,ud_tcd_sign_class[lookupValue],ud_tcd_sign_class[lookupKey],"ERROR"),""), "")</f>
        <v/>
      </c>
      <c r="AI40" s="3" t="str">
        <f>IF($A40="ADD",IF(NOT(ISBLANK(AH40)),_xlfn.XLOOKUP(1,(ud_tcd_sign_subclass_lookup=AH40)*(ud_tcd_sign_subclass_parentKey=AG40),ud_tcd_sign_subclass[lookupKey],"ERROR"),""), "")</f>
        <v/>
      </c>
      <c r="AK40" s="3" t="str">
        <f>IF($A40="ADD",IF(NOT(ISBLANK(AJ40)),_xlfn.XLOOKUP(1,(ud_tcd_sign_type_el_lookup=AJ40)*(ud_tcd_sign_type_el_parentKey=AH40),ud_tcd_sign_type_el[lookupKey],"ERROR"),""), "")</f>
        <v/>
      </c>
      <c r="AM40" s="3" t="str">
        <f>IF($A40="ADD",IF(NOT(ISBLANK(AL40)),_xlfn.XLOOKUP(AL40,ud_power_requirements[lookupValue],ud_power_requirements[lookupKey],"ERROR"),""), "")</f>
        <v/>
      </c>
      <c r="AO40" s="3" t="str">
        <f>IF($A40="ADD",IF(NOT(ISBLANK(AN40)),_xlfn.XLOOKUP(AN40,ud_display_type[lookupValue],ud_display_type[lookupKey],"ERROR"),""), "")</f>
        <v/>
      </c>
      <c r="AP40" s="4"/>
      <c r="AQ40" s="4"/>
      <c r="AR40" s="3" t="str">
        <f t="shared" si="1"/>
        <v/>
      </c>
      <c r="AT40" s="8"/>
      <c r="AW40" s="3" t="str">
        <f>IF($A40="ADD",IF(NOT(ISBLANK(AV40)),_xlfn.XLOOKUP(AV40,ud_icp_group_standalone[lookupValue],ud_icp_group_standalone[lookupKey],"ERROR"),""), "")</f>
        <v/>
      </c>
      <c r="AY40" s="3" t="str">
        <f>IF($A40="ADD",IF(NOT(ISBLANK(AX40)),_xlfn.XLOOKUP(AX40,ud_icp_group_number[lookupValue],ud_icp_group_number[lookupKey],"ERROR"),""), "")</f>
        <v/>
      </c>
      <c r="AZ40" s="9"/>
      <c r="BB40" s="7"/>
      <c r="BC40" s="4" t="str">
        <f t="shared" ca="1" si="2"/>
        <v/>
      </c>
      <c r="BD40" s="4"/>
      <c r="BE40" s="3" t="str">
        <f t="shared" si="3"/>
        <v/>
      </c>
      <c r="BF40" s="3" t="str">
        <f>IF($A40="","",IF((AND($A40="ADD",OR(BE40="",BE40="In Use"))),"5",(_xlfn.XLOOKUP(BE40,ud_asset_status[lookupValue],ud_asset_status[lookupKey],""))))</f>
        <v/>
      </c>
      <c r="BG40" s="7"/>
      <c r="BI40" s="3" t="str">
        <f>IF($A40="ADD",IF(NOT(ISBLANK(BH40)),_xlfn.XLOOKUP(BH40,ar_replace_reason[lookupValue],ar_replace_reason[lookupKey],"ERROR"),""), "")</f>
        <v/>
      </c>
      <c r="BJ40" s="3" t="str">
        <f t="shared" si="4"/>
        <v/>
      </c>
      <c r="BK40" s="3" t="str">
        <f>IF($A40="","",IF((AND($A40="ADD",OR(BJ40="",BJ40="Queenstown-Lakes District Council"))),"70",(_xlfn.XLOOKUP(BJ40,ud_organisation_owner[lookupValue],ud_organisation_owner[lookupKey],""))))</f>
        <v/>
      </c>
      <c r="BL40" s="3" t="str">
        <f t="shared" si="5"/>
        <v/>
      </c>
      <c r="BM40" s="3" t="str">
        <f>IF($A40="","",IF((AND($A40="ADD",OR(BL40="",BL40="Queenstown-Lakes District Council"))),"70",(_xlfn.XLOOKUP(BL40,ud_organisation_owner[lookupValue],ud_organisation_owner[lookupKey],""))))</f>
        <v/>
      </c>
      <c r="BN40" s="3" t="str">
        <f t="shared" si="6"/>
        <v/>
      </c>
      <c r="BO40" s="3" t="str">
        <f>IF($A40="","",IF((AND($A40="ADD",OR(BN40="",BN40="Local Authority"))),"17",(_xlfn.XLOOKUP(BN40,ud_sub_organisation[lookupValue],ud_sub_organisation[lookupKey],""))))</f>
        <v/>
      </c>
      <c r="BP40" s="3" t="str">
        <f t="shared" si="7"/>
        <v/>
      </c>
      <c r="BQ40" s="3" t="str">
        <f>IF($A40="","",IF((AND($A40="ADD",OR(BP40="",BP40="Vested assets"))),"12",(_xlfn.XLOOKUP(BP40,ud_work_origin[lookupValue],ud_work_origin[lookupKey],""))))</f>
        <v/>
      </c>
      <c r="BR40" s="8"/>
      <c r="BS40" s="2" t="str">
        <f t="shared" si="8"/>
        <v/>
      </c>
      <c r="BT40" s="3" t="str">
        <f t="shared" si="9"/>
        <v/>
      </c>
      <c r="BU40" s="3" t="str">
        <f>IF($A40="","",IF((AND($A40="ADD",OR(BT40="",BT40="Excellent"))),"1",(_xlfn.XLOOKUP(BT40,condition[lookupValue],condition[lookupKey],""))))</f>
        <v/>
      </c>
      <c r="BV40" s="7" t="str">
        <f t="shared" si="10"/>
        <v/>
      </c>
      <c r="BW40" s="9"/>
    </row>
    <row r="41" spans="2:75">
      <c r="B41" s="4"/>
      <c r="D41" s="3" t="str">
        <f>IF($A41="ADD",IF(NOT(ISBLANK(C41)),_xlfn.XLOOKUP(C41,ud_amds_table_list[lookupValue],ud_amds_table_list[lookupKey],"ERROR"),""), "")</f>
        <v/>
      </c>
      <c r="E41" s="9"/>
      <c r="G41" s="3" t="str">
        <f>IF($A41="ADD",IF(NOT(ISBLANK(F41)),_xlfn.XLOOKUP(F41,roadnames[lookupValue],roadnames[lookupKey],"ERROR"),""), "")</f>
        <v/>
      </c>
      <c r="H41" s="5"/>
      <c r="I41" s="5"/>
      <c r="J41" s="6"/>
      <c r="L41" s="3" t="str">
        <f>IF($A41="ADD",IF(NOT(ISBLANK(K41)),_xlfn.XLOOKUP(K41,side[lookupValue],side[lookupKey],"ERROR"),""), "")</f>
        <v/>
      </c>
      <c r="M41" s="4"/>
      <c r="N41" s="4"/>
      <c r="O41" s="4"/>
      <c r="Q41" s="3" t="str">
        <f>IF($A41="ADD",IF(NOT(ISBLANK(P41)),_xlfn.XLOOKUP(P41,ud_placement[lookupValue],ud_placement[lookupKey],"ERROR"),""), "")</f>
        <v/>
      </c>
      <c r="S41" s="3" t="str">
        <f>IF($A41="ADD",IF(NOT(ISBLANK(R41)),_xlfn.XLOOKUP(R41,ud_facility[lookupValue],ud_facility[lookupKey],"ERROR"),""), "")</f>
        <v/>
      </c>
      <c r="U41" s="3" t="str">
        <f>IF($A41="ADD",IF(NOT(ISBLANK(T41)),_xlfn.XLOOKUP(T41,ud_mep_asset_type[lookupValue],ud_mep_asset_type[lookupKey],"ERROR"),""), "")</f>
        <v/>
      </c>
      <c r="W41" s="3" t="str">
        <f>IF($A41="ADD",IF(NOT(ISBLANK(V41)),_xlfn.XLOOKUP(V41,ud_functional_system[lookupValue],ud_functional_system[lookupKey],"ERROR"),""), "")</f>
        <v/>
      </c>
      <c r="Z41" s="3" t="str">
        <f>IF($A41="ADD",IF(NOT(ISBLANK(Y41)),_xlfn.XLOOKUP(Y41,ud_functional_system[lookupValue],ud_functional_system[lookupKey],"ERROR"),""), "")</f>
        <v/>
      </c>
      <c r="AA41" s="2" t="str">
        <f t="shared" si="0"/>
        <v/>
      </c>
      <c r="AG41" s="3" t="str">
        <f>IF($A41="ADD",IF(NOT(ISBLANK(AF41)),_xlfn.XLOOKUP(AF41,ud_tcd_sign_class[lookupValue],ud_tcd_sign_class[lookupKey],"ERROR"),""), "")</f>
        <v/>
      </c>
      <c r="AI41" s="3" t="str">
        <f>IF($A41="ADD",IF(NOT(ISBLANK(AH41)),_xlfn.XLOOKUP(1,(ud_tcd_sign_subclass_lookup=AH41)*(ud_tcd_sign_subclass_parentKey=AG41),ud_tcd_sign_subclass[lookupKey],"ERROR"),""), "")</f>
        <v/>
      </c>
      <c r="AK41" s="3" t="str">
        <f>IF($A41="ADD",IF(NOT(ISBLANK(AJ41)),_xlfn.XLOOKUP(1,(ud_tcd_sign_type_el_lookup=AJ41)*(ud_tcd_sign_type_el_parentKey=AH41),ud_tcd_sign_type_el[lookupKey],"ERROR"),""), "")</f>
        <v/>
      </c>
      <c r="AM41" s="3" t="str">
        <f>IF($A41="ADD",IF(NOT(ISBLANK(AL41)),_xlfn.XLOOKUP(AL41,ud_power_requirements[lookupValue],ud_power_requirements[lookupKey],"ERROR"),""), "")</f>
        <v/>
      </c>
      <c r="AO41" s="3" t="str">
        <f>IF($A41="ADD",IF(NOT(ISBLANK(AN41)),_xlfn.XLOOKUP(AN41,ud_display_type[lookupValue],ud_display_type[lookupKey],"ERROR"),""), "")</f>
        <v/>
      </c>
      <c r="AP41" s="4"/>
      <c r="AQ41" s="4"/>
      <c r="AR41" s="3" t="str">
        <f t="shared" si="1"/>
        <v/>
      </c>
      <c r="AT41" s="8"/>
      <c r="AW41" s="3" t="str">
        <f>IF($A41="ADD",IF(NOT(ISBLANK(AV41)),_xlfn.XLOOKUP(AV41,ud_icp_group_standalone[lookupValue],ud_icp_group_standalone[lookupKey],"ERROR"),""), "")</f>
        <v/>
      </c>
      <c r="AY41" s="3" t="str">
        <f>IF($A41="ADD",IF(NOT(ISBLANK(AX41)),_xlfn.XLOOKUP(AX41,ud_icp_group_number[lookupValue],ud_icp_group_number[lookupKey],"ERROR"),""), "")</f>
        <v/>
      </c>
      <c r="AZ41" s="9"/>
      <c r="BB41" s="7"/>
      <c r="BC41" s="4" t="str">
        <f t="shared" ca="1" si="2"/>
        <v/>
      </c>
      <c r="BD41" s="4"/>
      <c r="BE41" s="3" t="str">
        <f t="shared" si="3"/>
        <v/>
      </c>
      <c r="BF41" s="3" t="str">
        <f>IF($A41="","",IF((AND($A41="ADD",OR(BE41="",BE41="In Use"))),"5",(_xlfn.XLOOKUP(BE41,ud_asset_status[lookupValue],ud_asset_status[lookupKey],""))))</f>
        <v/>
      </c>
      <c r="BG41" s="7"/>
      <c r="BI41" s="3" t="str">
        <f>IF($A41="ADD",IF(NOT(ISBLANK(BH41)),_xlfn.XLOOKUP(BH41,ar_replace_reason[lookupValue],ar_replace_reason[lookupKey],"ERROR"),""), "")</f>
        <v/>
      </c>
      <c r="BJ41" s="3" t="str">
        <f t="shared" si="4"/>
        <v/>
      </c>
      <c r="BK41" s="3" t="str">
        <f>IF($A41="","",IF((AND($A41="ADD",OR(BJ41="",BJ41="Queenstown-Lakes District Council"))),"70",(_xlfn.XLOOKUP(BJ41,ud_organisation_owner[lookupValue],ud_organisation_owner[lookupKey],""))))</f>
        <v/>
      </c>
      <c r="BL41" s="3" t="str">
        <f t="shared" si="5"/>
        <v/>
      </c>
      <c r="BM41" s="3" t="str">
        <f>IF($A41="","",IF((AND($A41="ADD",OR(BL41="",BL41="Queenstown-Lakes District Council"))),"70",(_xlfn.XLOOKUP(BL41,ud_organisation_owner[lookupValue],ud_organisation_owner[lookupKey],""))))</f>
        <v/>
      </c>
      <c r="BN41" s="3" t="str">
        <f t="shared" si="6"/>
        <v/>
      </c>
      <c r="BO41" s="3" t="str">
        <f>IF($A41="","",IF((AND($A41="ADD",OR(BN41="",BN41="Local Authority"))),"17",(_xlfn.XLOOKUP(BN41,ud_sub_organisation[lookupValue],ud_sub_organisation[lookupKey],""))))</f>
        <v/>
      </c>
      <c r="BP41" s="3" t="str">
        <f t="shared" si="7"/>
        <v/>
      </c>
      <c r="BQ41" s="3" t="str">
        <f>IF($A41="","",IF((AND($A41="ADD",OR(BP41="",BP41="Vested assets"))),"12",(_xlfn.XLOOKUP(BP41,ud_work_origin[lookupValue],ud_work_origin[lookupKey],""))))</f>
        <v/>
      </c>
      <c r="BR41" s="8"/>
      <c r="BS41" s="2" t="str">
        <f t="shared" si="8"/>
        <v/>
      </c>
      <c r="BT41" s="3" t="str">
        <f t="shared" si="9"/>
        <v/>
      </c>
      <c r="BU41" s="3" t="str">
        <f>IF($A41="","",IF((AND($A41="ADD",OR(BT41="",BT41="Excellent"))),"1",(_xlfn.XLOOKUP(BT41,condition[lookupValue],condition[lookupKey],""))))</f>
        <v/>
      </c>
      <c r="BV41" s="7" t="str">
        <f t="shared" si="10"/>
        <v/>
      </c>
      <c r="BW41" s="9"/>
    </row>
    <row r="42" spans="2:75">
      <c r="B42" s="4"/>
      <c r="D42" s="3" t="str">
        <f>IF($A42="ADD",IF(NOT(ISBLANK(C42)),_xlfn.XLOOKUP(C42,ud_amds_table_list[lookupValue],ud_amds_table_list[lookupKey],"ERROR"),""), "")</f>
        <v/>
      </c>
      <c r="E42" s="9"/>
      <c r="G42" s="3" t="str">
        <f>IF($A42="ADD",IF(NOT(ISBLANK(F42)),_xlfn.XLOOKUP(F42,roadnames[lookupValue],roadnames[lookupKey],"ERROR"),""), "")</f>
        <v/>
      </c>
      <c r="H42" s="5"/>
      <c r="I42" s="5"/>
      <c r="J42" s="6"/>
      <c r="L42" s="3" t="str">
        <f>IF($A42="ADD",IF(NOT(ISBLANK(K42)),_xlfn.XLOOKUP(K42,side[lookupValue],side[lookupKey],"ERROR"),""), "")</f>
        <v/>
      </c>
      <c r="M42" s="4"/>
      <c r="N42" s="4"/>
      <c r="O42" s="4"/>
      <c r="Q42" s="3" t="str">
        <f>IF($A42="ADD",IF(NOT(ISBLANK(P42)),_xlfn.XLOOKUP(P42,ud_placement[lookupValue],ud_placement[lookupKey],"ERROR"),""), "")</f>
        <v/>
      </c>
      <c r="S42" s="3" t="str">
        <f>IF($A42="ADD",IF(NOT(ISBLANK(R42)),_xlfn.XLOOKUP(R42,ud_facility[lookupValue],ud_facility[lookupKey],"ERROR"),""), "")</f>
        <v/>
      </c>
      <c r="U42" s="3" t="str">
        <f>IF($A42="ADD",IF(NOT(ISBLANK(T42)),_xlfn.XLOOKUP(T42,ud_mep_asset_type[lookupValue],ud_mep_asset_type[lookupKey],"ERROR"),""), "")</f>
        <v/>
      </c>
      <c r="W42" s="3" t="str">
        <f>IF($A42="ADD",IF(NOT(ISBLANK(V42)),_xlfn.XLOOKUP(V42,ud_functional_system[lookupValue],ud_functional_system[lookupKey],"ERROR"),""), "")</f>
        <v/>
      </c>
      <c r="Z42" s="3" t="str">
        <f>IF($A42="ADD",IF(NOT(ISBLANK(Y42)),_xlfn.XLOOKUP(Y42,ud_functional_system[lookupValue],ud_functional_system[lookupKey],"ERROR"),""), "")</f>
        <v/>
      </c>
      <c r="AA42" s="2" t="str">
        <f t="shared" si="0"/>
        <v/>
      </c>
      <c r="AG42" s="3" t="str">
        <f>IF($A42="ADD",IF(NOT(ISBLANK(AF42)),_xlfn.XLOOKUP(AF42,ud_tcd_sign_class[lookupValue],ud_tcd_sign_class[lookupKey],"ERROR"),""), "")</f>
        <v/>
      </c>
      <c r="AI42" s="3" t="str">
        <f>IF($A42="ADD",IF(NOT(ISBLANK(AH42)),_xlfn.XLOOKUP(1,(ud_tcd_sign_subclass_lookup=AH42)*(ud_tcd_sign_subclass_parentKey=AG42),ud_tcd_sign_subclass[lookupKey],"ERROR"),""), "")</f>
        <v/>
      </c>
      <c r="AK42" s="3" t="str">
        <f>IF($A42="ADD",IF(NOT(ISBLANK(AJ42)),_xlfn.XLOOKUP(1,(ud_tcd_sign_type_el_lookup=AJ42)*(ud_tcd_sign_type_el_parentKey=AH42),ud_tcd_sign_type_el[lookupKey],"ERROR"),""), "")</f>
        <v/>
      </c>
      <c r="AM42" s="3" t="str">
        <f>IF($A42="ADD",IF(NOT(ISBLANK(AL42)),_xlfn.XLOOKUP(AL42,ud_power_requirements[lookupValue],ud_power_requirements[lookupKey],"ERROR"),""), "")</f>
        <v/>
      </c>
      <c r="AO42" s="3" t="str">
        <f>IF($A42="ADD",IF(NOT(ISBLANK(AN42)),_xlfn.XLOOKUP(AN42,ud_display_type[lookupValue],ud_display_type[lookupKey],"ERROR"),""), "")</f>
        <v/>
      </c>
      <c r="AP42" s="4"/>
      <c r="AQ42" s="4"/>
      <c r="AR42" s="3" t="str">
        <f t="shared" si="1"/>
        <v/>
      </c>
      <c r="AT42" s="8"/>
      <c r="AW42" s="3" t="str">
        <f>IF($A42="ADD",IF(NOT(ISBLANK(AV42)),_xlfn.XLOOKUP(AV42,ud_icp_group_standalone[lookupValue],ud_icp_group_standalone[lookupKey],"ERROR"),""), "")</f>
        <v/>
      </c>
      <c r="AY42" s="3" t="str">
        <f>IF($A42="ADD",IF(NOT(ISBLANK(AX42)),_xlfn.XLOOKUP(AX42,ud_icp_group_number[lookupValue],ud_icp_group_number[lookupKey],"ERROR"),""), "")</f>
        <v/>
      </c>
      <c r="AZ42" s="9"/>
      <c r="BB42" s="7"/>
      <c r="BC42" s="4" t="str">
        <f t="shared" ca="1" si="2"/>
        <v/>
      </c>
      <c r="BD42" s="4"/>
      <c r="BE42" s="3" t="str">
        <f t="shared" si="3"/>
        <v/>
      </c>
      <c r="BF42" s="3" t="str">
        <f>IF($A42="","",IF((AND($A42="ADD",OR(BE42="",BE42="In Use"))),"5",(_xlfn.XLOOKUP(BE42,ud_asset_status[lookupValue],ud_asset_status[lookupKey],""))))</f>
        <v/>
      </c>
      <c r="BG42" s="7"/>
      <c r="BI42" s="3" t="str">
        <f>IF($A42="ADD",IF(NOT(ISBLANK(BH42)),_xlfn.XLOOKUP(BH42,ar_replace_reason[lookupValue],ar_replace_reason[lookupKey],"ERROR"),""), "")</f>
        <v/>
      </c>
      <c r="BJ42" s="3" t="str">
        <f t="shared" si="4"/>
        <v/>
      </c>
      <c r="BK42" s="3" t="str">
        <f>IF($A42="","",IF((AND($A42="ADD",OR(BJ42="",BJ42="Queenstown-Lakes District Council"))),"70",(_xlfn.XLOOKUP(BJ42,ud_organisation_owner[lookupValue],ud_organisation_owner[lookupKey],""))))</f>
        <v/>
      </c>
      <c r="BL42" s="3" t="str">
        <f t="shared" si="5"/>
        <v/>
      </c>
      <c r="BM42" s="3" t="str">
        <f>IF($A42="","",IF((AND($A42="ADD",OR(BL42="",BL42="Queenstown-Lakes District Council"))),"70",(_xlfn.XLOOKUP(BL42,ud_organisation_owner[lookupValue],ud_organisation_owner[lookupKey],""))))</f>
        <v/>
      </c>
      <c r="BN42" s="3" t="str">
        <f t="shared" si="6"/>
        <v/>
      </c>
      <c r="BO42" s="3" t="str">
        <f>IF($A42="","",IF((AND($A42="ADD",OR(BN42="",BN42="Local Authority"))),"17",(_xlfn.XLOOKUP(BN42,ud_sub_organisation[lookupValue],ud_sub_organisation[lookupKey],""))))</f>
        <v/>
      </c>
      <c r="BP42" s="3" t="str">
        <f t="shared" si="7"/>
        <v/>
      </c>
      <c r="BQ42" s="3" t="str">
        <f>IF($A42="","",IF((AND($A42="ADD",OR(BP42="",BP42="Vested assets"))),"12",(_xlfn.XLOOKUP(BP42,ud_work_origin[lookupValue],ud_work_origin[lookupKey],""))))</f>
        <v/>
      </c>
      <c r="BR42" s="8"/>
      <c r="BS42" s="2" t="str">
        <f t="shared" si="8"/>
        <v/>
      </c>
      <c r="BT42" s="3" t="str">
        <f t="shared" si="9"/>
        <v/>
      </c>
      <c r="BU42" s="3" t="str">
        <f>IF($A42="","",IF((AND($A42="ADD",OR(BT42="",BT42="Excellent"))),"1",(_xlfn.XLOOKUP(BT42,condition[lookupValue],condition[lookupKey],""))))</f>
        <v/>
      </c>
      <c r="BV42" s="7" t="str">
        <f t="shared" si="10"/>
        <v/>
      </c>
      <c r="BW42" s="9"/>
    </row>
    <row r="43" spans="2:75">
      <c r="B43" s="4"/>
      <c r="D43" s="3" t="str">
        <f>IF($A43="ADD",IF(NOT(ISBLANK(C43)),_xlfn.XLOOKUP(C43,ud_amds_table_list[lookupValue],ud_amds_table_list[lookupKey],"ERROR"),""), "")</f>
        <v/>
      </c>
      <c r="E43" s="9"/>
      <c r="G43" s="3" t="str">
        <f>IF($A43="ADD",IF(NOT(ISBLANK(F43)),_xlfn.XLOOKUP(F43,roadnames[lookupValue],roadnames[lookupKey],"ERROR"),""), "")</f>
        <v/>
      </c>
      <c r="H43" s="5"/>
      <c r="I43" s="5"/>
      <c r="J43" s="6"/>
      <c r="L43" s="3" t="str">
        <f>IF($A43="ADD",IF(NOT(ISBLANK(K43)),_xlfn.XLOOKUP(K43,side[lookupValue],side[lookupKey],"ERROR"),""), "")</f>
        <v/>
      </c>
      <c r="M43" s="4"/>
      <c r="N43" s="4"/>
      <c r="O43" s="4"/>
      <c r="Q43" s="3" t="str">
        <f>IF($A43="ADD",IF(NOT(ISBLANK(P43)),_xlfn.XLOOKUP(P43,ud_placement[lookupValue],ud_placement[lookupKey],"ERROR"),""), "")</f>
        <v/>
      </c>
      <c r="S43" s="3" t="str">
        <f>IF($A43="ADD",IF(NOT(ISBLANK(R43)),_xlfn.XLOOKUP(R43,ud_facility[lookupValue],ud_facility[lookupKey],"ERROR"),""), "")</f>
        <v/>
      </c>
      <c r="U43" s="3" t="str">
        <f>IF($A43="ADD",IF(NOT(ISBLANK(T43)),_xlfn.XLOOKUP(T43,ud_mep_asset_type[lookupValue],ud_mep_asset_type[lookupKey],"ERROR"),""), "")</f>
        <v/>
      </c>
      <c r="W43" s="3" t="str">
        <f>IF($A43="ADD",IF(NOT(ISBLANK(V43)),_xlfn.XLOOKUP(V43,ud_functional_system[lookupValue],ud_functional_system[lookupKey],"ERROR"),""), "")</f>
        <v/>
      </c>
      <c r="Z43" s="3" t="str">
        <f>IF($A43="ADD",IF(NOT(ISBLANK(Y43)),_xlfn.XLOOKUP(Y43,ud_functional_system[lookupValue],ud_functional_system[lookupKey],"ERROR"),""), "")</f>
        <v/>
      </c>
      <c r="AA43" s="2" t="str">
        <f t="shared" si="0"/>
        <v/>
      </c>
      <c r="AG43" s="3" t="str">
        <f>IF($A43="ADD",IF(NOT(ISBLANK(AF43)),_xlfn.XLOOKUP(AF43,ud_tcd_sign_class[lookupValue],ud_tcd_sign_class[lookupKey],"ERROR"),""), "")</f>
        <v/>
      </c>
      <c r="AI43" s="3" t="str">
        <f>IF($A43="ADD",IF(NOT(ISBLANK(AH43)),_xlfn.XLOOKUP(1,(ud_tcd_sign_subclass_lookup=AH43)*(ud_tcd_sign_subclass_parentKey=AG43),ud_tcd_sign_subclass[lookupKey],"ERROR"),""), "")</f>
        <v/>
      </c>
      <c r="AK43" s="3" t="str">
        <f>IF($A43="ADD",IF(NOT(ISBLANK(AJ43)),_xlfn.XLOOKUP(1,(ud_tcd_sign_type_el_lookup=AJ43)*(ud_tcd_sign_type_el_parentKey=AH43),ud_tcd_sign_type_el[lookupKey],"ERROR"),""), "")</f>
        <v/>
      </c>
      <c r="AM43" s="3" t="str">
        <f>IF($A43="ADD",IF(NOT(ISBLANK(AL43)),_xlfn.XLOOKUP(AL43,ud_power_requirements[lookupValue],ud_power_requirements[lookupKey],"ERROR"),""), "")</f>
        <v/>
      </c>
      <c r="AO43" s="3" t="str">
        <f>IF($A43="ADD",IF(NOT(ISBLANK(AN43)),_xlfn.XLOOKUP(AN43,ud_display_type[lookupValue],ud_display_type[lookupKey],"ERROR"),""), "")</f>
        <v/>
      </c>
      <c r="AP43" s="4"/>
      <c r="AQ43" s="4"/>
      <c r="AR43" s="3" t="str">
        <f t="shared" si="1"/>
        <v/>
      </c>
      <c r="AT43" s="8"/>
      <c r="AW43" s="3" t="str">
        <f>IF($A43="ADD",IF(NOT(ISBLANK(AV43)),_xlfn.XLOOKUP(AV43,ud_icp_group_standalone[lookupValue],ud_icp_group_standalone[lookupKey],"ERROR"),""), "")</f>
        <v/>
      </c>
      <c r="AY43" s="3" t="str">
        <f>IF($A43="ADD",IF(NOT(ISBLANK(AX43)),_xlfn.XLOOKUP(AX43,ud_icp_group_number[lookupValue],ud_icp_group_number[lookupKey],"ERROR"),""), "")</f>
        <v/>
      </c>
      <c r="AZ43" s="9"/>
      <c r="BB43" s="7"/>
      <c r="BC43" s="4" t="str">
        <f t="shared" ca="1" si="2"/>
        <v/>
      </c>
      <c r="BD43" s="4"/>
      <c r="BE43" s="3" t="str">
        <f t="shared" si="3"/>
        <v/>
      </c>
      <c r="BF43" s="3" t="str">
        <f>IF($A43="","",IF((AND($A43="ADD",OR(BE43="",BE43="In Use"))),"5",(_xlfn.XLOOKUP(BE43,ud_asset_status[lookupValue],ud_asset_status[lookupKey],""))))</f>
        <v/>
      </c>
      <c r="BG43" s="7"/>
      <c r="BI43" s="3" t="str">
        <f>IF($A43="ADD",IF(NOT(ISBLANK(BH43)),_xlfn.XLOOKUP(BH43,ar_replace_reason[lookupValue],ar_replace_reason[lookupKey],"ERROR"),""), "")</f>
        <v/>
      </c>
      <c r="BJ43" s="3" t="str">
        <f t="shared" si="4"/>
        <v/>
      </c>
      <c r="BK43" s="3" t="str">
        <f>IF($A43="","",IF((AND($A43="ADD",OR(BJ43="",BJ43="Queenstown-Lakes District Council"))),"70",(_xlfn.XLOOKUP(BJ43,ud_organisation_owner[lookupValue],ud_organisation_owner[lookupKey],""))))</f>
        <v/>
      </c>
      <c r="BL43" s="3" t="str">
        <f t="shared" si="5"/>
        <v/>
      </c>
      <c r="BM43" s="3" t="str">
        <f>IF($A43="","",IF((AND($A43="ADD",OR(BL43="",BL43="Queenstown-Lakes District Council"))),"70",(_xlfn.XLOOKUP(BL43,ud_organisation_owner[lookupValue],ud_organisation_owner[lookupKey],""))))</f>
        <v/>
      </c>
      <c r="BN43" s="3" t="str">
        <f t="shared" si="6"/>
        <v/>
      </c>
      <c r="BO43" s="3" t="str">
        <f>IF($A43="","",IF((AND($A43="ADD",OR(BN43="",BN43="Local Authority"))),"17",(_xlfn.XLOOKUP(BN43,ud_sub_organisation[lookupValue],ud_sub_organisation[lookupKey],""))))</f>
        <v/>
      </c>
      <c r="BP43" s="3" t="str">
        <f t="shared" si="7"/>
        <v/>
      </c>
      <c r="BQ43" s="3" t="str">
        <f>IF($A43="","",IF((AND($A43="ADD",OR(BP43="",BP43="Vested assets"))),"12",(_xlfn.XLOOKUP(BP43,ud_work_origin[lookupValue],ud_work_origin[lookupKey],""))))</f>
        <v/>
      </c>
      <c r="BR43" s="8"/>
      <c r="BS43" s="2" t="str">
        <f t="shared" si="8"/>
        <v/>
      </c>
      <c r="BT43" s="3" t="str">
        <f t="shared" si="9"/>
        <v/>
      </c>
      <c r="BU43" s="3" t="str">
        <f>IF($A43="","",IF((AND($A43="ADD",OR(BT43="",BT43="Excellent"))),"1",(_xlfn.XLOOKUP(BT43,condition[lookupValue],condition[lookupKey],""))))</f>
        <v/>
      </c>
      <c r="BV43" s="7" t="str">
        <f t="shared" si="10"/>
        <v/>
      </c>
      <c r="BW43" s="9"/>
    </row>
    <row r="44" spans="2:75">
      <c r="B44" s="4"/>
      <c r="D44" s="3" t="str">
        <f>IF($A44="ADD",IF(NOT(ISBLANK(C44)),_xlfn.XLOOKUP(C44,ud_amds_table_list[lookupValue],ud_amds_table_list[lookupKey],"ERROR"),""), "")</f>
        <v/>
      </c>
      <c r="E44" s="9"/>
      <c r="G44" s="3" t="str">
        <f>IF($A44="ADD",IF(NOT(ISBLANK(F44)),_xlfn.XLOOKUP(F44,roadnames[lookupValue],roadnames[lookupKey],"ERROR"),""), "")</f>
        <v/>
      </c>
      <c r="H44" s="5"/>
      <c r="I44" s="5"/>
      <c r="J44" s="6"/>
      <c r="L44" s="3" t="str">
        <f>IF($A44="ADD",IF(NOT(ISBLANK(K44)),_xlfn.XLOOKUP(K44,side[lookupValue],side[lookupKey],"ERROR"),""), "")</f>
        <v/>
      </c>
      <c r="M44" s="4"/>
      <c r="N44" s="4"/>
      <c r="O44" s="4"/>
      <c r="Q44" s="3" t="str">
        <f>IF($A44="ADD",IF(NOT(ISBLANK(P44)),_xlfn.XLOOKUP(P44,ud_placement[lookupValue],ud_placement[lookupKey],"ERROR"),""), "")</f>
        <v/>
      </c>
      <c r="S44" s="3" t="str">
        <f>IF($A44="ADD",IF(NOT(ISBLANK(R44)),_xlfn.XLOOKUP(R44,ud_facility[lookupValue],ud_facility[lookupKey],"ERROR"),""), "")</f>
        <v/>
      </c>
      <c r="U44" s="3" t="str">
        <f>IF($A44="ADD",IF(NOT(ISBLANK(T44)),_xlfn.XLOOKUP(T44,ud_mep_asset_type[lookupValue],ud_mep_asset_type[lookupKey],"ERROR"),""), "")</f>
        <v/>
      </c>
      <c r="W44" s="3" t="str">
        <f>IF($A44="ADD",IF(NOT(ISBLANK(V44)),_xlfn.XLOOKUP(V44,ud_functional_system[lookupValue],ud_functional_system[lookupKey],"ERROR"),""), "")</f>
        <v/>
      </c>
      <c r="Z44" s="3" t="str">
        <f>IF($A44="ADD",IF(NOT(ISBLANK(Y44)),_xlfn.XLOOKUP(Y44,ud_functional_system[lookupValue],ud_functional_system[lookupKey],"ERROR"),""), "")</f>
        <v/>
      </c>
      <c r="AA44" s="2" t="str">
        <f t="shared" si="0"/>
        <v/>
      </c>
      <c r="AG44" s="3" t="str">
        <f>IF($A44="ADD",IF(NOT(ISBLANK(AF44)),_xlfn.XLOOKUP(AF44,ud_tcd_sign_class[lookupValue],ud_tcd_sign_class[lookupKey],"ERROR"),""), "")</f>
        <v/>
      </c>
      <c r="AI44" s="3" t="str">
        <f>IF($A44="ADD",IF(NOT(ISBLANK(AH44)),_xlfn.XLOOKUP(1,(ud_tcd_sign_subclass_lookup=AH44)*(ud_tcd_sign_subclass_parentKey=AG44),ud_tcd_sign_subclass[lookupKey],"ERROR"),""), "")</f>
        <v/>
      </c>
      <c r="AK44" s="3" t="str">
        <f>IF($A44="ADD",IF(NOT(ISBLANK(AJ44)),_xlfn.XLOOKUP(1,(ud_tcd_sign_type_el_lookup=AJ44)*(ud_tcd_sign_type_el_parentKey=AH44),ud_tcd_sign_type_el[lookupKey],"ERROR"),""), "")</f>
        <v/>
      </c>
      <c r="AM44" s="3" t="str">
        <f>IF($A44="ADD",IF(NOT(ISBLANK(AL44)),_xlfn.XLOOKUP(AL44,ud_power_requirements[lookupValue],ud_power_requirements[lookupKey],"ERROR"),""), "")</f>
        <v/>
      </c>
      <c r="AO44" s="3" t="str">
        <f>IF($A44="ADD",IF(NOT(ISBLANK(AN44)),_xlfn.XLOOKUP(AN44,ud_display_type[lookupValue],ud_display_type[lookupKey],"ERROR"),""), "")</f>
        <v/>
      </c>
      <c r="AP44" s="4"/>
      <c r="AQ44" s="4"/>
      <c r="AR44" s="3" t="str">
        <f t="shared" si="1"/>
        <v/>
      </c>
      <c r="AT44" s="8"/>
      <c r="AW44" s="3" t="str">
        <f>IF($A44="ADD",IF(NOT(ISBLANK(AV44)),_xlfn.XLOOKUP(AV44,ud_icp_group_standalone[lookupValue],ud_icp_group_standalone[lookupKey],"ERROR"),""), "")</f>
        <v/>
      </c>
      <c r="AY44" s="3" t="str">
        <f>IF($A44="ADD",IF(NOT(ISBLANK(AX44)),_xlfn.XLOOKUP(AX44,ud_icp_group_number[lookupValue],ud_icp_group_number[lookupKey],"ERROR"),""), "")</f>
        <v/>
      </c>
      <c r="AZ44" s="9"/>
      <c r="BB44" s="7"/>
      <c r="BC44" s="4" t="str">
        <f t="shared" ca="1" si="2"/>
        <v/>
      </c>
      <c r="BD44" s="4"/>
      <c r="BE44" s="3" t="str">
        <f t="shared" si="3"/>
        <v/>
      </c>
      <c r="BF44" s="3" t="str">
        <f>IF($A44="","",IF((AND($A44="ADD",OR(BE44="",BE44="In Use"))),"5",(_xlfn.XLOOKUP(BE44,ud_asset_status[lookupValue],ud_asset_status[lookupKey],""))))</f>
        <v/>
      </c>
      <c r="BG44" s="7"/>
      <c r="BI44" s="3" t="str">
        <f>IF($A44="ADD",IF(NOT(ISBLANK(BH44)),_xlfn.XLOOKUP(BH44,ar_replace_reason[lookupValue],ar_replace_reason[lookupKey],"ERROR"),""), "")</f>
        <v/>
      </c>
      <c r="BJ44" s="3" t="str">
        <f t="shared" si="4"/>
        <v/>
      </c>
      <c r="BK44" s="3" t="str">
        <f>IF($A44="","",IF((AND($A44="ADD",OR(BJ44="",BJ44="Queenstown-Lakes District Council"))),"70",(_xlfn.XLOOKUP(BJ44,ud_organisation_owner[lookupValue],ud_organisation_owner[lookupKey],""))))</f>
        <v/>
      </c>
      <c r="BL44" s="3" t="str">
        <f t="shared" si="5"/>
        <v/>
      </c>
      <c r="BM44" s="3" t="str">
        <f>IF($A44="","",IF((AND($A44="ADD",OR(BL44="",BL44="Queenstown-Lakes District Council"))),"70",(_xlfn.XLOOKUP(BL44,ud_organisation_owner[lookupValue],ud_organisation_owner[lookupKey],""))))</f>
        <v/>
      </c>
      <c r="BN44" s="3" t="str">
        <f t="shared" si="6"/>
        <v/>
      </c>
      <c r="BO44" s="3" t="str">
        <f>IF($A44="","",IF((AND($A44="ADD",OR(BN44="",BN44="Local Authority"))),"17",(_xlfn.XLOOKUP(BN44,ud_sub_organisation[lookupValue],ud_sub_organisation[lookupKey],""))))</f>
        <v/>
      </c>
      <c r="BP44" s="3" t="str">
        <f t="shared" si="7"/>
        <v/>
      </c>
      <c r="BQ44" s="3" t="str">
        <f>IF($A44="","",IF((AND($A44="ADD",OR(BP44="",BP44="Vested assets"))),"12",(_xlfn.XLOOKUP(BP44,ud_work_origin[lookupValue],ud_work_origin[lookupKey],""))))</f>
        <v/>
      </c>
      <c r="BR44" s="8"/>
      <c r="BS44" s="2" t="str">
        <f t="shared" si="8"/>
        <v/>
      </c>
      <c r="BT44" s="3" t="str">
        <f t="shared" si="9"/>
        <v/>
      </c>
      <c r="BU44" s="3" t="str">
        <f>IF($A44="","",IF((AND($A44="ADD",OR(BT44="",BT44="Excellent"))),"1",(_xlfn.XLOOKUP(BT44,condition[lookupValue],condition[lookupKey],""))))</f>
        <v/>
      </c>
      <c r="BV44" s="7" t="str">
        <f t="shared" si="10"/>
        <v/>
      </c>
      <c r="BW44" s="9"/>
    </row>
    <row r="45" spans="2:75">
      <c r="B45" s="4"/>
      <c r="D45" s="3" t="str">
        <f>IF($A45="ADD",IF(NOT(ISBLANK(C45)),_xlfn.XLOOKUP(C45,ud_amds_table_list[lookupValue],ud_amds_table_list[lookupKey],"ERROR"),""), "")</f>
        <v/>
      </c>
      <c r="E45" s="9"/>
      <c r="G45" s="3" t="str">
        <f>IF($A45="ADD",IF(NOT(ISBLANK(F45)),_xlfn.XLOOKUP(F45,roadnames[lookupValue],roadnames[lookupKey],"ERROR"),""), "")</f>
        <v/>
      </c>
      <c r="H45" s="5"/>
      <c r="I45" s="5"/>
      <c r="J45" s="6"/>
      <c r="L45" s="3" t="str">
        <f>IF($A45="ADD",IF(NOT(ISBLANK(K45)),_xlfn.XLOOKUP(K45,side[lookupValue],side[lookupKey],"ERROR"),""), "")</f>
        <v/>
      </c>
      <c r="M45" s="4"/>
      <c r="N45" s="4"/>
      <c r="O45" s="4"/>
      <c r="Q45" s="3" t="str">
        <f>IF($A45="ADD",IF(NOT(ISBLANK(P45)),_xlfn.XLOOKUP(P45,ud_placement[lookupValue],ud_placement[lookupKey],"ERROR"),""), "")</f>
        <v/>
      </c>
      <c r="S45" s="3" t="str">
        <f>IF($A45="ADD",IF(NOT(ISBLANK(R45)),_xlfn.XLOOKUP(R45,ud_facility[lookupValue],ud_facility[lookupKey],"ERROR"),""), "")</f>
        <v/>
      </c>
      <c r="U45" s="3" t="str">
        <f>IF($A45="ADD",IF(NOT(ISBLANK(T45)),_xlfn.XLOOKUP(T45,ud_mep_asset_type[lookupValue],ud_mep_asset_type[lookupKey],"ERROR"),""), "")</f>
        <v/>
      </c>
      <c r="W45" s="3" t="str">
        <f>IF($A45="ADD",IF(NOT(ISBLANK(V45)),_xlfn.XLOOKUP(V45,ud_functional_system[lookupValue],ud_functional_system[lookupKey],"ERROR"),""), "")</f>
        <v/>
      </c>
      <c r="Z45" s="3" t="str">
        <f>IF($A45="ADD",IF(NOT(ISBLANK(Y45)),_xlfn.XLOOKUP(Y45,ud_functional_system[lookupValue],ud_functional_system[lookupKey],"ERROR"),""), "")</f>
        <v/>
      </c>
      <c r="AA45" s="2" t="str">
        <f t="shared" si="0"/>
        <v/>
      </c>
      <c r="AG45" s="3" t="str">
        <f>IF($A45="ADD",IF(NOT(ISBLANK(AF45)),_xlfn.XLOOKUP(AF45,ud_tcd_sign_class[lookupValue],ud_tcd_sign_class[lookupKey],"ERROR"),""), "")</f>
        <v/>
      </c>
      <c r="AI45" s="3" t="str">
        <f>IF($A45="ADD",IF(NOT(ISBLANK(AH45)),_xlfn.XLOOKUP(1,(ud_tcd_sign_subclass_lookup=AH45)*(ud_tcd_sign_subclass_parentKey=AG45),ud_tcd_sign_subclass[lookupKey],"ERROR"),""), "")</f>
        <v/>
      </c>
      <c r="AK45" s="3" t="str">
        <f>IF($A45="ADD",IF(NOT(ISBLANK(AJ45)),_xlfn.XLOOKUP(1,(ud_tcd_sign_type_el_lookup=AJ45)*(ud_tcd_sign_type_el_parentKey=AH45),ud_tcd_sign_type_el[lookupKey],"ERROR"),""), "")</f>
        <v/>
      </c>
      <c r="AM45" s="3" t="str">
        <f>IF($A45="ADD",IF(NOT(ISBLANK(AL45)),_xlfn.XLOOKUP(AL45,ud_power_requirements[lookupValue],ud_power_requirements[lookupKey],"ERROR"),""), "")</f>
        <v/>
      </c>
      <c r="AO45" s="3" t="str">
        <f>IF($A45="ADD",IF(NOT(ISBLANK(AN45)),_xlfn.XLOOKUP(AN45,ud_display_type[lookupValue],ud_display_type[lookupKey],"ERROR"),""), "")</f>
        <v/>
      </c>
      <c r="AP45" s="4"/>
      <c r="AQ45" s="4"/>
      <c r="AR45" s="3" t="str">
        <f t="shared" si="1"/>
        <v/>
      </c>
      <c r="AT45" s="8"/>
      <c r="AW45" s="3" t="str">
        <f>IF($A45="ADD",IF(NOT(ISBLANK(AV45)),_xlfn.XLOOKUP(AV45,ud_icp_group_standalone[lookupValue],ud_icp_group_standalone[lookupKey],"ERROR"),""), "")</f>
        <v/>
      </c>
      <c r="AY45" s="3" t="str">
        <f>IF($A45="ADD",IF(NOT(ISBLANK(AX45)),_xlfn.XLOOKUP(AX45,ud_icp_group_number[lookupValue],ud_icp_group_number[lookupKey],"ERROR"),""), "")</f>
        <v/>
      </c>
      <c r="AZ45" s="9"/>
      <c r="BB45" s="7"/>
      <c r="BC45" s="4" t="str">
        <f t="shared" ca="1" si="2"/>
        <v/>
      </c>
      <c r="BD45" s="4"/>
      <c r="BE45" s="3" t="str">
        <f t="shared" si="3"/>
        <v/>
      </c>
      <c r="BF45" s="3" t="str">
        <f>IF($A45="","",IF((AND($A45="ADD",OR(BE45="",BE45="In Use"))),"5",(_xlfn.XLOOKUP(BE45,ud_asset_status[lookupValue],ud_asset_status[lookupKey],""))))</f>
        <v/>
      </c>
      <c r="BG45" s="7"/>
      <c r="BI45" s="3" t="str">
        <f>IF($A45="ADD",IF(NOT(ISBLANK(BH45)),_xlfn.XLOOKUP(BH45,ar_replace_reason[lookupValue],ar_replace_reason[lookupKey],"ERROR"),""), "")</f>
        <v/>
      </c>
      <c r="BJ45" s="3" t="str">
        <f t="shared" si="4"/>
        <v/>
      </c>
      <c r="BK45" s="3" t="str">
        <f>IF($A45="","",IF((AND($A45="ADD",OR(BJ45="",BJ45="Queenstown-Lakes District Council"))),"70",(_xlfn.XLOOKUP(BJ45,ud_organisation_owner[lookupValue],ud_organisation_owner[lookupKey],""))))</f>
        <v/>
      </c>
      <c r="BL45" s="3" t="str">
        <f t="shared" si="5"/>
        <v/>
      </c>
      <c r="BM45" s="3" t="str">
        <f>IF($A45="","",IF((AND($A45="ADD",OR(BL45="",BL45="Queenstown-Lakes District Council"))),"70",(_xlfn.XLOOKUP(BL45,ud_organisation_owner[lookupValue],ud_organisation_owner[lookupKey],""))))</f>
        <v/>
      </c>
      <c r="BN45" s="3" t="str">
        <f t="shared" si="6"/>
        <v/>
      </c>
      <c r="BO45" s="3" t="str">
        <f>IF($A45="","",IF((AND($A45="ADD",OR(BN45="",BN45="Local Authority"))),"17",(_xlfn.XLOOKUP(BN45,ud_sub_organisation[lookupValue],ud_sub_organisation[lookupKey],""))))</f>
        <v/>
      </c>
      <c r="BP45" s="3" t="str">
        <f t="shared" si="7"/>
        <v/>
      </c>
      <c r="BQ45" s="3" t="str">
        <f>IF($A45="","",IF((AND($A45="ADD",OR(BP45="",BP45="Vested assets"))),"12",(_xlfn.XLOOKUP(BP45,ud_work_origin[lookupValue],ud_work_origin[lookupKey],""))))</f>
        <v/>
      </c>
      <c r="BR45" s="8"/>
      <c r="BS45" s="2" t="str">
        <f t="shared" si="8"/>
        <v/>
      </c>
      <c r="BT45" s="3" t="str">
        <f t="shared" si="9"/>
        <v/>
      </c>
      <c r="BU45" s="3" t="str">
        <f>IF($A45="","",IF((AND($A45="ADD",OR(BT45="",BT45="Excellent"))),"1",(_xlfn.XLOOKUP(BT45,condition[lookupValue],condition[lookupKey],""))))</f>
        <v/>
      </c>
      <c r="BV45" s="7" t="str">
        <f t="shared" si="10"/>
        <v/>
      </c>
      <c r="BW45" s="9"/>
    </row>
    <row r="46" spans="2:75">
      <c r="B46" s="4"/>
      <c r="D46" s="3" t="str">
        <f>IF($A46="ADD",IF(NOT(ISBLANK(C46)),_xlfn.XLOOKUP(C46,ud_amds_table_list[lookupValue],ud_amds_table_list[lookupKey],"ERROR"),""), "")</f>
        <v/>
      </c>
      <c r="E46" s="9"/>
      <c r="G46" s="3" t="str">
        <f>IF($A46="ADD",IF(NOT(ISBLANK(F46)),_xlfn.XLOOKUP(F46,roadnames[lookupValue],roadnames[lookupKey],"ERROR"),""), "")</f>
        <v/>
      </c>
      <c r="H46" s="5"/>
      <c r="I46" s="5"/>
      <c r="J46" s="6"/>
      <c r="L46" s="3" t="str">
        <f>IF($A46="ADD",IF(NOT(ISBLANK(K46)),_xlfn.XLOOKUP(K46,side[lookupValue],side[lookupKey],"ERROR"),""), "")</f>
        <v/>
      </c>
      <c r="M46" s="4"/>
      <c r="N46" s="4"/>
      <c r="O46" s="4"/>
      <c r="Q46" s="3" t="str">
        <f>IF($A46="ADD",IF(NOT(ISBLANK(P46)),_xlfn.XLOOKUP(P46,ud_placement[lookupValue],ud_placement[lookupKey],"ERROR"),""), "")</f>
        <v/>
      </c>
      <c r="S46" s="3" t="str">
        <f>IF($A46="ADD",IF(NOT(ISBLANK(R46)),_xlfn.XLOOKUP(R46,ud_facility[lookupValue],ud_facility[lookupKey],"ERROR"),""), "")</f>
        <v/>
      </c>
      <c r="U46" s="3" t="str">
        <f>IF($A46="ADD",IF(NOT(ISBLANK(T46)),_xlfn.XLOOKUP(T46,ud_mep_asset_type[lookupValue],ud_mep_asset_type[lookupKey],"ERROR"),""), "")</f>
        <v/>
      </c>
      <c r="W46" s="3" t="str">
        <f>IF($A46="ADD",IF(NOT(ISBLANK(V46)),_xlfn.XLOOKUP(V46,ud_functional_system[lookupValue],ud_functional_system[lookupKey],"ERROR"),""), "")</f>
        <v/>
      </c>
      <c r="Z46" s="3" t="str">
        <f>IF($A46="ADD",IF(NOT(ISBLANK(Y46)),_xlfn.XLOOKUP(Y46,ud_functional_system[lookupValue],ud_functional_system[lookupKey],"ERROR"),""), "")</f>
        <v/>
      </c>
      <c r="AA46" s="2" t="str">
        <f t="shared" si="0"/>
        <v/>
      </c>
      <c r="AG46" s="3" t="str">
        <f>IF($A46="ADD",IF(NOT(ISBLANK(AF46)),_xlfn.XLOOKUP(AF46,ud_tcd_sign_class[lookupValue],ud_tcd_sign_class[lookupKey],"ERROR"),""), "")</f>
        <v/>
      </c>
      <c r="AI46" s="3" t="str">
        <f>IF($A46="ADD",IF(NOT(ISBLANK(AH46)),_xlfn.XLOOKUP(1,(ud_tcd_sign_subclass_lookup=AH46)*(ud_tcd_sign_subclass_parentKey=AG46),ud_tcd_sign_subclass[lookupKey],"ERROR"),""), "")</f>
        <v/>
      </c>
      <c r="AK46" s="3" t="str">
        <f>IF($A46="ADD",IF(NOT(ISBLANK(AJ46)),_xlfn.XLOOKUP(1,(ud_tcd_sign_type_el_lookup=AJ46)*(ud_tcd_sign_type_el_parentKey=AH46),ud_tcd_sign_type_el[lookupKey],"ERROR"),""), "")</f>
        <v/>
      </c>
      <c r="AM46" s="3" t="str">
        <f>IF($A46="ADD",IF(NOT(ISBLANK(AL46)),_xlfn.XLOOKUP(AL46,ud_power_requirements[lookupValue],ud_power_requirements[lookupKey],"ERROR"),""), "")</f>
        <v/>
      </c>
      <c r="AO46" s="3" t="str">
        <f>IF($A46="ADD",IF(NOT(ISBLANK(AN46)),_xlfn.XLOOKUP(AN46,ud_display_type[lookupValue],ud_display_type[lookupKey],"ERROR"),""), "")</f>
        <v/>
      </c>
      <c r="AP46" s="4"/>
      <c r="AQ46" s="4"/>
      <c r="AR46" s="3" t="str">
        <f t="shared" si="1"/>
        <v/>
      </c>
      <c r="AT46" s="8"/>
      <c r="AW46" s="3" t="str">
        <f>IF($A46="ADD",IF(NOT(ISBLANK(AV46)),_xlfn.XLOOKUP(AV46,ud_icp_group_standalone[lookupValue],ud_icp_group_standalone[lookupKey],"ERROR"),""), "")</f>
        <v/>
      </c>
      <c r="AY46" s="3" t="str">
        <f>IF($A46="ADD",IF(NOT(ISBLANK(AX46)),_xlfn.XLOOKUP(AX46,ud_icp_group_number[lookupValue],ud_icp_group_number[lookupKey],"ERROR"),""), "")</f>
        <v/>
      </c>
      <c r="AZ46" s="9"/>
      <c r="BB46" s="7"/>
      <c r="BC46" s="4" t="str">
        <f t="shared" ca="1" si="2"/>
        <v/>
      </c>
      <c r="BD46" s="4"/>
      <c r="BE46" s="3" t="str">
        <f t="shared" si="3"/>
        <v/>
      </c>
      <c r="BF46" s="3" t="str">
        <f>IF($A46="","",IF((AND($A46="ADD",OR(BE46="",BE46="In Use"))),"5",(_xlfn.XLOOKUP(BE46,ud_asset_status[lookupValue],ud_asset_status[lookupKey],""))))</f>
        <v/>
      </c>
      <c r="BG46" s="7"/>
      <c r="BI46" s="3" t="str">
        <f>IF($A46="ADD",IF(NOT(ISBLANK(BH46)),_xlfn.XLOOKUP(BH46,ar_replace_reason[lookupValue],ar_replace_reason[lookupKey],"ERROR"),""), "")</f>
        <v/>
      </c>
      <c r="BJ46" s="3" t="str">
        <f t="shared" si="4"/>
        <v/>
      </c>
      <c r="BK46" s="3" t="str">
        <f>IF($A46="","",IF((AND($A46="ADD",OR(BJ46="",BJ46="Queenstown-Lakes District Council"))),"70",(_xlfn.XLOOKUP(BJ46,ud_organisation_owner[lookupValue],ud_organisation_owner[lookupKey],""))))</f>
        <v/>
      </c>
      <c r="BL46" s="3" t="str">
        <f t="shared" si="5"/>
        <v/>
      </c>
      <c r="BM46" s="3" t="str">
        <f>IF($A46="","",IF((AND($A46="ADD",OR(BL46="",BL46="Queenstown-Lakes District Council"))),"70",(_xlfn.XLOOKUP(BL46,ud_organisation_owner[lookupValue],ud_organisation_owner[lookupKey],""))))</f>
        <v/>
      </c>
      <c r="BN46" s="3" t="str">
        <f t="shared" si="6"/>
        <v/>
      </c>
      <c r="BO46" s="3" t="str">
        <f>IF($A46="","",IF((AND($A46="ADD",OR(BN46="",BN46="Local Authority"))),"17",(_xlfn.XLOOKUP(BN46,ud_sub_organisation[lookupValue],ud_sub_organisation[lookupKey],""))))</f>
        <v/>
      </c>
      <c r="BP46" s="3" t="str">
        <f t="shared" si="7"/>
        <v/>
      </c>
      <c r="BQ46" s="3" t="str">
        <f>IF($A46="","",IF((AND($A46="ADD",OR(BP46="",BP46="Vested assets"))),"12",(_xlfn.XLOOKUP(BP46,ud_work_origin[lookupValue],ud_work_origin[lookupKey],""))))</f>
        <v/>
      </c>
      <c r="BR46" s="8"/>
      <c r="BS46" s="2" t="str">
        <f t="shared" si="8"/>
        <v/>
      </c>
      <c r="BT46" s="3" t="str">
        <f t="shared" si="9"/>
        <v/>
      </c>
      <c r="BU46" s="3" t="str">
        <f>IF($A46="","",IF((AND($A46="ADD",OR(BT46="",BT46="Excellent"))),"1",(_xlfn.XLOOKUP(BT46,condition[lookupValue],condition[lookupKey],""))))</f>
        <v/>
      </c>
      <c r="BV46" s="7" t="str">
        <f t="shared" si="10"/>
        <v/>
      </c>
      <c r="BW46" s="9"/>
    </row>
    <row r="47" spans="2:75">
      <c r="B47" s="4"/>
      <c r="D47" s="3" t="str">
        <f>IF($A47="ADD",IF(NOT(ISBLANK(C47)),_xlfn.XLOOKUP(C47,ud_amds_table_list[lookupValue],ud_amds_table_list[lookupKey],"ERROR"),""), "")</f>
        <v/>
      </c>
      <c r="E47" s="9"/>
      <c r="G47" s="3" t="str">
        <f>IF($A47="ADD",IF(NOT(ISBLANK(F47)),_xlfn.XLOOKUP(F47,roadnames[lookupValue],roadnames[lookupKey],"ERROR"),""), "")</f>
        <v/>
      </c>
      <c r="H47" s="5"/>
      <c r="I47" s="5"/>
      <c r="J47" s="6"/>
      <c r="L47" s="3" t="str">
        <f>IF($A47="ADD",IF(NOT(ISBLANK(K47)),_xlfn.XLOOKUP(K47,side[lookupValue],side[lookupKey],"ERROR"),""), "")</f>
        <v/>
      </c>
      <c r="M47" s="4"/>
      <c r="N47" s="4"/>
      <c r="O47" s="4"/>
      <c r="Q47" s="3" t="str">
        <f>IF($A47="ADD",IF(NOT(ISBLANK(P47)),_xlfn.XLOOKUP(P47,ud_placement[lookupValue],ud_placement[lookupKey],"ERROR"),""), "")</f>
        <v/>
      </c>
      <c r="S47" s="3" t="str">
        <f>IF($A47="ADD",IF(NOT(ISBLANK(R47)),_xlfn.XLOOKUP(R47,ud_facility[lookupValue],ud_facility[lookupKey],"ERROR"),""), "")</f>
        <v/>
      </c>
      <c r="U47" s="3" t="str">
        <f>IF($A47="ADD",IF(NOT(ISBLANK(T47)),_xlfn.XLOOKUP(T47,ud_mep_asset_type[lookupValue],ud_mep_asset_type[lookupKey],"ERROR"),""), "")</f>
        <v/>
      </c>
      <c r="W47" s="3" t="str">
        <f>IF($A47="ADD",IF(NOT(ISBLANK(V47)),_xlfn.XLOOKUP(V47,ud_functional_system[lookupValue],ud_functional_system[lookupKey],"ERROR"),""), "")</f>
        <v/>
      </c>
      <c r="Z47" s="3" t="str">
        <f>IF($A47="ADD",IF(NOT(ISBLANK(Y47)),_xlfn.XLOOKUP(Y47,ud_functional_system[lookupValue],ud_functional_system[lookupKey],"ERROR"),""), "")</f>
        <v/>
      </c>
      <c r="AA47" s="2" t="str">
        <f t="shared" si="0"/>
        <v/>
      </c>
      <c r="AG47" s="3" t="str">
        <f>IF($A47="ADD",IF(NOT(ISBLANK(AF47)),_xlfn.XLOOKUP(AF47,ud_tcd_sign_class[lookupValue],ud_tcd_sign_class[lookupKey],"ERROR"),""), "")</f>
        <v/>
      </c>
      <c r="AI47" s="3" t="str">
        <f>IF($A47="ADD",IF(NOT(ISBLANK(AH47)),_xlfn.XLOOKUP(1,(ud_tcd_sign_subclass_lookup=AH47)*(ud_tcd_sign_subclass_parentKey=AG47),ud_tcd_sign_subclass[lookupKey],"ERROR"),""), "")</f>
        <v/>
      </c>
      <c r="AK47" s="3" t="str">
        <f>IF($A47="ADD",IF(NOT(ISBLANK(AJ47)),_xlfn.XLOOKUP(1,(ud_tcd_sign_type_el_lookup=AJ47)*(ud_tcd_sign_type_el_parentKey=AH47),ud_tcd_sign_type_el[lookupKey],"ERROR"),""), "")</f>
        <v/>
      </c>
      <c r="AM47" s="3" t="str">
        <f>IF($A47="ADD",IF(NOT(ISBLANK(AL47)),_xlfn.XLOOKUP(AL47,ud_power_requirements[lookupValue],ud_power_requirements[lookupKey],"ERROR"),""), "")</f>
        <v/>
      </c>
      <c r="AO47" s="3" t="str">
        <f>IF($A47="ADD",IF(NOT(ISBLANK(AN47)),_xlfn.XLOOKUP(AN47,ud_display_type[lookupValue],ud_display_type[lookupKey],"ERROR"),""), "")</f>
        <v/>
      </c>
      <c r="AP47" s="4"/>
      <c r="AQ47" s="4"/>
      <c r="AR47" s="3" t="str">
        <f t="shared" si="1"/>
        <v/>
      </c>
      <c r="AT47" s="8"/>
      <c r="AW47" s="3" t="str">
        <f>IF($A47="ADD",IF(NOT(ISBLANK(AV47)),_xlfn.XLOOKUP(AV47,ud_icp_group_standalone[lookupValue],ud_icp_group_standalone[lookupKey],"ERROR"),""), "")</f>
        <v/>
      </c>
      <c r="AY47" s="3" t="str">
        <f>IF($A47="ADD",IF(NOT(ISBLANK(AX47)),_xlfn.XLOOKUP(AX47,ud_icp_group_number[lookupValue],ud_icp_group_number[lookupKey],"ERROR"),""), "")</f>
        <v/>
      </c>
      <c r="AZ47" s="9"/>
      <c r="BB47" s="7"/>
      <c r="BC47" s="4" t="str">
        <f t="shared" ca="1" si="2"/>
        <v/>
      </c>
      <c r="BD47" s="4"/>
      <c r="BE47" s="3" t="str">
        <f t="shared" si="3"/>
        <v/>
      </c>
      <c r="BF47" s="3" t="str">
        <f>IF($A47="","",IF((AND($A47="ADD",OR(BE47="",BE47="In Use"))),"5",(_xlfn.XLOOKUP(BE47,ud_asset_status[lookupValue],ud_asset_status[lookupKey],""))))</f>
        <v/>
      </c>
      <c r="BG47" s="7"/>
      <c r="BI47" s="3" t="str">
        <f>IF($A47="ADD",IF(NOT(ISBLANK(BH47)),_xlfn.XLOOKUP(BH47,ar_replace_reason[lookupValue],ar_replace_reason[lookupKey],"ERROR"),""), "")</f>
        <v/>
      </c>
      <c r="BJ47" s="3" t="str">
        <f t="shared" si="4"/>
        <v/>
      </c>
      <c r="BK47" s="3" t="str">
        <f>IF($A47="","",IF((AND($A47="ADD",OR(BJ47="",BJ47="Queenstown-Lakes District Council"))),"70",(_xlfn.XLOOKUP(BJ47,ud_organisation_owner[lookupValue],ud_organisation_owner[lookupKey],""))))</f>
        <v/>
      </c>
      <c r="BL47" s="3" t="str">
        <f t="shared" si="5"/>
        <v/>
      </c>
      <c r="BM47" s="3" t="str">
        <f>IF($A47="","",IF((AND($A47="ADD",OR(BL47="",BL47="Queenstown-Lakes District Council"))),"70",(_xlfn.XLOOKUP(BL47,ud_organisation_owner[lookupValue],ud_organisation_owner[lookupKey],""))))</f>
        <v/>
      </c>
      <c r="BN47" s="3" t="str">
        <f t="shared" si="6"/>
        <v/>
      </c>
      <c r="BO47" s="3" t="str">
        <f>IF($A47="","",IF((AND($A47="ADD",OR(BN47="",BN47="Local Authority"))),"17",(_xlfn.XLOOKUP(BN47,ud_sub_organisation[lookupValue],ud_sub_organisation[lookupKey],""))))</f>
        <v/>
      </c>
      <c r="BP47" s="3" t="str">
        <f t="shared" si="7"/>
        <v/>
      </c>
      <c r="BQ47" s="3" t="str">
        <f>IF($A47="","",IF((AND($A47="ADD",OR(BP47="",BP47="Vested assets"))),"12",(_xlfn.XLOOKUP(BP47,ud_work_origin[lookupValue],ud_work_origin[lookupKey],""))))</f>
        <v/>
      </c>
      <c r="BR47" s="8"/>
      <c r="BS47" s="2" t="str">
        <f t="shared" si="8"/>
        <v/>
      </c>
      <c r="BT47" s="3" t="str">
        <f t="shared" si="9"/>
        <v/>
      </c>
      <c r="BU47" s="3" t="str">
        <f>IF($A47="","",IF((AND($A47="ADD",OR(BT47="",BT47="Excellent"))),"1",(_xlfn.XLOOKUP(BT47,condition[lookupValue],condition[lookupKey],""))))</f>
        <v/>
      </c>
      <c r="BV47" s="7" t="str">
        <f t="shared" si="10"/>
        <v/>
      </c>
      <c r="BW47" s="9"/>
    </row>
    <row r="48" spans="2:75">
      <c r="B48" s="4"/>
      <c r="D48" s="3" t="str">
        <f>IF($A48="ADD",IF(NOT(ISBLANK(C48)),_xlfn.XLOOKUP(C48,ud_amds_table_list[lookupValue],ud_amds_table_list[lookupKey],"ERROR"),""), "")</f>
        <v/>
      </c>
      <c r="E48" s="9"/>
      <c r="G48" s="3" t="str">
        <f>IF($A48="ADD",IF(NOT(ISBLANK(F48)),_xlfn.XLOOKUP(F48,roadnames[lookupValue],roadnames[lookupKey],"ERROR"),""), "")</f>
        <v/>
      </c>
      <c r="H48" s="5"/>
      <c r="I48" s="5"/>
      <c r="J48" s="6"/>
      <c r="L48" s="3" t="str">
        <f>IF($A48="ADD",IF(NOT(ISBLANK(K48)),_xlfn.XLOOKUP(K48,side[lookupValue],side[lookupKey],"ERROR"),""), "")</f>
        <v/>
      </c>
      <c r="M48" s="4"/>
      <c r="N48" s="4"/>
      <c r="O48" s="4"/>
      <c r="Q48" s="3" t="str">
        <f>IF($A48="ADD",IF(NOT(ISBLANK(P48)),_xlfn.XLOOKUP(P48,ud_placement[lookupValue],ud_placement[lookupKey],"ERROR"),""), "")</f>
        <v/>
      </c>
      <c r="S48" s="3" t="str">
        <f>IF($A48="ADD",IF(NOT(ISBLANK(R48)),_xlfn.XLOOKUP(R48,ud_facility[lookupValue],ud_facility[lookupKey],"ERROR"),""), "")</f>
        <v/>
      </c>
      <c r="U48" s="3" t="str">
        <f>IF($A48="ADD",IF(NOT(ISBLANK(T48)),_xlfn.XLOOKUP(T48,ud_mep_asset_type[lookupValue],ud_mep_asset_type[lookupKey],"ERROR"),""), "")</f>
        <v/>
      </c>
      <c r="W48" s="3" t="str">
        <f>IF($A48="ADD",IF(NOT(ISBLANK(V48)),_xlfn.XLOOKUP(V48,ud_functional_system[lookupValue],ud_functional_system[lookupKey],"ERROR"),""), "")</f>
        <v/>
      </c>
      <c r="Z48" s="3" t="str">
        <f>IF($A48="ADD",IF(NOT(ISBLANK(Y48)),_xlfn.XLOOKUP(Y48,ud_functional_system[lookupValue],ud_functional_system[lookupKey],"ERROR"),""), "")</f>
        <v/>
      </c>
      <c r="AA48" s="2" t="str">
        <f t="shared" si="0"/>
        <v/>
      </c>
      <c r="AG48" s="3" t="str">
        <f>IF($A48="ADD",IF(NOT(ISBLANK(AF48)),_xlfn.XLOOKUP(AF48,ud_tcd_sign_class[lookupValue],ud_tcd_sign_class[lookupKey],"ERROR"),""), "")</f>
        <v/>
      </c>
      <c r="AI48" s="3" t="str">
        <f>IF($A48="ADD",IF(NOT(ISBLANK(AH48)),_xlfn.XLOOKUP(1,(ud_tcd_sign_subclass_lookup=AH48)*(ud_tcd_sign_subclass_parentKey=AG48),ud_tcd_sign_subclass[lookupKey],"ERROR"),""), "")</f>
        <v/>
      </c>
      <c r="AK48" s="3" t="str">
        <f>IF($A48="ADD",IF(NOT(ISBLANK(AJ48)),_xlfn.XLOOKUP(1,(ud_tcd_sign_type_el_lookup=AJ48)*(ud_tcd_sign_type_el_parentKey=AH48),ud_tcd_sign_type_el[lookupKey],"ERROR"),""), "")</f>
        <v/>
      </c>
      <c r="AM48" s="3" t="str">
        <f>IF($A48="ADD",IF(NOT(ISBLANK(AL48)),_xlfn.XLOOKUP(AL48,ud_power_requirements[lookupValue],ud_power_requirements[lookupKey],"ERROR"),""), "")</f>
        <v/>
      </c>
      <c r="AO48" s="3" t="str">
        <f>IF($A48="ADD",IF(NOT(ISBLANK(AN48)),_xlfn.XLOOKUP(AN48,ud_display_type[lookupValue],ud_display_type[lookupKey],"ERROR"),""), "")</f>
        <v/>
      </c>
      <c r="AP48" s="4"/>
      <c r="AQ48" s="4"/>
      <c r="AR48" s="3" t="str">
        <f t="shared" si="1"/>
        <v/>
      </c>
      <c r="AT48" s="8"/>
      <c r="AW48" s="3" t="str">
        <f>IF($A48="ADD",IF(NOT(ISBLANK(AV48)),_xlfn.XLOOKUP(AV48,ud_icp_group_standalone[lookupValue],ud_icp_group_standalone[lookupKey],"ERROR"),""), "")</f>
        <v/>
      </c>
      <c r="AY48" s="3" t="str">
        <f>IF($A48="ADD",IF(NOT(ISBLANK(AX48)),_xlfn.XLOOKUP(AX48,ud_icp_group_number[lookupValue],ud_icp_group_number[lookupKey],"ERROR"),""), "")</f>
        <v/>
      </c>
      <c r="AZ48" s="9"/>
      <c r="BB48" s="7"/>
      <c r="BC48" s="4" t="str">
        <f t="shared" ca="1" si="2"/>
        <v/>
      </c>
      <c r="BD48" s="4"/>
      <c r="BE48" s="3" t="str">
        <f t="shared" si="3"/>
        <v/>
      </c>
      <c r="BF48" s="3" t="str">
        <f>IF($A48="","",IF((AND($A48="ADD",OR(BE48="",BE48="In Use"))),"5",(_xlfn.XLOOKUP(BE48,ud_asset_status[lookupValue],ud_asset_status[lookupKey],""))))</f>
        <v/>
      </c>
      <c r="BG48" s="7"/>
      <c r="BI48" s="3" t="str">
        <f>IF($A48="ADD",IF(NOT(ISBLANK(BH48)),_xlfn.XLOOKUP(BH48,ar_replace_reason[lookupValue],ar_replace_reason[lookupKey],"ERROR"),""), "")</f>
        <v/>
      </c>
      <c r="BJ48" s="3" t="str">
        <f t="shared" si="4"/>
        <v/>
      </c>
      <c r="BK48" s="3" t="str">
        <f>IF($A48="","",IF((AND($A48="ADD",OR(BJ48="",BJ48="Queenstown-Lakes District Council"))),"70",(_xlfn.XLOOKUP(BJ48,ud_organisation_owner[lookupValue],ud_organisation_owner[lookupKey],""))))</f>
        <v/>
      </c>
      <c r="BL48" s="3" t="str">
        <f t="shared" si="5"/>
        <v/>
      </c>
      <c r="BM48" s="3" t="str">
        <f>IF($A48="","",IF((AND($A48="ADD",OR(BL48="",BL48="Queenstown-Lakes District Council"))),"70",(_xlfn.XLOOKUP(BL48,ud_organisation_owner[lookupValue],ud_organisation_owner[lookupKey],""))))</f>
        <v/>
      </c>
      <c r="BN48" s="3" t="str">
        <f t="shared" si="6"/>
        <v/>
      </c>
      <c r="BO48" s="3" t="str">
        <f>IF($A48="","",IF((AND($A48="ADD",OR(BN48="",BN48="Local Authority"))),"17",(_xlfn.XLOOKUP(BN48,ud_sub_organisation[lookupValue],ud_sub_organisation[lookupKey],""))))</f>
        <v/>
      </c>
      <c r="BP48" s="3" t="str">
        <f t="shared" si="7"/>
        <v/>
      </c>
      <c r="BQ48" s="3" t="str">
        <f>IF($A48="","",IF((AND($A48="ADD",OR(BP48="",BP48="Vested assets"))),"12",(_xlfn.XLOOKUP(BP48,ud_work_origin[lookupValue],ud_work_origin[lookupKey],""))))</f>
        <v/>
      </c>
      <c r="BR48" s="8"/>
      <c r="BS48" s="2" t="str">
        <f t="shared" si="8"/>
        <v/>
      </c>
      <c r="BT48" s="3" t="str">
        <f t="shared" si="9"/>
        <v/>
      </c>
      <c r="BU48" s="3" t="str">
        <f>IF($A48="","",IF((AND($A48="ADD",OR(BT48="",BT48="Excellent"))),"1",(_xlfn.XLOOKUP(BT48,condition[lookupValue],condition[lookupKey],""))))</f>
        <v/>
      </c>
      <c r="BV48" s="7" t="str">
        <f t="shared" si="10"/>
        <v/>
      </c>
      <c r="BW48" s="9"/>
    </row>
    <row r="49" spans="2:75">
      <c r="B49" s="4"/>
      <c r="D49" s="3" t="str">
        <f>IF($A49="ADD",IF(NOT(ISBLANK(C49)),_xlfn.XLOOKUP(C49,ud_amds_table_list[lookupValue],ud_amds_table_list[lookupKey],"ERROR"),""), "")</f>
        <v/>
      </c>
      <c r="E49" s="9"/>
      <c r="G49" s="3" t="str">
        <f>IF($A49="ADD",IF(NOT(ISBLANK(F49)),_xlfn.XLOOKUP(F49,roadnames[lookupValue],roadnames[lookupKey],"ERROR"),""), "")</f>
        <v/>
      </c>
      <c r="H49" s="5"/>
      <c r="I49" s="5"/>
      <c r="J49" s="6"/>
      <c r="L49" s="3" t="str">
        <f>IF($A49="ADD",IF(NOT(ISBLANK(K49)),_xlfn.XLOOKUP(K49,side[lookupValue],side[lookupKey],"ERROR"),""), "")</f>
        <v/>
      </c>
      <c r="M49" s="4"/>
      <c r="N49" s="4"/>
      <c r="O49" s="4"/>
      <c r="Q49" s="3" t="str">
        <f>IF($A49="ADD",IF(NOT(ISBLANK(P49)),_xlfn.XLOOKUP(P49,ud_placement[lookupValue],ud_placement[lookupKey],"ERROR"),""), "")</f>
        <v/>
      </c>
      <c r="S49" s="3" t="str">
        <f>IF($A49="ADD",IF(NOT(ISBLANK(R49)),_xlfn.XLOOKUP(R49,ud_facility[lookupValue],ud_facility[lookupKey],"ERROR"),""), "")</f>
        <v/>
      </c>
      <c r="U49" s="3" t="str">
        <f>IF($A49="ADD",IF(NOT(ISBLANK(T49)),_xlfn.XLOOKUP(T49,ud_mep_asset_type[lookupValue],ud_mep_asset_type[lookupKey],"ERROR"),""), "")</f>
        <v/>
      </c>
      <c r="W49" s="3" t="str">
        <f>IF($A49="ADD",IF(NOT(ISBLANK(V49)),_xlfn.XLOOKUP(V49,ud_functional_system[lookupValue],ud_functional_system[lookupKey],"ERROR"),""), "")</f>
        <v/>
      </c>
      <c r="Z49" s="3" t="str">
        <f>IF($A49="ADD",IF(NOT(ISBLANK(Y49)),_xlfn.XLOOKUP(Y49,ud_functional_system[lookupValue],ud_functional_system[lookupKey],"ERROR"),""), "")</f>
        <v/>
      </c>
      <c r="AA49" s="2" t="str">
        <f t="shared" si="0"/>
        <v/>
      </c>
      <c r="AG49" s="3" t="str">
        <f>IF($A49="ADD",IF(NOT(ISBLANK(AF49)),_xlfn.XLOOKUP(AF49,ud_tcd_sign_class[lookupValue],ud_tcd_sign_class[lookupKey],"ERROR"),""), "")</f>
        <v/>
      </c>
      <c r="AI49" s="3" t="str">
        <f>IF($A49="ADD",IF(NOT(ISBLANK(AH49)),_xlfn.XLOOKUP(1,(ud_tcd_sign_subclass_lookup=AH49)*(ud_tcd_sign_subclass_parentKey=AG49),ud_tcd_sign_subclass[lookupKey],"ERROR"),""), "")</f>
        <v/>
      </c>
      <c r="AK49" s="3" t="str">
        <f>IF($A49="ADD",IF(NOT(ISBLANK(AJ49)),_xlfn.XLOOKUP(1,(ud_tcd_sign_type_el_lookup=AJ49)*(ud_tcd_sign_type_el_parentKey=AH49),ud_tcd_sign_type_el[lookupKey],"ERROR"),""), "")</f>
        <v/>
      </c>
      <c r="AM49" s="3" t="str">
        <f>IF($A49="ADD",IF(NOT(ISBLANK(AL49)),_xlfn.XLOOKUP(AL49,ud_power_requirements[lookupValue],ud_power_requirements[lookupKey],"ERROR"),""), "")</f>
        <v/>
      </c>
      <c r="AO49" s="3" t="str">
        <f>IF($A49="ADD",IF(NOT(ISBLANK(AN49)),_xlfn.XLOOKUP(AN49,ud_display_type[lookupValue],ud_display_type[lookupKey],"ERROR"),""), "")</f>
        <v/>
      </c>
      <c r="AP49" s="4"/>
      <c r="AQ49" s="4"/>
      <c r="AR49" s="3" t="str">
        <f t="shared" si="1"/>
        <v/>
      </c>
      <c r="AT49" s="8"/>
      <c r="AW49" s="3" t="str">
        <f>IF($A49="ADD",IF(NOT(ISBLANK(AV49)),_xlfn.XLOOKUP(AV49,ud_icp_group_standalone[lookupValue],ud_icp_group_standalone[lookupKey],"ERROR"),""), "")</f>
        <v/>
      </c>
      <c r="AY49" s="3" t="str">
        <f>IF($A49="ADD",IF(NOT(ISBLANK(AX49)),_xlfn.XLOOKUP(AX49,ud_icp_group_number[lookupValue],ud_icp_group_number[lookupKey],"ERROR"),""), "")</f>
        <v/>
      </c>
      <c r="AZ49" s="9"/>
      <c r="BB49" s="7"/>
      <c r="BC49" s="4" t="str">
        <f t="shared" ca="1" si="2"/>
        <v/>
      </c>
      <c r="BD49" s="4"/>
      <c r="BE49" s="3" t="str">
        <f t="shared" si="3"/>
        <v/>
      </c>
      <c r="BF49" s="3" t="str">
        <f>IF($A49="","",IF((AND($A49="ADD",OR(BE49="",BE49="In Use"))),"5",(_xlfn.XLOOKUP(BE49,ud_asset_status[lookupValue],ud_asset_status[lookupKey],""))))</f>
        <v/>
      </c>
      <c r="BG49" s="7"/>
      <c r="BI49" s="3" t="str">
        <f>IF($A49="ADD",IF(NOT(ISBLANK(BH49)),_xlfn.XLOOKUP(BH49,ar_replace_reason[lookupValue],ar_replace_reason[lookupKey],"ERROR"),""), "")</f>
        <v/>
      </c>
      <c r="BJ49" s="3" t="str">
        <f t="shared" si="4"/>
        <v/>
      </c>
      <c r="BK49" s="3" t="str">
        <f>IF($A49="","",IF((AND($A49="ADD",OR(BJ49="",BJ49="Queenstown-Lakes District Council"))),"70",(_xlfn.XLOOKUP(BJ49,ud_organisation_owner[lookupValue],ud_organisation_owner[lookupKey],""))))</f>
        <v/>
      </c>
      <c r="BL49" s="3" t="str">
        <f t="shared" si="5"/>
        <v/>
      </c>
      <c r="BM49" s="3" t="str">
        <f>IF($A49="","",IF((AND($A49="ADD",OR(BL49="",BL49="Queenstown-Lakes District Council"))),"70",(_xlfn.XLOOKUP(BL49,ud_organisation_owner[lookupValue],ud_organisation_owner[lookupKey],""))))</f>
        <v/>
      </c>
      <c r="BN49" s="3" t="str">
        <f t="shared" si="6"/>
        <v/>
      </c>
      <c r="BO49" s="3" t="str">
        <f>IF($A49="","",IF((AND($A49="ADD",OR(BN49="",BN49="Local Authority"))),"17",(_xlfn.XLOOKUP(BN49,ud_sub_organisation[lookupValue],ud_sub_organisation[lookupKey],""))))</f>
        <v/>
      </c>
      <c r="BP49" s="3" t="str">
        <f t="shared" si="7"/>
        <v/>
      </c>
      <c r="BQ49" s="3" t="str">
        <f>IF($A49="","",IF((AND($A49="ADD",OR(BP49="",BP49="Vested assets"))),"12",(_xlfn.XLOOKUP(BP49,ud_work_origin[lookupValue],ud_work_origin[lookupKey],""))))</f>
        <v/>
      </c>
      <c r="BR49" s="8"/>
      <c r="BS49" s="2" t="str">
        <f t="shared" si="8"/>
        <v/>
      </c>
      <c r="BT49" s="3" t="str">
        <f t="shared" si="9"/>
        <v/>
      </c>
      <c r="BU49" s="3" t="str">
        <f>IF($A49="","",IF((AND($A49="ADD",OR(BT49="",BT49="Excellent"))),"1",(_xlfn.XLOOKUP(BT49,condition[lookupValue],condition[lookupKey],""))))</f>
        <v/>
      </c>
      <c r="BV49" s="7" t="str">
        <f t="shared" si="10"/>
        <v/>
      </c>
      <c r="BW49" s="9"/>
    </row>
    <row r="50" spans="2:75">
      <c r="B50" s="4"/>
      <c r="D50" s="3" t="str">
        <f>IF($A50="ADD",IF(NOT(ISBLANK(C50)),_xlfn.XLOOKUP(C50,ud_amds_table_list[lookupValue],ud_amds_table_list[lookupKey],"ERROR"),""), "")</f>
        <v/>
      </c>
      <c r="E50" s="9"/>
      <c r="G50" s="3" t="str">
        <f>IF($A50="ADD",IF(NOT(ISBLANK(F50)),_xlfn.XLOOKUP(F50,roadnames[lookupValue],roadnames[lookupKey],"ERROR"),""), "")</f>
        <v/>
      </c>
      <c r="H50" s="5"/>
      <c r="I50" s="5"/>
      <c r="J50" s="6"/>
      <c r="L50" s="3" t="str">
        <f>IF($A50="ADD",IF(NOT(ISBLANK(K50)),_xlfn.XLOOKUP(K50,side[lookupValue],side[lookupKey],"ERROR"),""), "")</f>
        <v/>
      </c>
      <c r="M50" s="4"/>
      <c r="N50" s="4"/>
      <c r="O50" s="4"/>
      <c r="Q50" s="3" t="str">
        <f>IF($A50="ADD",IF(NOT(ISBLANK(P50)),_xlfn.XLOOKUP(P50,ud_placement[lookupValue],ud_placement[lookupKey],"ERROR"),""), "")</f>
        <v/>
      </c>
      <c r="S50" s="3" t="str">
        <f>IF($A50="ADD",IF(NOT(ISBLANK(R50)),_xlfn.XLOOKUP(R50,ud_facility[lookupValue],ud_facility[lookupKey],"ERROR"),""), "")</f>
        <v/>
      </c>
      <c r="U50" s="3" t="str">
        <f>IF($A50="ADD",IF(NOT(ISBLANK(T50)),_xlfn.XLOOKUP(T50,ud_mep_asset_type[lookupValue],ud_mep_asset_type[lookupKey],"ERROR"),""), "")</f>
        <v/>
      </c>
      <c r="W50" s="3" t="str">
        <f>IF($A50="ADD",IF(NOT(ISBLANK(V50)),_xlfn.XLOOKUP(V50,ud_functional_system[lookupValue],ud_functional_system[lookupKey],"ERROR"),""), "")</f>
        <v/>
      </c>
      <c r="Z50" s="3" t="str">
        <f>IF($A50="ADD",IF(NOT(ISBLANK(Y50)),_xlfn.XLOOKUP(Y50,ud_functional_system[lookupValue],ud_functional_system[lookupKey],"ERROR"),""), "")</f>
        <v/>
      </c>
      <c r="AA50" s="2" t="str">
        <f t="shared" si="0"/>
        <v/>
      </c>
      <c r="AG50" s="3" t="str">
        <f>IF($A50="ADD",IF(NOT(ISBLANK(AF50)),_xlfn.XLOOKUP(AF50,ud_tcd_sign_class[lookupValue],ud_tcd_sign_class[lookupKey],"ERROR"),""), "")</f>
        <v/>
      </c>
      <c r="AI50" s="3" t="str">
        <f>IF($A50="ADD",IF(NOT(ISBLANK(AH50)),_xlfn.XLOOKUP(1,(ud_tcd_sign_subclass_lookup=AH50)*(ud_tcd_sign_subclass_parentKey=AG50),ud_tcd_sign_subclass[lookupKey],"ERROR"),""), "")</f>
        <v/>
      </c>
      <c r="AK50" s="3" t="str">
        <f>IF($A50="ADD",IF(NOT(ISBLANK(AJ50)),_xlfn.XLOOKUP(1,(ud_tcd_sign_type_el_lookup=AJ50)*(ud_tcd_sign_type_el_parentKey=AH50),ud_tcd_sign_type_el[lookupKey],"ERROR"),""), "")</f>
        <v/>
      </c>
      <c r="AM50" s="3" t="str">
        <f>IF($A50="ADD",IF(NOT(ISBLANK(AL50)),_xlfn.XLOOKUP(AL50,ud_power_requirements[lookupValue],ud_power_requirements[lookupKey],"ERROR"),""), "")</f>
        <v/>
      </c>
      <c r="AO50" s="3" t="str">
        <f>IF($A50="ADD",IF(NOT(ISBLANK(AN50)),_xlfn.XLOOKUP(AN50,ud_display_type[lookupValue],ud_display_type[lookupKey],"ERROR"),""), "")</f>
        <v/>
      </c>
      <c r="AP50" s="4"/>
      <c r="AQ50" s="4"/>
      <c r="AR50" s="3" t="str">
        <f t="shared" si="1"/>
        <v/>
      </c>
      <c r="AT50" s="8"/>
      <c r="AW50" s="3" t="str">
        <f>IF($A50="ADD",IF(NOT(ISBLANK(AV50)),_xlfn.XLOOKUP(AV50,ud_icp_group_standalone[lookupValue],ud_icp_group_standalone[lookupKey],"ERROR"),""), "")</f>
        <v/>
      </c>
      <c r="AY50" s="3" t="str">
        <f>IF($A50="ADD",IF(NOT(ISBLANK(AX50)),_xlfn.XLOOKUP(AX50,ud_icp_group_number[lookupValue],ud_icp_group_number[lookupKey],"ERROR"),""), "")</f>
        <v/>
      </c>
      <c r="AZ50" s="9"/>
      <c r="BB50" s="7"/>
      <c r="BC50" s="4" t="str">
        <f t="shared" ca="1" si="2"/>
        <v/>
      </c>
      <c r="BD50" s="4"/>
      <c r="BE50" s="3" t="str">
        <f t="shared" si="3"/>
        <v/>
      </c>
      <c r="BF50" s="3" t="str">
        <f>IF($A50="","",IF((AND($A50="ADD",OR(BE50="",BE50="In Use"))),"5",(_xlfn.XLOOKUP(BE50,ud_asset_status[lookupValue],ud_asset_status[lookupKey],""))))</f>
        <v/>
      </c>
      <c r="BG50" s="7"/>
      <c r="BI50" s="3" t="str">
        <f>IF($A50="ADD",IF(NOT(ISBLANK(BH50)),_xlfn.XLOOKUP(BH50,ar_replace_reason[lookupValue],ar_replace_reason[lookupKey],"ERROR"),""), "")</f>
        <v/>
      </c>
      <c r="BJ50" s="3" t="str">
        <f t="shared" si="4"/>
        <v/>
      </c>
      <c r="BK50" s="3" t="str">
        <f>IF($A50="","",IF((AND($A50="ADD",OR(BJ50="",BJ50="Queenstown-Lakes District Council"))),"70",(_xlfn.XLOOKUP(BJ50,ud_organisation_owner[lookupValue],ud_organisation_owner[lookupKey],""))))</f>
        <v/>
      </c>
      <c r="BL50" s="3" t="str">
        <f t="shared" si="5"/>
        <v/>
      </c>
      <c r="BM50" s="3" t="str">
        <f>IF($A50="","",IF((AND($A50="ADD",OR(BL50="",BL50="Queenstown-Lakes District Council"))),"70",(_xlfn.XLOOKUP(BL50,ud_organisation_owner[lookupValue],ud_organisation_owner[lookupKey],""))))</f>
        <v/>
      </c>
      <c r="BN50" s="3" t="str">
        <f t="shared" si="6"/>
        <v/>
      </c>
      <c r="BO50" s="3" t="str">
        <f>IF($A50="","",IF((AND($A50="ADD",OR(BN50="",BN50="Local Authority"))),"17",(_xlfn.XLOOKUP(BN50,ud_sub_organisation[lookupValue],ud_sub_organisation[lookupKey],""))))</f>
        <v/>
      </c>
      <c r="BP50" s="3" t="str">
        <f t="shared" si="7"/>
        <v/>
      </c>
      <c r="BQ50" s="3" t="str">
        <f>IF($A50="","",IF((AND($A50="ADD",OR(BP50="",BP50="Vested assets"))),"12",(_xlfn.XLOOKUP(BP50,ud_work_origin[lookupValue],ud_work_origin[lookupKey],""))))</f>
        <v/>
      </c>
      <c r="BR50" s="8"/>
      <c r="BS50" s="2" t="str">
        <f t="shared" si="8"/>
        <v/>
      </c>
      <c r="BT50" s="3" t="str">
        <f t="shared" si="9"/>
        <v/>
      </c>
      <c r="BU50" s="3" t="str">
        <f>IF($A50="","",IF((AND($A50="ADD",OR(BT50="",BT50="Excellent"))),"1",(_xlfn.XLOOKUP(BT50,condition[lookupValue],condition[lookupKey],""))))</f>
        <v/>
      </c>
      <c r="BV50" s="7" t="str">
        <f t="shared" si="10"/>
        <v/>
      </c>
      <c r="BW50" s="9"/>
    </row>
    <row r="51" spans="2:75">
      <c r="B51" s="4"/>
      <c r="D51" s="3" t="str">
        <f>IF($A51="ADD",IF(NOT(ISBLANK(C51)),_xlfn.XLOOKUP(C51,ud_amds_table_list[lookupValue],ud_amds_table_list[lookupKey],"ERROR"),""), "")</f>
        <v/>
      </c>
      <c r="E51" s="9"/>
      <c r="G51" s="3" t="str">
        <f>IF($A51="ADD",IF(NOT(ISBLANK(F51)),_xlfn.XLOOKUP(F51,roadnames[lookupValue],roadnames[lookupKey],"ERROR"),""), "")</f>
        <v/>
      </c>
      <c r="H51" s="5"/>
      <c r="I51" s="5"/>
      <c r="J51" s="6"/>
      <c r="L51" s="3" t="str">
        <f>IF($A51="ADD",IF(NOT(ISBLANK(K51)),_xlfn.XLOOKUP(K51,side[lookupValue],side[lookupKey],"ERROR"),""), "")</f>
        <v/>
      </c>
      <c r="M51" s="4"/>
      <c r="N51" s="4"/>
      <c r="O51" s="4"/>
      <c r="Q51" s="3" t="str">
        <f>IF($A51="ADD",IF(NOT(ISBLANK(P51)),_xlfn.XLOOKUP(P51,ud_placement[lookupValue],ud_placement[lookupKey],"ERROR"),""), "")</f>
        <v/>
      </c>
      <c r="S51" s="3" t="str">
        <f>IF($A51="ADD",IF(NOT(ISBLANK(R51)),_xlfn.XLOOKUP(R51,ud_facility[lookupValue],ud_facility[lookupKey],"ERROR"),""), "")</f>
        <v/>
      </c>
      <c r="U51" s="3" t="str">
        <f>IF($A51="ADD",IF(NOT(ISBLANK(T51)),_xlfn.XLOOKUP(T51,ud_mep_asset_type[lookupValue],ud_mep_asset_type[lookupKey],"ERROR"),""), "")</f>
        <v/>
      </c>
      <c r="W51" s="3" t="str">
        <f>IF($A51="ADD",IF(NOT(ISBLANK(V51)),_xlfn.XLOOKUP(V51,ud_functional_system[lookupValue],ud_functional_system[lookupKey],"ERROR"),""), "")</f>
        <v/>
      </c>
      <c r="Z51" s="3" t="str">
        <f>IF($A51="ADD",IF(NOT(ISBLANK(Y51)),_xlfn.XLOOKUP(Y51,ud_functional_system[lookupValue],ud_functional_system[lookupKey],"ERROR"),""), "")</f>
        <v/>
      </c>
      <c r="AA51" s="2" t="str">
        <f t="shared" si="0"/>
        <v/>
      </c>
      <c r="AG51" s="3" t="str">
        <f>IF($A51="ADD",IF(NOT(ISBLANK(AF51)),_xlfn.XLOOKUP(AF51,ud_tcd_sign_class[lookupValue],ud_tcd_sign_class[lookupKey],"ERROR"),""), "")</f>
        <v/>
      </c>
      <c r="AI51" s="3" t="str">
        <f>IF($A51="ADD",IF(NOT(ISBLANK(AH51)),_xlfn.XLOOKUP(1,(ud_tcd_sign_subclass_lookup=AH51)*(ud_tcd_sign_subclass_parentKey=AG51),ud_tcd_sign_subclass[lookupKey],"ERROR"),""), "")</f>
        <v/>
      </c>
      <c r="AK51" s="3" t="str">
        <f>IF($A51="ADD",IF(NOT(ISBLANK(AJ51)),_xlfn.XLOOKUP(1,(ud_tcd_sign_type_el_lookup=AJ51)*(ud_tcd_sign_type_el_parentKey=AH51),ud_tcd_sign_type_el[lookupKey],"ERROR"),""), "")</f>
        <v/>
      </c>
      <c r="AM51" s="3" t="str">
        <f>IF($A51="ADD",IF(NOT(ISBLANK(AL51)),_xlfn.XLOOKUP(AL51,ud_power_requirements[lookupValue],ud_power_requirements[lookupKey],"ERROR"),""), "")</f>
        <v/>
      </c>
      <c r="AO51" s="3" t="str">
        <f>IF($A51="ADD",IF(NOT(ISBLANK(AN51)),_xlfn.XLOOKUP(AN51,ud_display_type[lookupValue],ud_display_type[lookupKey],"ERROR"),""), "")</f>
        <v/>
      </c>
      <c r="AP51" s="4"/>
      <c r="AQ51" s="4"/>
      <c r="AR51" s="3" t="str">
        <f t="shared" si="1"/>
        <v/>
      </c>
      <c r="AT51" s="8"/>
      <c r="AW51" s="3" t="str">
        <f>IF($A51="ADD",IF(NOT(ISBLANK(AV51)),_xlfn.XLOOKUP(AV51,ud_icp_group_standalone[lookupValue],ud_icp_group_standalone[lookupKey],"ERROR"),""), "")</f>
        <v/>
      </c>
      <c r="AY51" s="3" t="str">
        <f>IF($A51="ADD",IF(NOT(ISBLANK(AX51)),_xlfn.XLOOKUP(AX51,ud_icp_group_number[lookupValue],ud_icp_group_number[lookupKey],"ERROR"),""), "")</f>
        <v/>
      </c>
      <c r="AZ51" s="9"/>
      <c r="BB51" s="7"/>
      <c r="BC51" s="4" t="str">
        <f t="shared" ca="1" si="2"/>
        <v/>
      </c>
      <c r="BD51" s="4"/>
      <c r="BE51" s="3" t="str">
        <f t="shared" si="3"/>
        <v/>
      </c>
      <c r="BF51" s="3" t="str">
        <f>IF($A51="","",IF((AND($A51="ADD",OR(BE51="",BE51="In Use"))),"5",(_xlfn.XLOOKUP(BE51,ud_asset_status[lookupValue],ud_asset_status[lookupKey],""))))</f>
        <v/>
      </c>
      <c r="BG51" s="7"/>
      <c r="BI51" s="3" t="str">
        <f>IF($A51="ADD",IF(NOT(ISBLANK(BH51)),_xlfn.XLOOKUP(BH51,ar_replace_reason[lookupValue],ar_replace_reason[lookupKey],"ERROR"),""), "")</f>
        <v/>
      </c>
      <c r="BJ51" s="3" t="str">
        <f t="shared" si="4"/>
        <v/>
      </c>
      <c r="BK51" s="3" t="str">
        <f>IF($A51="","",IF((AND($A51="ADD",OR(BJ51="",BJ51="Queenstown-Lakes District Council"))),"70",(_xlfn.XLOOKUP(BJ51,ud_organisation_owner[lookupValue],ud_organisation_owner[lookupKey],""))))</f>
        <v/>
      </c>
      <c r="BL51" s="3" t="str">
        <f t="shared" si="5"/>
        <v/>
      </c>
      <c r="BM51" s="3" t="str">
        <f>IF($A51="","",IF((AND($A51="ADD",OR(BL51="",BL51="Queenstown-Lakes District Council"))),"70",(_xlfn.XLOOKUP(BL51,ud_organisation_owner[lookupValue],ud_organisation_owner[lookupKey],""))))</f>
        <v/>
      </c>
      <c r="BN51" s="3" t="str">
        <f t="shared" si="6"/>
        <v/>
      </c>
      <c r="BO51" s="3" t="str">
        <f>IF($A51="","",IF((AND($A51="ADD",OR(BN51="",BN51="Local Authority"))),"17",(_xlfn.XLOOKUP(BN51,ud_sub_organisation[lookupValue],ud_sub_organisation[lookupKey],""))))</f>
        <v/>
      </c>
      <c r="BP51" s="3" t="str">
        <f t="shared" si="7"/>
        <v/>
      </c>
      <c r="BQ51" s="3" t="str">
        <f>IF($A51="","",IF((AND($A51="ADD",OR(BP51="",BP51="Vested assets"))),"12",(_xlfn.XLOOKUP(BP51,ud_work_origin[lookupValue],ud_work_origin[lookupKey],""))))</f>
        <v/>
      </c>
      <c r="BR51" s="8"/>
      <c r="BS51" s="2" t="str">
        <f t="shared" si="8"/>
        <v/>
      </c>
      <c r="BT51" s="3" t="str">
        <f t="shared" si="9"/>
        <v/>
      </c>
      <c r="BU51" s="3" t="str">
        <f>IF($A51="","",IF((AND($A51="ADD",OR(BT51="",BT51="Excellent"))),"1",(_xlfn.XLOOKUP(BT51,condition[lookupValue],condition[lookupKey],""))))</f>
        <v/>
      </c>
      <c r="BV51" s="7" t="str">
        <f t="shared" si="10"/>
        <v/>
      </c>
      <c r="BW51" s="9"/>
    </row>
    <row r="52" spans="2:75">
      <c r="B52" s="4"/>
      <c r="D52" s="3" t="str">
        <f>IF($A52="ADD",IF(NOT(ISBLANK(C52)),_xlfn.XLOOKUP(C52,ud_amds_table_list[lookupValue],ud_amds_table_list[lookupKey],"ERROR"),""), "")</f>
        <v/>
      </c>
      <c r="E52" s="9"/>
      <c r="G52" s="3" t="str">
        <f>IF($A52="ADD",IF(NOT(ISBLANK(F52)),_xlfn.XLOOKUP(F52,roadnames[lookupValue],roadnames[lookupKey],"ERROR"),""), "")</f>
        <v/>
      </c>
      <c r="H52" s="5"/>
      <c r="I52" s="5"/>
      <c r="J52" s="6"/>
      <c r="L52" s="3" t="str">
        <f>IF($A52="ADD",IF(NOT(ISBLANK(K52)),_xlfn.XLOOKUP(K52,side[lookupValue],side[lookupKey],"ERROR"),""), "")</f>
        <v/>
      </c>
      <c r="M52" s="4"/>
      <c r="N52" s="4"/>
      <c r="O52" s="4"/>
      <c r="Q52" s="3" t="str">
        <f>IF($A52="ADD",IF(NOT(ISBLANK(P52)),_xlfn.XLOOKUP(P52,ud_placement[lookupValue],ud_placement[lookupKey],"ERROR"),""), "")</f>
        <v/>
      </c>
      <c r="S52" s="3" t="str">
        <f>IF($A52="ADD",IF(NOT(ISBLANK(R52)),_xlfn.XLOOKUP(R52,ud_facility[lookupValue],ud_facility[lookupKey],"ERROR"),""), "")</f>
        <v/>
      </c>
      <c r="U52" s="3" t="str">
        <f>IF($A52="ADD",IF(NOT(ISBLANK(T52)),_xlfn.XLOOKUP(T52,ud_mep_asset_type[lookupValue],ud_mep_asset_type[lookupKey],"ERROR"),""), "")</f>
        <v/>
      </c>
      <c r="W52" s="3" t="str">
        <f>IF($A52="ADD",IF(NOT(ISBLANK(V52)),_xlfn.XLOOKUP(V52,ud_functional_system[lookupValue],ud_functional_system[lookupKey],"ERROR"),""), "")</f>
        <v/>
      </c>
      <c r="Z52" s="3" t="str">
        <f>IF($A52="ADD",IF(NOT(ISBLANK(Y52)),_xlfn.XLOOKUP(Y52,ud_functional_system[lookupValue],ud_functional_system[lookupKey],"ERROR"),""), "")</f>
        <v/>
      </c>
      <c r="AA52" s="2" t="str">
        <f t="shared" si="0"/>
        <v/>
      </c>
      <c r="AG52" s="3" t="str">
        <f>IF($A52="ADD",IF(NOT(ISBLANK(AF52)),_xlfn.XLOOKUP(AF52,ud_tcd_sign_class[lookupValue],ud_tcd_sign_class[lookupKey],"ERROR"),""), "")</f>
        <v/>
      </c>
      <c r="AI52" s="3" t="str">
        <f>IF($A52="ADD",IF(NOT(ISBLANK(AH52)),_xlfn.XLOOKUP(1,(ud_tcd_sign_subclass_lookup=AH52)*(ud_tcd_sign_subclass_parentKey=AG52),ud_tcd_sign_subclass[lookupKey],"ERROR"),""), "")</f>
        <v/>
      </c>
      <c r="AK52" s="3" t="str">
        <f>IF($A52="ADD",IF(NOT(ISBLANK(AJ52)),_xlfn.XLOOKUP(1,(ud_tcd_sign_type_el_lookup=AJ52)*(ud_tcd_sign_type_el_parentKey=AH52),ud_tcd_sign_type_el[lookupKey],"ERROR"),""), "")</f>
        <v/>
      </c>
      <c r="AM52" s="3" t="str">
        <f>IF($A52="ADD",IF(NOT(ISBLANK(AL52)),_xlfn.XLOOKUP(AL52,ud_power_requirements[lookupValue],ud_power_requirements[lookupKey],"ERROR"),""), "")</f>
        <v/>
      </c>
      <c r="AO52" s="3" t="str">
        <f>IF($A52="ADD",IF(NOT(ISBLANK(AN52)),_xlfn.XLOOKUP(AN52,ud_display_type[lookupValue],ud_display_type[lookupKey],"ERROR"),""), "")</f>
        <v/>
      </c>
      <c r="AP52" s="4"/>
      <c r="AQ52" s="4"/>
      <c r="AR52" s="3" t="str">
        <f t="shared" si="1"/>
        <v/>
      </c>
      <c r="AT52" s="8"/>
      <c r="AW52" s="3" t="str">
        <f>IF($A52="ADD",IF(NOT(ISBLANK(AV52)),_xlfn.XLOOKUP(AV52,ud_icp_group_standalone[lookupValue],ud_icp_group_standalone[lookupKey],"ERROR"),""), "")</f>
        <v/>
      </c>
      <c r="AY52" s="3" t="str">
        <f>IF($A52="ADD",IF(NOT(ISBLANK(AX52)),_xlfn.XLOOKUP(AX52,ud_icp_group_number[lookupValue],ud_icp_group_number[lookupKey],"ERROR"),""), "")</f>
        <v/>
      </c>
      <c r="AZ52" s="9"/>
      <c r="BB52" s="7"/>
      <c r="BC52" s="4" t="str">
        <f t="shared" ca="1" si="2"/>
        <v/>
      </c>
      <c r="BD52" s="4"/>
      <c r="BE52" s="3" t="str">
        <f t="shared" si="3"/>
        <v/>
      </c>
      <c r="BF52" s="3" t="str">
        <f>IF($A52="","",IF((AND($A52="ADD",OR(BE52="",BE52="In Use"))),"5",(_xlfn.XLOOKUP(BE52,ud_asset_status[lookupValue],ud_asset_status[lookupKey],""))))</f>
        <v/>
      </c>
      <c r="BG52" s="7"/>
      <c r="BI52" s="3" t="str">
        <f>IF($A52="ADD",IF(NOT(ISBLANK(BH52)),_xlfn.XLOOKUP(BH52,ar_replace_reason[lookupValue],ar_replace_reason[lookupKey],"ERROR"),""), "")</f>
        <v/>
      </c>
      <c r="BJ52" s="3" t="str">
        <f t="shared" si="4"/>
        <v/>
      </c>
      <c r="BK52" s="3" t="str">
        <f>IF($A52="","",IF((AND($A52="ADD",OR(BJ52="",BJ52="Queenstown-Lakes District Council"))),"70",(_xlfn.XLOOKUP(BJ52,ud_organisation_owner[lookupValue],ud_organisation_owner[lookupKey],""))))</f>
        <v/>
      </c>
      <c r="BL52" s="3" t="str">
        <f t="shared" si="5"/>
        <v/>
      </c>
      <c r="BM52" s="3" t="str">
        <f>IF($A52="","",IF((AND($A52="ADD",OR(BL52="",BL52="Queenstown-Lakes District Council"))),"70",(_xlfn.XLOOKUP(BL52,ud_organisation_owner[lookupValue],ud_organisation_owner[lookupKey],""))))</f>
        <v/>
      </c>
      <c r="BN52" s="3" t="str">
        <f t="shared" si="6"/>
        <v/>
      </c>
      <c r="BO52" s="3" t="str">
        <f>IF($A52="","",IF((AND($A52="ADD",OR(BN52="",BN52="Local Authority"))),"17",(_xlfn.XLOOKUP(BN52,ud_sub_organisation[lookupValue],ud_sub_organisation[lookupKey],""))))</f>
        <v/>
      </c>
      <c r="BP52" s="3" t="str">
        <f t="shared" si="7"/>
        <v/>
      </c>
      <c r="BQ52" s="3" t="str">
        <f>IF($A52="","",IF((AND($A52="ADD",OR(BP52="",BP52="Vested assets"))),"12",(_xlfn.XLOOKUP(BP52,ud_work_origin[lookupValue],ud_work_origin[lookupKey],""))))</f>
        <v/>
      </c>
      <c r="BR52" s="8"/>
      <c r="BS52" s="2" t="str">
        <f t="shared" si="8"/>
        <v/>
      </c>
      <c r="BT52" s="3" t="str">
        <f t="shared" si="9"/>
        <v/>
      </c>
      <c r="BU52" s="3" t="str">
        <f>IF($A52="","",IF((AND($A52="ADD",OR(BT52="",BT52="Excellent"))),"1",(_xlfn.XLOOKUP(BT52,condition[lookupValue],condition[lookupKey],""))))</f>
        <v/>
      </c>
      <c r="BV52" s="7" t="str">
        <f t="shared" si="10"/>
        <v/>
      </c>
      <c r="BW52" s="9"/>
    </row>
    <row r="53" spans="2:75">
      <c r="B53" s="4"/>
      <c r="D53" s="3" t="str">
        <f>IF($A53="ADD",IF(NOT(ISBLANK(C53)),_xlfn.XLOOKUP(C53,ud_amds_table_list[lookupValue],ud_amds_table_list[lookupKey],"ERROR"),""), "")</f>
        <v/>
      </c>
      <c r="E53" s="9"/>
      <c r="G53" s="3" t="str">
        <f>IF($A53="ADD",IF(NOT(ISBLANK(F53)),_xlfn.XLOOKUP(F53,roadnames[lookupValue],roadnames[lookupKey],"ERROR"),""), "")</f>
        <v/>
      </c>
      <c r="H53" s="5"/>
      <c r="I53" s="5"/>
      <c r="J53" s="6"/>
      <c r="L53" s="3" t="str">
        <f>IF($A53="ADD",IF(NOT(ISBLANK(K53)),_xlfn.XLOOKUP(K53,side[lookupValue],side[lookupKey],"ERROR"),""), "")</f>
        <v/>
      </c>
      <c r="M53" s="4"/>
      <c r="N53" s="4"/>
      <c r="O53" s="4"/>
      <c r="Q53" s="3" t="str">
        <f>IF($A53="ADD",IF(NOT(ISBLANK(P53)),_xlfn.XLOOKUP(P53,ud_placement[lookupValue],ud_placement[lookupKey],"ERROR"),""), "")</f>
        <v/>
      </c>
      <c r="S53" s="3" t="str">
        <f>IF($A53="ADD",IF(NOT(ISBLANK(R53)),_xlfn.XLOOKUP(R53,ud_facility[lookupValue],ud_facility[lookupKey],"ERROR"),""), "")</f>
        <v/>
      </c>
      <c r="U53" s="3" t="str">
        <f>IF($A53="ADD",IF(NOT(ISBLANK(T53)),_xlfn.XLOOKUP(T53,ud_mep_asset_type[lookupValue],ud_mep_asset_type[lookupKey],"ERROR"),""), "")</f>
        <v/>
      </c>
      <c r="W53" s="3" t="str">
        <f>IF($A53="ADD",IF(NOT(ISBLANK(V53)),_xlfn.XLOOKUP(V53,ud_functional_system[lookupValue],ud_functional_system[lookupKey],"ERROR"),""), "")</f>
        <v/>
      </c>
      <c r="Z53" s="3" t="str">
        <f>IF($A53="ADD",IF(NOT(ISBLANK(Y53)),_xlfn.XLOOKUP(Y53,ud_functional_system[lookupValue],ud_functional_system[lookupKey],"ERROR"),""), "")</f>
        <v/>
      </c>
      <c r="AA53" s="2" t="str">
        <f t="shared" si="0"/>
        <v/>
      </c>
      <c r="AG53" s="3" t="str">
        <f>IF($A53="ADD",IF(NOT(ISBLANK(AF53)),_xlfn.XLOOKUP(AF53,ud_tcd_sign_class[lookupValue],ud_tcd_sign_class[lookupKey],"ERROR"),""), "")</f>
        <v/>
      </c>
      <c r="AI53" s="3" t="str">
        <f>IF($A53="ADD",IF(NOT(ISBLANK(AH53)),_xlfn.XLOOKUP(1,(ud_tcd_sign_subclass_lookup=AH53)*(ud_tcd_sign_subclass_parentKey=AG53),ud_tcd_sign_subclass[lookupKey],"ERROR"),""), "")</f>
        <v/>
      </c>
      <c r="AK53" s="3" t="str">
        <f>IF($A53="ADD",IF(NOT(ISBLANK(AJ53)),_xlfn.XLOOKUP(1,(ud_tcd_sign_type_el_lookup=AJ53)*(ud_tcd_sign_type_el_parentKey=AH53),ud_tcd_sign_type_el[lookupKey],"ERROR"),""), "")</f>
        <v/>
      </c>
      <c r="AM53" s="3" t="str">
        <f>IF($A53="ADD",IF(NOT(ISBLANK(AL53)),_xlfn.XLOOKUP(AL53,ud_power_requirements[lookupValue],ud_power_requirements[lookupKey],"ERROR"),""), "")</f>
        <v/>
      </c>
      <c r="AO53" s="3" t="str">
        <f>IF($A53="ADD",IF(NOT(ISBLANK(AN53)),_xlfn.XLOOKUP(AN53,ud_display_type[lookupValue],ud_display_type[lookupKey],"ERROR"),""), "")</f>
        <v/>
      </c>
      <c r="AP53" s="4"/>
      <c r="AQ53" s="4"/>
      <c r="AR53" s="3" t="str">
        <f t="shared" si="1"/>
        <v/>
      </c>
      <c r="AT53" s="8"/>
      <c r="AW53" s="3" t="str">
        <f>IF($A53="ADD",IF(NOT(ISBLANK(AV53)),_xlfn.XLOOKUP(AV53,ud_icp_group_standalone[lookupValue],ud_icp_group_standalone[lookupKey],"ERROR"),""), "")</f>
        <v/>
      </c>
      <c r="AY53" s="3" t="str">
        <f>IF($A53="ADD",IF(NOT(ISBLANK(AX53)),_xlfn.XLOOKUP(AX53,ud_icp_group_number[lookupValue],ud_icp_group_number[lookupKey],"ERROR"),""), "")</f>
        <v/>
      </c>
      <c r="AZ53" s="9"/>
      <c r="BB53" s="7"/>
      <c r="BC53" s="4" t="str">
        <f t="shared" ca="1" si="2"/>
        <v/>
      </c>
      <c r="BD53" s="4"/>
      <c r="BE53" s="3" t="str">
        <f t="shared" si="3"/>
        <v/>
      </c>
      <c r="BF53" s="3" t="str">
        <f>IF($A53="","",IF((AND($A53="ADD",OR(BE53="",BE53="In Use"))),"5",(_xlfn.XLOOKUP(BE53,ud_asset_status[lookupValue],ud_asset_status[lookupKey],""))))</f>
        <v/>
      </c>
      <c r="BG53" s="7"/>
      <c r="BI53" s="3" t="str">
        <f>IF($A53="ADD",IF(NOT(ISBLANK(BH53)),_xlfn.XLOOKUP(BH53,ar_replace_reason[lookupValue],ar_replace_reason[lookupKey],"ERROR"),""), "")</f>
        <v/>
      </c>
      <c r="BJ53" s="3" t="str">
        <f t="shared" si="4"/>
        <v/>
      </c>
      <c r="BK53" s="3" t="str">
        <f>IF($A53="","",IF((AND($A53="ADD",OR(BJ53="",BJ53="Queenstown-Lakes District Council"))),"70",(_xlfn.XLOOKUP(BJ53,ud_organisation_owner[lookupValue],ud_organisation_owner[lookupKey],""))))</f>
        <v/>
      </c>
      <c r="BL53" s="3" t="str">
        <f t="shared" si="5"/>
        <v/>
      </c>
      <c r="BM53" s="3" t="str">
        <f>IF($A53="","",IF((AND($A53="ADD",OR(BL53="",BL53="Queenstown-Lakes District Council"))),"70",(_xlfn.XLOOKUP(BL53,ud_organisation_owner[lookupValue],ud_organisation_owner[lookupKey],""))))</f>
        <v/>
      </c>
      <c r="BN53" s="3" t="str">
        <f t="shared" si="6"/>
        <v/>
      </c>
      <c r="BO53" s="3" t="str">
        <f>IF($A53="","",IF((AND($A53="ADD",OR(BN53="",BN53="Local Authority"))),"17",(_xlfn.XLOOKUP(BN53,ud_sub_organisation[lookupValue],ud_sub_organisation[lookupKey],""))))</f>
        <v/>
      </c>
      <c r="BP53" s="3" t="str">
        <f t="shared" si="7"/>
        <v/>
      </c>
      <c r="BQ53" s="3" t="str">
        <f>IF($A53="","",IF((AND($A53="ADD",OR(BP53="",BP53="Vested assets"))),"12",(_xlfn.XLOOKUP(BP53,ud_work_origin[lookupValue],ud_work_origin[lookupKey],""))))</f>
        <v/>
      </c>
      <c r="BR53" s="8"/>
      <c r="BS53" s="2" t="str">
        <f t="shared" si="8"/>
        <v/>
      </c>
      <c r="BT53" s="3" t="str">
        <f t="shared" si="9"/>
        <v/>
      </c>
      <c r="BU53" s="3" t="str">
        <f>IF($A53="","",IF((AND($A53="ADD",OR(BT53="",BT53="Excellent"))),"1",(_xlfn.XLOOKUP(BT53,condition[lookupValue],condition[lookupKey],""))))</f>
        <v/>
      </c>
      <c r="BV53" s="7" t="str">
        <f t="shared" si="10"/>
        <v/>
      </c>
      <c r="BW53" s="9"/>
    </row>
    <row r="54" spans="2:75">
      <c r="B54" s="4"/>
      <c r="D54" s="3" t="str">
        <f>IF($A54="ADD",IF(NOT(ISBLANK(C54)),_xlfn.XLOOKUP(C54,ud_amds_table_list[lookupValue],ud_amds_table_list[lookupKey],"ERROR"),""), "")</f>
        <v/>
      </c>
      <c r="E54" s="9"/>
      <c r="G54" s="3" t="str">
        <f>IF($A54="ADD",IF(NOT(ISBLANK(F54)),_xlfn.XLOOKUP(F54,roadnames[lookupValue],roadnames[lookupKey],"ERROR"),""), "")</f>
        <v/>
      </c>
      <c r="H54" s="5"/>
      <c r="I54" s="5"/>
      <c r="J54" s="6"/>
      <c r="L54" s="3" t="str">
        <f>IF($A54="ADD",IF(NOT(ISBLANK(K54)),_xlfn.XLOOKUP(K54,side[lookupValue],side[lookupKey],"ERROR"),""), "")</f>
        <v/>
      </c>
      <c r="M54" s="4"/>
      <c r="N54" s="4"/>
      <c r="O54" s="4"/>
      <c r="Q54" s="3" t="str">
        <f>IF($A54="ADD",IF(NOT(ISBLANK(P54)),_xlfn.XLOOKUP(P54,ud_placement[lookupValue],ud_placement[lookupKey],"ERROR"),""), "")</f>
        <v/>
      </c>
      <c r="S54" s="3" t="str">
        <f>IF($A54="ADD",IF(NOT(ISBLANK(R54)),_xlfn.XLOOKUP(R54,ud_facility[lookupValue],ud_facility[lookupKey],"ERROR"),""), "")</f>
        <v/>
      </c>
      <c r="U54" s="3" t="str">
        <f>IF($A54="ADD",IF(NOT(ISBLANK(T54)),_xlfn.XLOOKUP(T54,ud_mep_asset_type[lookupValue],ud_mep_asset_type[lookupKey],"ERROR"),""), "")</f>
        <v/>
      </c>
      <c r="W54" s="3" t="str">
        <f>IF($A54="ADD",IF(NOT(ISBLANK(V54)),_xlfn.XLOOKUP(V54,ud_functional_system[lookupValue],ud_functional_system[lookupKey],"ERROR"),""), "")</f>
        <v/>
      </c>
      <c r="Z54" s="3" t="str">
        <f>IF($A54="ADD",IF(NOT(ISBLANK(Y54)),_xlfn.XLOOKUP(Y54,ud_functional_system[lookupValue],ud_functional_system[lookupKey],"ERROR"),""), "")</f>
        <v/>
      </c>
      <c r="AA54" s="2" t="str">
        <f t="shared" si="0"/>
        <v/>
      </c>
      <c r="AG54" s="3" t="str">
        <f>IF($A54="ADD",IF(NOT(ISBLANK(AF54)),_xlfn.XLOOKUP(AF54,ud_tcd_sign_class[lookupValue],ud_tcd_sign_class[lookupKey],"ERROR"),""), "")</f>
        <v/>
      </c>
      <c r="AI54" s="3" t="str">
        <f>IF($A54="ADD",IF(NOT(ISBLANK(AH54)),_xlfn.XLOOKUP(1,(ud_tcd_sign_subclass_lookup=AH54)*(ud_tcd_sign_subclass_parentKey=AG54),ud_tcd_sign_subclass[lookupKey],"ERROR"),""), "")</f>
        <v/>
      </c>
      <c r="AK54" s="3" t="str">
        <f>IF($A54="ADD",IF(NOT(ISBLANK(AJ54)),_xlfn.XLOOKUP(1,(ud_tcd_sign_type_el_lookup=AJ54)*(ud_tcd_sign_type_el_parentKey=AH54),ud_tcd_sign_type_el[lookupKey],"ERROR"),""), "")</f>
        <v/>
      </c>
      <c r="AM54" s="3" t="str">
        <f>IF($A54="ADD",IF(NOT(ISBLANK(AL54)),_xlfn.XLOOKUP(AL54,ud_power_requirements[lookupValue],ud_power_requirements[lookupKey],"ERROR"),""), "")</f>
        <v/>
      </c>
      <c r="AO54" s="3" t="str">
        <f>IF($A54="ADD",IF(NOT(ISBLANK(AN54)),_xlfn.XLOOKUP(AN54,ud_display_type[lookupValue],ud_display_type[lookupKey],"ERROR"),""), "")</f>
        <v/>
      </c>
      <c r="AP54" s="4"/>
      <c r="AQ54" s="4"/>
      <c r="AR54" s="3" t="str">
        <f t="shared" si="1"/>
        <v/>
      </c>
      <c r="AT54" s="8"/>
      <c r="AW54" s="3" t="str">
        <f>IF($A54="ADD",IF(NOT(ISBLANK(AV54)),_xlfn.XLOOKUP(AV54,ud_icp_group_standalone[lookupValue],ud_icp_group_standalone[lookupKey],"ERROR"),""), "")</f>
        <v/>
      </c>
      <c r="AY54" s="3" t="str">
        <f>IF($A54="ADD",IF(NOT(ISBLANK(AX54)),_xlfn.XLOOKUP(AX54,ud_icp_group_number[lookupValue],ud_icp_group_number[lookupKey],"ERROR"),""), "")</f>
        <v/>
      </c>
      <c r="AZ54" s="9"/>
      <c r="BB54" s="7"/>
      <c r="BC54" s="4" t="str">
        <f t="shared" ca="1" si="2"/>
        <v/>
      </c>
      <c r="BD54" s="4"/>
      <c r="BE54" s="3" t="str">
        <f t="shared" si="3"/>
        <v/>
      </c>
      <c r="BF54" s="3" t="str">
        <f>IF($A54="","",IF((AND($A54="ADD",OR(BE54="",BE54="In Use"))),"5",(_xlfn.XLOOKUP(BE54,ud_asset_status[lookupValue],ud_asset_status[lookupKey],""))))</f>
        <v/>
      </c>
      <c r="BG54" s="7"/>
      <c r="BI54" s="3" t="str">
        <f>IF($A54="ADD",IF(NOT(ISBLANK(BH54)),_xlfn.XLOOKUP(BH54,ar_replace_reason[lookupValue],ar_replace_reason[lookupKey],"ERROR"),""), "")</f>
        <v/>
      </c>
      <c r="BJ54" s="3" t="str">
        <f t="shared" si="4"/>
        <v/>
      </c>
      <c r="BK54" s="3" t="str">
        <f>IF($A54="","",IF((AND($A54="ADD",OR(BJ54="",BJ54="Queenstown-Lakes District Council"))),"70",(_xlfn.XLOOKUP(BJ54,ud_organisation_owner[lookupValue],ud_organisation_owner[lookupKey],""))))</f>
        <v/>
      </c>
      <c r="BL54" s="3" t="str">
        <f t="shared" si="5"/>
        <v/>
      </c>
      <c r="BM54" s="3" t="str">
        <f>IF($A54="","",IF((AND($A54="ADD",OR(BL54="",BL54="Queenstown-Lakes District Council"))),"70",(_xlfn.XLOOKUP(BL54,ud_organisation_owner[lookupValue],ud_organisation_owner[lookupKey],""))))</f>
        <v/>
      </c>
      <c r="BN54" s="3" t="str">
        <f t="shared" si="6"/>
        <v/>
      </c>
      <c r="BO54" s="3" t="str">
        <f>IF($A54="","",IF((AND($A54="ADD",OR(BN54="",BN54="Local Authority"))),"17",(_xlfn.XLOOKUP(BN54,ud_sub_organisation[lookupValue],ud_sub_organisation[lookupKey],""))))</f>
        <v/>
      </c>
      <c r="BP54" s="3" t="str">
        <f t="shared" si="7"/>
        <v/>
      </c>
      <c r="BQ54" s="3" t="str">
        <f>IF($A54="","",IF((AND($A54="ADD",OR(BP54="",BP54="Vested assets"))),"12",(_xlfn.XLOOKUP(BP54,ud_work_origin[lookupValue],ud_work_origin[lookupKey],""))))</f>
        <v/>
      </c>
      <c r="BR54" s="8"/>
      <c r="BS54" s="2" t="str">
        <f t="shared" si="8"/>
        <v/>
      </c>
      <c r="BT54" s="3" t="str">
        <f t="shared" si="9"/>
        <v/>
      </c>
      <c r="BU54" s="3" t="str">
        <f>IF($A54="","",IF((AND($A54="ADD",OR(BT54="",BT54="Excellent"))),"1",(_xlfn.XLOOKUP(BT54,condition[lookupValue],condition[lookupKey],""))))</f>
        <v/>
      </c>
      <c r="BV54" s="7" t="str">
        <f t="shared" si="10"/>
        <v/>
      </c>
      <c r="BW54" s="9"/>
    </row>
    <row r="55" spans="2:75">
      <c r="B55" s="4"/>
      <c r="D55" s="3" t="str">
        <f>IF($A55="ADD",IF(NOT(ISBLANK(C55)),_xlfn.XLOOKUP(C55,ud_amds_table_list[lookupValue],ud_amds_table_list[lookupKey],"ERROR"),""), "")</f>
        <v/>
      </c>
      <c r="E55" s="9"/>
      <c r="G55" s="3" t="str">
        <f>IF($A55="ADD",IF(NOT(ISBLANK(F55)),_xlfn.XLOOKUP(F55,roadnames[lookupValue],roadnames[lookupKey],"ERROR"),""), "")</f>
        <v/>
      </c>
      <c r="H55" s="5"/>
      <c r="I55" s="5"/>
      <c r="J55" s="6"/>
      <c r="L55" s="3" t="str">
        <f>IF($A55="ADD",IF(NOT(ISBLANK(K55)),_xlfn.XLOOKUP(K55,side[lookupValue],side[lookupKey],"ERROR"),""), "")</f>
        <v/>
      </c>
      <c r="M55" s="4"/>
      <c r="N55" s="4"/>
      <c r="O55" s="4"/>
      <c r="Q55" s="3" t="str">
        <f>IF($A55="ADD",IF(NOT(ISBLANK(P55)),_xlfn.XLOOKUP(P55,ud_placement[lookupValue],ud_placement[lookupKey],"ERROR"),""), "")</f>
        <v/>
      </c>
      <c r="S55" s="3" t="str">
        <f>IF($A55="ADD",IF(NOT(ISBLANK(R55)),_xlfn.XLOOKUP(R55,ud_facility[lookupValue],ud_facility[lookupKey],"ERROR"),""), "")</f>
        <v/>
      </c>
      <c r="U55" s="3" t="str">
        <f>IF($A55="ADD",IF(NOT(ISBLANK(T55)),_xlfn.XLOOKUP(T55,ud_mep_asset_type[lookupValue],ud_mep_asset_type[lookupKey],"ERROR"),""), "")</f>
        <v/>
      </c>
      <c r="W55" s="3" t="str">
        <f>IF($A55="ADD",IF(NOT(ISBLANK(V55)),_xlfn.XLOOKUP(V55,ud_functional_system[lookupValue],ud_functional_system[lookupKey],"ERROR"),""), "")</f>
        <v/>
      </c>
      <c r="Z55" s="3" t="str">
        <f>IF($A55="ADD",IF(NOT(ISBLANK(Y55)),_xlfn.XLOOKUP(Y55,ud_functional_system[lookupValue],ud_functional_system[lookupKey],"ERROR"),""), "")</f>
        <v/>
      </c>
      <c r="AA55" s="2" t="str">
        <f t="shared" si="0"/>
        <v/>
      </c>
      <c r="AG55" s="3" t="str">
        <f>IF($A55="ADD",IF(NOT(ISBLANK(AF55)),_xlfn.XLOOKUP(AF55,ud_tcd_sign_class[lookupValue],ud_tcd_sign_class[lookupKey],"ERROR"),""), "")</f>
        <v/>
      </c>
      <c r="AI55" s="3" t="str">
        <f>IF($A55="ADD",IF(NOT(ISBLANK(AH55)),_xlfn.XLOOKUP(1,(ud_tcd_sign_subclass_lookup=AH55)*(ud_tcd_sign_subclass_parentKey=AG55),ud_tcd_sign_subclass[lookupKey],"ERROR"),""), "")</f>
        <v/>
      </c>
      <c r="AK55" s="3" t="str">
        <f>IF($A55="ADD",IF(NOT(ISBLANK(AJ55)),_xlfn.XLOOKUP(1,(ud_tcd_sign_type_el_lookup=AJ55)*(ud_tcd_sign_type_el_parentKey=AH55),ud_tcd_sign_type_el[lookupKey],"ERROR"),""), "")</f>
        <v/>
      </c>
      <c r="AM55" s="3" t="str">
        <f>IF($A55="ADD",IF(NOT(ISBLANK(AL55)),_xlfn.XLOOKUP(AL55,ud_power_requirements[lookupValue],ud_power_requirements[lookupKey],"ERROR"),""), "")</f>
        <v/>
      </c>
      <c r="AO55" s="3" t="str">
        <f>IF($A55="ADD",IF(NOT(ISBLANK(AN55)),_xlfn.XLOOKUP(AN55,ud_display_type[lookupValue],ud_display_type[lookupKey],"ERROR"),""), "")</f>
        <v/>
      </c>
      <c r="AP55" s="4"/>
      <c r="AQ55" s="4"/>
      <c r="AR55" s="3" t="str">
        <f t="shared" si="1"/>
        <v/>
      </c>
      <c r="AT55" s="8"/>
      <c r="AW55" s="3" t="str">
        <f>IF($A55="ADD",IF(NOT(ISBLANK(AV55)),_xlfn.XLOOKUP(AV55,ud_icp_group_standalone[lookupValue],ud_icp_group_standalone[lookupKey],"ERROR"),""), "")</f>
        <v/>
      </c>
      <c r="AY55" s="3" t="str">
        <f>IF($A55="ADD",IF(NOT(ISBLANK(AX55)),_xlfn.XLOOKUP(AX55,ud_icp_group_number[lookupValue],ud_icp_group_number[lookupKey],"ERROR"),""), "")</f>
        <v/>
      </c>
      <c r="AZ55" s="9"/>
      <c r="BB55" s="7"/>
      <c r="BC55" s="4" t="str">
        <f t="shared" ca="1" si="2"/>
        <v/>
      </c>
      <c r="BD55" s="4"/>
      <c r="BE55" s="3" t="str">
        <f t="shared" si="3"/>
        <v/>
      </c>
      <c r="BF55" s="3" t="str">
        <f>IF($A55="","",IF((AND($A55="ADD",OR(BE55="",BE55="In Use"))),"5",(_xlfn.XLOOKUP(BE55,ud_asset_status[lookupValue],ud_asset_status[lookupKey],""))))</f>
        <v/>
      </c>
      <c r="BG55" s="7"/>
      <c r="BI55" s="3" t="str">
        <f>IF($A55="ADD",IF(NOT(ISBLANK(BH55)),_xlfn.XLOOKUP(BH55,ar_replace_reason[lookupValue],ar_replace_reason[lookupKey],"ERROR"),""), "")</f>
        <v/>
      </c>
      <c r="BJ55" s="3" t="str">
        <f t="shared" si="4"/>
        <v/>
      </c>
      <c r="BK55" s="3" t="str">
        <f>IF($A55="","",IF((AND($A55="ADD",OR(BJ55="",BJ55="Queenstown-Lakes District Council"))),"70",(_xlfn.XLOOKUP(BJ55,ud_organisation_owner[lookupValue],ud_organisation_owner[lookupKey],""))))</f>
        <v/>
      </c>
      <c r="BL55" s="3" t="str">
        <f t="shared" si="5"/>
        <v/>
      </c>
      <c r="BM55" s="3" t="str">
        <f>IF($A55="","",IF((AND($A55="ADD",OR(BL55="",BL55="Queenstown-Lakes District Council"))),"70",(_xlfn.XLOOKUP(BL55,ud_organisation_owner[lookupValue],ud_organisation_owner[lookupKey],""))))</f>
        <v/>
      </c>
      <c r="BN55" s="3" t="str">
        <f t="shared" si="6"/>
        <v/>
      </c>
      <c r="BO55" s="3" t="str">
        <f>IF($A55="","",IF((AND($A55="ADD",OR(BN55="",BN55="Local Authority"))),"17",(_xlfn.XLOOKUP(BN55,ud_sub_organisation[lookupValue],ud_sub_organisation[lookupKey],""))))</f>
        <v/>
      </c>
      <c r="BP55" s="3" t="str">
        <f t="shared" si="7"/>
        <v/>
      </c>
      <c r="BQ55" s="3" t="str">
        <f>IF($A55="","",IF((AND($A55="ADD",OR(BP55="",BP55="Vested assets"))),"12",(_xlfn.XLOOKUP(BP55,ud_work_origin[lookupValue],ud_work_origin[lookupKey],""))))</f>
        <v/>
      </c>
      <c r="BR55" s="8"/>
      <c r="BS55" s="2" t="str">
        <f t="shared" si="8"/>
        <v/>
      </c>
      <c r="BT55" s="3" t="str">
        <f t="shared" si="9"/>
        <v/>
      </c>
      <c r="BU55" s="3" t="str">
        <f>IF($A55="","",IF((AND($A55="ADD",OR(BT55="",BT55="Excellent"))),"1",(_xlfn.XLOOKUP(BT55,condition[lookupValue],condition[lookupKey],""))))</f>
        <v/>
      </c>
      <c r="BV55" s="7" t="str">
        <f t="shared" si="10"/>
        <v/>
      </c>
      <c r="BW55" s="9"/>
    </row>
    <row r="56" spans="2:75">
      <c r="B56" s="4"/>
      <c r="D56" s="3" t="str">
        <f>IF($A56="ADD",IF(NOT(ISBLANK(C56)),_xlfn.XLOOKUP(C56,ud_amds_table_list[lookupValue],ud_amds_table_list[lookupKey],"ERROR"),""), "")</f>
        <v/>
      </c>
      <c r="E56" s="9"/>
      <c r="G56" s="3" t="str">
        <f>IF($A56="ADD",IF(NOT(ISBLANK(F56)),_xlfn.XLOOKUP(F56,roadnames[lookupValue],roadnames[lookupKey],"ERROR"),""), "")</f>
        <v/>
      </c>
      <c r="H56" s="5"/>
      <c r="I56" s="5"/>
      <c r="J56" s="6"/>
      <c r="L56" s="3" t="str">
        <f>IF($A56="ADD",IF(NOT(ISBLANK(K56)),_xlfn.XLOOKUP(K56,side[lookupValue],side[lookupKey],"ERROR"),""), "")</f>
        <v/>
      </c>
      <c r="M56" s="4"/>
      <c r="N56" s="4"/>
      <c r="O56" s="4"/>
      <c r="Q56" s="3" t="str">
        <f>IF($A56="ADD",IF(NOT(ISBLANK(P56)),_xlfn.XLOOKUP(P56,ud_placement[lookupValue],ud_placement[lookupKey],"ERROR"),""), "")</f>
        <v/>
      </c>
      <c r="S56" s="3" t="str">
        <f>IF($A56="ADD",IF(NOT(ISBLANK(R56)),_xlfn.XLOOKUP(R56,ud_facility[lookupValue],ud_facility[lookupKey],"ERROR"),""), "")</f>
        <v/>
      </c>
      <c r="U56" s="3" t="str">
        <f>IF($A56="ADD",IF(NOT(ISBLANK(T56)),_xlfn.XLOOKUP(T56,ud_mep_asset_type[lookupValue],ud_mep_asset_type[lookupKey],"ERROR"),""), "")</f>
        <v/>
      </c>
      <c r="W56" s="3" t="str">
        <f>IF($A56="ADD",IF(NOT(ISBLANK(V56)),_xlfn.XLOOKUP(V56,ud_functional_system[lookupValue],ud_functional_system[lookupKey],"ERROR"),""), "")</f>
        <v/>
      </c>
      <c r="Z56" s="3" t="str">
        <f>IF($A56="ADD",IF(NOT(ISBLANK(Y56)),_xlfn.XLOOKUP(Y56,ud_functional_system[lookupValue],ud_functional_system[lookupKey],"ERROR"),""), "")</f>
        <v/>
      </c>
      <c r="AA56" s="2" t="str">
        <f t="shared" si="0"/>
        <v/>
      </c>
      <c r="AG56" s="3" t="str">
        <f>IF($A56="ADD",IF(NOT(ISBLANK(AF56)),_xlfn.XLOOKUP(AF56,ud_tcd_sign_class[lookupValue],ud_tcd_sign_class[lookupKey],"ERROR"),""), "")</f>
        <v/>
      </c>
      <c r="AI56" s="3" t="str">
        <f>IF($A56="ADD",IF(NOT(ISBLANK(AH56)),_xlfn.XLOOKUP(1,(ud_tcd_sign_subclass_lookup=AH56)*(ud_tcd_sign_subclass_parentKey=AG56),ud_tcd_sign_subclass[lookupKey],"ERROR"),""), "")</f>
        <v/>
      </c>
      <c r="AK56" s="3" t="str">
        <f>IF($A56="ADD",IF(NOT(ISBLANK(AJ56)),_xlfn.XLOOKUP(1,(ud_tcd_sign_type_el_lookup=AJ56)*(ud_tcd_sign_type_el_parentKey=AH56),ud_tcd_sign_type_el[lookupKey],"ERROR"),""), "")</f>
        <v/>
      </c>
      <c r="AM56" s="3" t="str">
        <f>IF($A56="ADD",IF(NOT(ISBLANK(AL56)),_xlfn.XLOOKUP(AL56,ud_power_requirements[lookupValue],ud_power_requirements[lookupKey],"ERROR"),""), "")</f>
        <v/>
      </c>
      <c r="AO56" s="3" t="str">
        <f>IF($A56="ADD",IF(NOT(ISBLANK(AN56)),_xlfn.XLOOKUP(AN56,ud_display_type[lookupValue],ud_display_type[lookupKey],"ERROR"),""), "")</f>
        <v/>
      </c>
      <c r="AP56" s="4"/>
      <c r="AQ56" s="4"/>
      <c r="AR56" s="3" t="str">
        <f t="shared" si="1"/>
        <v/>
      </c>
      <c r="AT56" s="8"/>
      <c r="AW56" s="3" t="str">
        <f>IF($A56="ADD",IF(NOT(ISBLANK(AV56)),_xlfn.XLOOKUP(AV56,ud_icp_group_standalone[lookupValue],ud_icp_group_standalone[lookupKey],"ERROR"),""), "")</f>
        <v/>
      </c>
      <c r="AY56" s="3" t="str">
        <f>IF($A56="ADD",IF(NOT(ISBLANK(AX56)),_xlfn.XLOOKUP(AX56,ud_icp_group_number[lookupValue],ud_icp_group_number[lookupKey],"ERROR"),""), "")</f>
        <v/>
      </c>
      <c r="AZ56" s="9"/>
      <c r="BB56" s="7"/>
      <c r="BC56" s="4" t="str">
        <f t="shared" ca="1" si="2"/>
        <v/>
      </c>
      <c r="BD56" s="4"/>
      <c r="BE56" s="3" t="str">
        <f t="shared" si="3"/>
        <v/>
      </c>
      <c r="BF56" s="3" t="str">
        <f>IF($A56="","",IF((AND($A56="ADD",OR(BE56="",BE56="In Use"))),"5",(_xlfn.XLOOKUP(BE56,ud_asset_status[lookupValue],ud_asset_status[lookupKey],""))))</f>
        <v/>
      </c>
      <c r="BG56" s="7"/>
      <c r="BI56" s="3" t="str">
        <f>IF($A56="ADD",IF(NOT(ISBLANK(BH56)),_xlfn.XLOOKUP(BH56,ar_replace_reason[lookupValue],ar_replace_reason[lookupKey],"ERROR"),""), "")</f>
        <v/>
      </c>
      <c r="BJ56" s="3" t="str">
        <f t="shared" si="4"/>
        <v/>
      </c>
      <c r="BK56" s="3" t="str">
        <f>IF($A56="","",IF((AND($A56="ADD",OR(BJ56="",BJ56="Queenstown-Lakes District Council"))),"70",(_xlfn.XLOOKUP(BJ56,ud_organisation_owner[lookupValue],ud_organisation_owner[lookupKey],""))))</f>
        <v/>
      </c>
      <c r="BL56" s="3" t="str">
        <f t="shared" si="5"/>
        <v/>
      </c>
      <c r="BM56" s="3" t="str">
        <f>IF($A56="","",IF((AND($A56="ADD",OR(BL56="",BL56="Queenstown-Lakes District Council"))),"70",(_xlfn.XLOOKUP(BL56,ud_organisation_owner[lookupValue],ud_organisation_owner[lookupKey],""))))</f>
        <v/>
      </c>
      <c r="BN56" s="3" t="str">
        <f t="shared" si="6"/>
        <v/>
      </c>
      <c r="BO56" s="3" t="str">
        <f>IF($A56="","",IF((AND($A56="ADD",OR(BN56="",BN56="Local Authority"))),"17",(_xlfn.XLOOKUP(BN56,ud_sub_organisation[lookupValue],ud_sub_organisation[lookupKey],""))))</f>
        <v/>
      </c>
      <c r="BP56" s="3" t="str">
        <f t="shared" si="7"/>
        <v/>
      </c>
      <c r="BQ56" s="3" t="str">
        <f>IF($A56="","",IF((AND($A56="ADD",OR(BP56="",BP56="Vested assets"))),"12",(_xlfn.XLOOKUP(BP56,ud_work_origin[lookupValue],ud_work_origin[lookupKey],""))))</f>
        <v/>
      </c>
      <c r="BR56" s="8"/>
      <c r="BS56" s="2" t="str">
        <f t="shared" si="8"/>
        <v/>
      </c>
      <c r="BT56" s="3" t="str">
        <f t="shared" si="9"/>
        <v/>
      </c>
      <c r="BU56" s="3" t="str">
        <f>IF($A56="","",IF((AND($A56="ADD",OR(BT56="",BT56="Excellent"))),"1",(_xlfn.XLOOKUP(BT56,condition[lookupValue],condition[lookupKey],""))))</f>
        <v/>
      </c>
      <c r="BV56" s="7" t="str">
        <f t="shared" si="10"/>
        <v/>
      </c>
      <c r="BW56" s="9"/>
    </row>
    <row r="57" spans="2:75">
      <c r="B57" s="4"/>
      <c r="D57" s="3" t="str">
        <f>IF($A57="ADD",IF(NOT(ISBLANK(C57)),_xlfn.XLOOKUP(C57,ud_amds_table_list[lookupValue],ud_amds_table_list[lookupKey],"ERROR"),""), "")</f>
        <v/>
      </c>
      <c r="E57" s="9"/>
      <c r="G57" s="3" t="str">
        <f>IF($A57="ADD",IF(NOT(ISBLANK(F57)),_xlfn.XLOOKUP(F57,roadnames[lookupValue],roadnames[lookupKey],"ERROR"),""), "")</f>
        <v/>
      </c>
      <c r="H57" s="5"/>
      <c r="I57" s="5"/>
      <c r="J57" s="6"/>
      <c r="L57" s="3" t="str">
        <f>IF($A57="ADD",IF(NOT(ISBLANK(K57)),_xlfn.XLOOKUP(K57,side[lookupValue],side[lookupKey],"ERROR"),""), "")</f>
        <v/>
      </c>
      <c r="M57" s="4"/>
      <c r="N57" s="4"/>
      <c r="O57" s="4"/>
      <c r="Q57" s="3" t="str">
        <f>IF($A57="ADD",IF(NOT(ISBLANK(P57)),_xlfn.XLOOKUP(P57,ud_placement[lookupValue],ud_placement[lookupKey],"ERROR"),""), "")</f>
        <v/>
      </c>
      <c r="S57" s="3" t="str">
        <f>IF($A57="ADD",IF(NOT(ISBLANK(R57)),_xlfn.XLOOKUP(R57,ud_facility[lookupValue],ud_facility[lookupKey],"ERROR"),""), "")</f>
        <v/>
      </c>
      <c r="U57" s="3" t="str">
        <f>IF($A57="ADD",IF(NOT(ISBLANK(T57)),_xlfn.XLOOKUP(T57,ud_mep_asset_type[lookupValue],ud_mep_asset_type[lookupKey],"ERROR"),""), "")</f>
        <v/>
      </c>
      <c r="W57" s="3" t="str">
        <f>IF($A57="ADD",IF(NOT(ISBLANK(V57)),_xlfn.XLOOKUP(V57,ud_functional_system[lookupValue],ud_functional_system[lookupKey],"ERROR"),""), "")</f>
        <v/>
      </c>
      <c r="Z57" s="3" t="str">
        <f>IF($A57="ADD",IF(NOT(ISBLANK(Y57)),_xlfn.XLOOKUP(Y57,ud_functional_system[lookupValue],ud_functional_system[lookupKey],"ERROR"),""), "")</f>
        <v/>
      </c>
      <c r="AA57" s="2" t="str">
        <f t="shared" si="0"/>
        <v/>
      </c>
      <c r="AG57" s="3" t="str">
        <f>IF($A57="ADD",IF(NOT(ISBLANK(AF57)),_xlfn.XLOOKUP(AF57,ud_tcd_sign_class[lookupValue],ud_tcd_sign_class[lookupKey],"ERROR"),""), "")</f>
        <v/>
      </c>
      <c r="AI57" s="3" t="str">
        <f>IF($A57="ADD",IF(NOT(ISBLANK(AH57)),_xlfn.XLOOKUP(1,(ud_tcd_sign_subclass_lookup=AH57)*(ud_tcd_sign_subclass_parentKey=AG57),ud_tcd_sign_subclass[lookupKey],"ERROR"),""), "")</f>
        <v/>
      </c>
      <c r="AK57" s="3" t="str">
        <f>IF($A57="ADD",IF(NOT(ISBLANK(AJ57)),_xlfn.XLOOKUP(1,(ud_tcd_sign_type_el_lookup=AJ57)*(ud_tcd_sign_type_el_parentKey=AH57),ud_tcd_sign_type_el[lookupKey],"ERROR"),""), "")</f>
        <v/>
      </c>
      <c r="AM57" s="3" t="str">
        <f>IF($A57="ADD",IF(NOT(ISBLANK(AL57)),_xlfn.XLOOKUP(AL57,ud_power_requirements[lookupValue],ud_power_requirements[lookupKey],"ERROR"),""), "")</f>
        <v/>
      </c>
      <c r="AO57" s="3" t="str">
        <f>IF($A57="ADD",IF(NOT(ISBLANK(AN57)),_xlfn.XLOOKUP(AN57,ud_display_type[lookupValue],ud_display_type[lookupKey],"ERROR"),""), "")</f>
        <v/>
      </c>
      <c r="AP57" s="4"/>
      <c r="AQ57" s="4"/>
      <c r="AR57" s="3" t="str">
        <f t="shared" si="1"/>
        <v/>
      </c>
      <c r="AT57" s="8"/>
      <c r="AW57" s="3" t="str">
        <f>IF($A57="ADD",IF(NOT(ISBLANK(AV57)),_xlfn.XLOOKUP(AV57,ud_icp_group_standalone[lookupValue],ud_icp_group_standalone[lookupKey],"ERROR"),""), "")</f>
        <v/>
      </c>
      <c r="AY57" s="3" t="str">
        <f>IF($A57="ADD",IF(NOT(ISBLANK(AX57)),_xlfn.XLOOKUP(AX57,ud_icp_group_number[lookupValue],ud_icp_group_number[lookupKey],"ERROR"),""), "")</f>
        <v/>
      </c>
      <c r="AZ57" s="9"/>
      <c r="BB57" s="7"/>
      <c r="BC57" s="4" t="str">
        <f t="shared" ca="1" si="2"/>
        <v/>
      </c>
      <c r="BD57" s="4"/>
      <c r="BE57" s="3" t="str">
        <f t="shared" si="3"/>
        <v/>
      </c>
      <c r="BF57" s="3" t="str">
        <f>IF($A57="","",IF((AND($A57="ADD",OR(BE57="",BE57="In Use"))),"5",(_xlfn.XLOOKUP(BE57,ud_asset_status[lookupValue],ud_asset_status[lookupKey],""))))</f>
        <v/>
      </c>
      <c r="BG57" s="7"/>
      <c r="BI57" s="3" t="str">
        <f>IF($A57="ADD",IF(NOT(ISBLANK(BH57)),_xlfn.XLOOKUP(BH57,ar_replace_reason[lookupValue],ar_replace_reason[lookupKey],"ERROR"),""), "")</f>
        <v/>
      </c>
      <c r="BJ57" s="3" t="str">
        <f t="shared" si="4"/>
        <v/>
      </c>
      <c r="BK57" s="3" t="str">
        <f>IF($A57="","",IF((AND($A57="ADD",OR(BJ57="",BJ57="Queenstown-Lakes District Council"))),"70",(_xlfn.XLOOKUP(BJ57,ud_organisation_owner[lookupValue],ud_organisation_owner[lookupKey],""))))</f>
        <v/>
      </c>
      <c r="BL57" s="3" t="str">
        <f t="shared" si="5"/>
        <v/>
      </c>
      <c r="BM57" s="3" t="str">
        <f>IF($A57="","",IF((AND($A57="ADD",OR(BL57="",BL57="Queenstown-Lakes District Council"))),"70",(_xlfn.XLOOKUP(BL57,ud_organisation_owner[lookupValue],ud_organisation_owner[lookupKey],""))))</f>
        <v/>
      </c>
      <c r="BN57" s="3" t="str">
        <f t="shared" si="6"/>
        <v/>
      </c>
      <c r="BO57" s="3" t="str">
        <f>IF($A57="","",IF((AND($A57="ADD",OR(BN57="",BN57="Local Authority"))),"17",(_xlfn.XLOOKUP(BN57,ud_sub_organisation[lookupValue],ud_sub_organisation[lookupKey],""))))</f>
        <v/>
      </c>
      <c r="BP57" s="3" t="str">
        <f t="shared" si="7"/>
        <v/>
      </c>
      <c r="BQ57" s="3" t="str">
        <f>IF($A57="","",IF((AND($A57="ADD",OR(BP57="",BP57="Vested assets"))),"12",(_xlfn.XLOOKUP(BP57,ud_work_origin[lookupValue],ud_work_origin[lookupKey],""))))</f>
        <v/>
      </c>
      <c r="BR57" s="8"/>
      <c r="BS57" s="2" t="str">
        <f t="shared" si="8"/>
        <v/>
      </c>
      <c r="BT57" s="3" t="str">
        <f t="shared" si="9"/>
        <v/>
      </c>
      <c r="BU57" s="3" t="str">
        <f>IF($A57="","",IF((AND($A57="ADD",OR(BT57="",BT57="Excellent"))),"1",(_xlfn.XLOOKUP(BT57,condition[lookupValue],condition[lookupKey],""))))</f>
        <v/>
      </c>
      <c r="BV57" s="7" t="str">
        <f t="shared" si="10"/>
        <v/>
      </c>
      <c r="BW57" s="9"/>
    </row>
    <row r="58" spans="2:75">
      <c r="B58" s="4"/>
      <c r="D58" s="3" t="str">
        <f>IF($A58="ADD",IF(NOT(ISBLANK(C58)),_xlfn.XLOOKUP(C58,ud_amds_table_list[lookupValue],ud_amds_table_list[lookupKey],"ERROR"),""), "")</f>
        <v/>
      </c>
      <c r="E58" s="9"/>
      <c r="G58" s="3" t="str">
        <f>IF($A58="ADD",IF(NOT(ISBLANK(F58)),_xlfn.XLOOKUP(F58,roadnames[lookupValue],roadnames[lookupKey],"ERROR"),""), "")</f>
        <v/>
      </c>
      <c r="H58" s="5"/>
      <c r="I58" s="5"/>
      <c r="J58" s="6"/>
      <c r="L58" s="3" t="str">
        <f>IF($A58="ADD",IF(NOT(ISBLANK(K58)),_xlfn.XLOOKUP(K58,side[lookupValue],side[lookupKey],"ERROR"),""), "")</f>
        <v/>
      </c>
      <c r="M58" s="4"/>
      <c r="N58" s="4"/>
      <c r="O58" s="4"/>
      <c r="Q58" s="3" t="str">
        <f>IF($A58="ADD",IF(NOT(ISBLANK(P58)),_xlfn.XLOOKUP(P58,ud_placement[lookupValue],ud_placement[lookupKey],"ERROR"),""), "")</f>
        <v/>
      </c>
      <c r="S58" s="3" t="str">
        <f>IF($A58="ADD",IF(NOT(ISBLANK(R58)),_xlfn.XLOOKUP(R58,ud_facility[lookupValue],ud_facility[lookupKey],"ERROR"),""), "")</f>
        <v/>
      </c>
      <c r="U58" s="3" t="str">
        <f>IF($A58="ADD",IF(NOT(ISBLANK(T58)),_xlfn.XLOOKUP(T58,ud_mep_asset_type[lookupValue],ud_mep_asset_type[lookupKey],"ERROR"),""), "")</f>
        <v/>
      </c>
      <c r="W58" s="3" t="str">
        <f>IF($A58="ADD",IF(NOT(ISBLANK(V58)),_xlfn.XLOOKUP(V58,ud_functional_system[lookupValue],ud_functional_system[lookupKey],"ERROR"),""), "")</f>
        <v/>
      </c>
      <c r="Z58" s="3" t="str">
        <f>IF($A58="ADD",IF(NOT(ISBLANK(Y58)),_xlfn.XLOOKUP(Y58,ud_functional_system[lookupValue],ud_functional_system[lookupKey],"ERROR"),""), "")</f>
        <v/>
      </c>
      <c r="AA58" s="2" t="str">
        <f t="shared" si="0"/>
        <v/>
      </c>
      <c r="AG58" s="3" t="str">
        <f>IF($A58="ADD",IF(NOT(ISBLANK(AF58)),_xlfn.XLOOKUP(AF58,ud_tcd_sign_class[lookupValue],ud_tcd_sign_class[lookupKey],"ERROR"),""), "")</f>
        <v/>
      </c>
      <c r="AI58" s="3" t="str">
        <f>IF($A58="ADD",IF(NOT(ISBLANK(AH58)),_xlfn.XLOOKUP(1,(ud_tcd_sign_subclass_lookup=AH58)*(ud_tcd_sign_subclass_parentKey=AG58),ud_tcd_sign_subclass[lookupKey],"ERROR"),""), "")</f>
        <v/>
      </c>
      <c r="AK58" s="3" t="str">
        <f>IF($A58="ADD",IF(NOT(ISBLANK(AJ58)),_xlfn.XLOOKUP(1,(ud_tcd_sign_type_el_lookup=AJ58)*(ud_tcd_sign_type_el_parentKey=AH58),ud_tcd_sign_type_el[lookupKey],"ERROR"),""), "")</f>
        <v/>
      </c>
      <c r="AM58" s="3" t="str">
        <f>IF($A58="ADD",IF(NOT(ISBLANK(AL58)),_xlfn.XLOOKUP(AL58,ud_power_requirements[lookupValue],ud_power_requirements[lookupKey],"ERROR"),""), "")</f>
        <v/>
      </c>
      <c r="AO58" s="3" t="str">
        <f>IF($A58="ADD",IF(NOT(ISBLANK(AN58)),_xlfn.XLOOKUP(AN58,ud_display_type[lookupValue],ud_display_type[lookupKey],"ERROR"),""), "")</f>
        <v/>
      </c>
      <c r="AP58" s="4"/>
      <c r="AQ58" s="4"/>
      <c r="AR58" s="3" t="str">
        <f t="shared" si="1"/>
        <v/>
      </c>
      <c r="AT58" s="8"/>
      <c r="AW58" s="3" t="str">
        <f>IF($A58="ADD",IF(NOT(ISBLANK(AV58)),_xlfn.XLOOKUP(AV58,ud_icp_group_standalone[lookupValue],ud_icp_group_standalone[lookupKey],"ERROR"),""), "")</f>
        <v/>
      </c>
      <c r="AY58" s="3" t="str">
        <f>IF($A58="ADD",IF(NOT(ISBLANK(AX58)),_xlfn.XLOOKUP(AX58,ud_icp_group_number[lookupValue],ud_icp_group_number[lookupKey],"ERROR"),""), "")</f>
        <v/>
      </c>
      <c r="AZ58" s="9"/>
      <c r="BB58" s="7"/>
      <c r="BC58" s="4" t="str">
        <f t="shared" ca="1" si="2"/>
        <v/>
      </c>
      <c r="BD58" s="4"/>
      <c r="BE58" s="3" t="str">
        <f t="shared" si="3"/>
        <v/>
      </c>
      <c r="BF58" s="3" t="str">
        <f>IF($A58="","",IF((AND($A58="ADD",OR(BE58="",BE58="In Use"))),"5",(_xlfn.XLOOKUP(BE58,ud_asset_status[lookupValue],ud_asset_status[lookupKey],""))))</f>
        <v/>
      </c>
      <c r="BG58" s="7"/>
      <c r="BI58" s="3" t="str">
        <f>IF($A58="ADD",IF(NOT(ISBLANK(BH58)),_xlfn.XLOOKUP(BH58,ar_replace_reason[lookupValue],ar_replace_reason[lookupKey],"ERROR"),""), "")</f>
        <v/>
      </c>
      <c r="BJ58" s="3" t="str">
        <f t="shared" si="4"/>
        <v/>
      </c>
      <c r="BK58" s="3" t="str">
        <f>IF($A58="","",IF((AND($A58="ADD",OR(BJ58="",BJ58="Queenstown-Lakes District Council"))),"70",(_xlfn.XLOOKUP(BJ58,ud_organisation_owner[lookupValue],ud_organisation_owner[lookupKey],""))))</f>
        <v/>
      </c>
      <c r="BL58" s="3" t="str">
        <f t="shared" si="5"/>
        <v/>
      </c>
      <c r="BM58" s="3" t="str">
        <f>IF($A58="","",IF((AND($A58="ADD",OR(BL58="",BL58="Queenstown-Lakes District Council"))),"70",(_xlfn.XLOOKUP(BL58,ud_organisation_owner[lookupValue],ud_organisation_owner[lookupKey],""))))</f>
        <v/>
      </c>
      <c r="BN58" s="3" t="str">
        <f t="shared" si="6"/>
        <v/>
      </c>
      <c r="BO58" s="3" t="str">
        <f>IF($A58="","",IF((AND($A58="ADD",OR(BN58="",BN58="Local Authority"))),"17",(_xlfn.XLOOKUP(BN58,ud_sub_organisation[lookupValue],ud_sub_organisation[lookupKey],""))))</f>
        <v/>
      </c>
      <c r="BP58" s="3" t="str">
        <f t="shared" si="7"/>
        <v/>
      </c>
      <c r="BQ58" s="3" t="str">
        <f>IF($A58="","",IF((AND($A58="ADD",OR(BP58="",BP58="Vested assets"))),"12",(_xlfn.XLOOKUP(BP58,ud_work_origin[lookupValue],ud_work_origin[lookupKey],""))))</f>
        <v/>
      </c>
      <c r="BR58" s="8"/>
      <c r="BS58" s="2" t="str">
        <f t="shared" si="8"/>
        <v/>
      </c>
      <c r="BT58" s="3" t="str">
        <f t="shared" si="9"/>
        <v/>
      </c>
      <c r="BU58" s="3" t="str">
        <f>IF($A58="","",IF((AND($A58="ADD",OR(BT58="",BT58="Excellent"))),"1",(_xlfn.XLOOKUP(BT58,condition[lookupValue],condition[lookupKey],""))))</f>
        <v/>
      </c>
      <c r="BV58" s="7" t="str">
        <f t="shared" si="10"/>
        <v/>
      </c>
      <c r="BW58" s="9"/>
    </row>
    <row r="59" spans="2:75">
      <c r="B59" s="4"/>
      <c r="D59" s="3" t="str">
        <f>IF($A59="ADD",IF(NOT(ISBLANK(C59)),_xlfn.XLOOKUP(C59,ud_amds_table_list[lookupValue],ud_amds_table_list[lookupKey],"ERROR"),""), "")</f>
        <v/>
      </c>
      <c r="E59" s="9"/>
      <c r="G59" s="3" t="str">
        <f>IF($A59="ADD",IF(NOT(ISBLANK(F59)),_xlfn.XLOOKUP(F59,roadnames[lookupValue],roadnames[lookupKey],"ERROR"),""), "")</f>
        <v/>
      </c>
      <c r="H59" s="5"/>
      <c r="I59" s="5"/>
      <c r="J59" s="6"/>
      <c r="L59" s="3" t="str">
        <f>IF($A59="ADD",IF(NOT(ISBLANK(K59)),_xlfn.XLOOKUP(K59,side[lookupValue],side[lookupKey],"ERROR"),""), "")</f>
        <v/>
      </c>
      <c r="M59" s="4"/>
      <c r="N59" s="4"/>
      <c r="O59" s="4"/>
      <c r="Q59" s="3" t="str">
        <f>IF($A59="ADD",IF(NOT(ISBLANK(P59)),_xlfn.XLOOKUP(P59,ud_placement[lookupValue],ud_placement[lookupKey],"ERROR"),""), "")</f>
        <v/>
      </c>
      <c r="S59" s="3" t="str">
        <f>IF($A59="ADD",IF(NOT(ISBLANK(R59)),_xlfn.XLOOKUP(R59,ud_facility[lookupValue],ud_facility[lookupKey],"ERROR"),""), "")</f>
        <v/>
      </c>
      <c r="U59" s="3" t="str">
        <f>IF($A59="ADD",IF(NOT(ISBLANK(T59)),_xlfn.XLOOKUP(T59,ud_mep_asset_type[lookupValue],ud_mep_asset_type[lookupKey],"ERROR"),""), "")</f>
        <v/>
      </c>
      <c r="W59" s="3" t="str">
        <f>IF($A59="ADD",IF(NOT(ISBLANK(V59)),_xlfn.XLOOKUP(V59,ud_functional_system[lookupValue],ud_functional_system[lookupKey],"ERROR"),""), "")</f>
        <v/>
      </c>
      <c r="Z59" s="3" t="str">
        <f>IF($A59="ADD",IF(NOT(ISBLANK(Y59)),_xlfn.XLOOKUP(Y59,ud_functional_system[lookupValue],ud_functional_system[lookupKey],"ERROR"),""), "")</f>
        <v/>
      </c>
      <c r="AA59" s="2" t="str">
        <f t="shared" si="0"/>
        <v/>
      </c>
      <c r="AG59" s="3" t="str">
        <f>IF($A59="ADD",IF(NOT(ISBLANK(AF59)),_xlfn.XLOOKUP(AF59,ud_tcd_sign_class[lookupValue],ud_tcd_sign_class[lookupKey],"ERROR"),""), "")</f>
        <v/>
      </c>
      <c r="AI59" s="3" t="str">
        <f>IF($A59="ADD",IF(NOT(ISBLANK(AH59)),_xlfn.XLOOKUP(1,(ud_tcd_sign_subclass_lookup=AH59)*(ud_tcd_sign_subclass_parentKey=AG59),ud_tcd_sign_subclass[lookupKey],"ERROR"),""), "")</f>
        <v/>
      </c>
      <c r="AK59" s="3" t="str">
        <f>IF($A59="ADD",IF(NOT(ISBLANK(AJ59)),_xlfn.XLOOKUP(1,(ud_tcd_sign_type_el_lookup=AJ59)*(ud_tcd_sign_type_el_parentKey=AH59),ud_tcd_sign_type_el[lookupKey],"ERROR"),""), "")</f>
        <v/>
      </c>
      <c r="AM59" s="3" t="str">
        <f>IF($A59="ADD",IF(NOT(ISBLANK(AL59)),_xlfn.XLOOKUP(AL59,ud_power_requirements[lookupValue],ud_power_requirements[lookupKey],"ERROR"),""), "")</f>
        <v/>
      </c>
      <c r="AO59" s="3" t="str">
        <f>IF($A59="ADD",IF(NOT(ISBLANK(AN59)),_xlfn.XLOOKUP(AN59,ud_display_type[lookupValue],ud_display_type[lookupKey],"ERROR"),""), "")</f>
        <v/>
      </c>
      <c r="AP59" s="4"/>
      <c r="AQ59" s="4"/>
      <c r="AR59" s="3" t="str">
        <f t="shared" si="1"/>
        <v/>
      </c>
      <c r="AT59" s="8"/>
      <c r="AW59" s="3" t="str">
        <f>IF($A59="ADD",IF(NOT(ISBLANK(AV59)),_xlfn.XLOOKUP(AV59,ud_icp_group_standalone[lookupValue],ud_icp_group_standalone[lookupKey],"ERROR"),""), "")</f>
        <v/>
      </c>
      <c r="AY59" s="3" t="str">
        <f>IF($A59="ADD",IF(NOT(ISBLANK(AX59)),_xlfn.XLOOKUP(AX59,ud_icp_group_number[lookupValue],ud_icp_group_number[lookupKey],"ERROR"),""), "")</f>
        <v/>
      </c>
      <c r="AZ59" s="9"/>
      <c r="BB59" s="7"/>
      <c r="BC59" s="4" t="str">
        <f t="shared" ca="1" si="2"/>
        <v/>
      </c>
      <c r="BD59" s="4"/>
      <c r="BE59" s="3" t="str">
        <f t="shared" si="3"/>
        <v/>
      </c>
      <c r="BF59" s="3" t="str">
        <f>IF($A59="","",IF((AND($A59="ADD",OR(BE59="",BE59="In Use"))),"5",(_xlfn.XLOOKUP(BE59,ud_asset_status[lookupValue],ud_asset_status[lookupKey],""))))</f>
        <v/>
      </c>
      <c r="BG59" s="7"/>
      <c r="BI59" s="3" t="str">
        <f>IF($A59="ADD",IF(NOT(ISBLANK(BH59)),_xlfn.XLOOKUP(BH59,ar_replace_reason[lookupValue],ar_replace_reason[lookupKey],"ERROR"),""), "")</f>
        <v/>
      </c>
      <c r="BJ59" s="3" t="str">
        <f t="shared" si="4"/>
        <v/>
      </c>
      <c r="BK59" s="3" t="str">
        <f>IF($A59="","",IF((AND($A59="ADD",OR(BJ59="",BJ59="Queenstown-Lakes District Council"))),"70",(_xlfn.XLOOKUP(BJ59,ud_organisation_owner[lookupValue],ud_organisation_owner[lookupKey],""))))</f>
        <v/>
      </c>
      <c r="BL59" s="3" t="str">
        <f t="shared" si="5"/>
        <v/>
      </c>
      <c r="BM59" s="3" t="str">
        <f>IF($A59="","",IF((AND($A59="ADD",OR(BL59="",BL59="Queenstown-Lakes District Council"))),"70",(_xlfn.XLOOKUP(BL59,ud_organisation_owner[lookupValue],ud_organisation_owner[lookupKey],""))))</f>
        <v/>
      </c>
      <c r="BN59" s="3" t="str">
        <f t="shared" si="6"/>
        <v/>
      </c>
      <c r="BO59" s="3" t="str">
        <f>IF($A59="","",IF((AND($A59="ADD",OR(BN59="",BN59="Local Authority"))),"17",(_xlfn.XLOOKUP(BN59,ud_sub_organisation[lookupValue],ud_sub_organisation[lookupKey],""))))</f>
        <v/>
      </c>
      <c r="BP59" s="3" t="str">
        <f t="shared" si="7"/>
        <v/>
      </c>
      <c r="BQ59" s="3" t="str">
        <f>IF($A59="","",IF((AND($A59="ADD",OR(BP59="",BP59="Vested assets"))),"12",(_xlfn.XLOOKUP(BP59,ud_work_origin[lookupValue],ud_work_origin[lookupKey],""))))</f>
        <v/>
      </c>
      <c r="BR59" s="8"/>
      <c r="BS59" s="2" t="str">
        <f t="shared" si="8"/>
        <v/>
      </c>
      <c r="BT59" s="3" t="str">
        <f t="shared" si="9"/>
        <v/>
      </c>
      <c r="BU59" s="3" t="str">
        <f>IF($A59="","",IF((AND($A59="ADD",OR(BT59="",BT59="Excellent"))),"1",(_xlfn.XLOOKUP(BT59,condition[lookupValue],condition[lookupKey],""))))</f>
        <v/>
      </c>
      <c r="BV59" s="7" t="str">
        <f t="shared" si="10"/>
        <v/>
      </c>
      <c r="BW59" s="9"/>
    </row>
    <row r="60" spans="2:75">
      <c r="B60" s="4"/>
      <c r="D60" s="3" t="str">
        <f>IF($A60="ADD",IF(NOT(ISBLANK(C60)),_xlfn.XLOOKUP(C60,ud_amds_table_list[lookupValue],ud_amds_table_list[lookupKey],"ERROR"),""), "")</f>
        <v/>
      </c>
      <c r="E60" s="9"/>
      <c r="G60" s="3" t="str">
        <f>IF($A60="ADD",IF(NOT(ISBLANK(F60)),_xlfn.XLOOKUP(F60,roadnames[lookupValue],roadnames[lookupKey],"ERROR"),""), "")</f>
        <v/>
      </c>
      <c r="H60" s="5"/>
      <c r="I60" s="5"/>
      <c r="J60" s="6"/>
      <c r="L60" s="3" t="str">
        <f>IF($A60="ADD",IF(NOT(ISBLANK(K60)),_xlfn.XLOOKUP(K60,side[lookupValue],side[lookupKey],"ERROR"),""), "")</f>
        <v/>
      </c>
      <c r="M60" s="4"/>
      <c r="N60" s="4"/>
      <c r="O60" s="4"/>
      <c r="Q60" s="3" t="str">
        <f>IF($A60="ADD",IF(NOT(ISBLANK(P60)),_xlfn.XLOOKUP(P60,ud_placement[lookupValue],ud_placement[lookupKey],"ERROR"),""), "")</f>
        <v/>
      </c>
      <c r="S60" s="3" t="str">
        <f>IF($A60="ADD",IF(NOT(ISBLANK(R60)),_xlfn.XLOOKUP(R60,ud_facility[lookupValue],ud_facility[lookupKey],"ERROR"),""), "")</f>
        <v/>
      </c>
      <c r="U60" s="3" t="str">
        <f>IF($A60="ADD",IF(NOT(ISBLANK(T60)),_xlfn.XLOOKUP(T60,ud_mep_asset_type[lookupValue],ud_mep_asset_type[lookupKey],"ERROR"),""), "")</f>
        <v/>
      </c>
      <c r="W60" s="3" t="str">
        <f>IF($A60="ADD",IF(NOT(ISBLANK(V60)),_xlfn.XLOOKUP(V60,ud_functional_system[lookupValue],ud_functional_system[lookupKey],"ERROR"),""), "")</f>
        <v/>
      </c>
      <c r="Z60" s="3" t="str">
        <f>IF($A60="ADD",IF(NOT(ISBLANK(Y60)),_xlfn.XLOOKUP(Y60,ud_functional_system[lookupValue],ud_functional_system[lookupKey],"ERROR"),""), "")</f>
        <v/>
      </c>
      <c r="AA60" s="2" t="str">
        <f t="shared" si="0"/>
        <v/>
      </c>
      <c r="AG60" s="3" t="str">
        <f>IF($A60="ADD",IF(NOT(ISBLANK(AF60)),_xlfn.XLOOKUP(AF60,ud_tcd_sign_class[lookupValue],ud_tcd_sign_class[lookupKey],"ERROR"),""), "")</f>
        <v/>
      </c>
      <c r="AI60" s="3" t="str">
        <f>IF($A60="ADD",IF(NOT(ISBLANK(AH60)),_xlfn.XLOOKUP(1,(ud_tcd_sign_subclass_lookup=AH60)*(ud_tcd_sign_subclass_parentKey=AG60),ud_tcd_sign_subclass[lookupKey],"ERROR"),""), "")</f>
        <v/>
      </c>
      <c r="AK60" s="3" t="str">
        <f>IF($A60="ADD",IF(NOT(ISBLANK(AJ60)),_xlfn.XLOOKUP(1,(ud_tcd_sign_type_el_lookup=AJ60)*(ud_tcd_sign_type_el_parentKey=AH60),ud_tcd_sign_type_el[lookupKey],"ERROR"),""), "")</f>
        <v/>
      </c>
      <c r="AM60" s="3" t="str">
        <f>IF($A60="ADD",IF(NOT(ISBLANK(AL60)),_xlfn.XLOOKUP(AL60,ud_power_requirements[lookupValue],ud_power_requirements[lookupKey],"ERROR"),""), "")</f>
        <v/>
      </c>
      <c r="AO60" s="3" t="str">
        <f>IF($A60="ADD",IF(NOT(ISBLANK(AN60)),_xlfn.XLOOKUP(AN60,ud_display_type[lookupValue],ud_display_type[lookupKey],"ERROR"),""), "")</f>
        <v/>
      </c>
      <c r="AP60" s="4"/>
      <c r="AQ60" s="4"/>
      <c r="AR60" s="3" t="str">
        <f t="shared" si="1"/>
        <v/>
      </c>
      <c r="AT60" s="8"/>
      <c r="AW60" s="3" t="str">
        <f>IF($A60="ADD",IF(NOT(ISBLANK(AV60)),_xlfn.XLOOKUP(AV60,ud_icp_group_standalone[lookupValue],ud_icp_group_standalone[lookupKey],"ERROR"),""), "")</f>
        <v/>
      </c>
      <c r="AY60" s="3" t="str">
        <f>IF($A60="ADD",IF(NOT(ISBLANK(AX60)),_xlfn.XLOOKUP(AX60,ud_icp_group_number[lookupValue],ud_icp_group_number[lookupKey],"ERROR"),""), "")</f>
        <v/>
      </c>
      <c r="AZ60" s="9"/>
      <c r="BB60" s="7"/>
      <c r="BC60" s="4" t="str">
        <f t="shared" ca="1" si="2"/>
        <v/>
      </c>
      <c r="BD60" s="4"/>
      <c r="BE60" s="3" t="str">
        <f t="shared" si="3"/>
        <v/>
      </c>
      <c r="BF60" s="3" t="str">
        <f>IF($A60="","",IF((AND($A60="ADD",OR(BE60="",BE60="In Use"))),"5",(_xlfn.XLOOKUP(BE60,ud_asset_status[lookupValue],ud_asset_status[lookupKey],""))))</f>
        <v/>
      </c>
      <c r="BG60" s="7"/>
      <c r="BI60" s="3" t="str">
        <f>IF($A60="ADD",IF(NOT(ISBLANK(BH60)),_xlfn.XLOOKUP(BH60,ar_replace_reason[lookupValue],ar_replace_reason[lookupKey],"ERROR"),""), "")</f>
        <v/>
      </c>
      <c r="BJ60" s="3" t="str">
        <f t="shared" si="4"/>
        <v/>
      </c>
      <c r="BK60" s="3" t="str">
        <f>IF($A60="","",IF((AND($A60="ADD",OR(BJ60="",BJ60="Queenstown-Lakes District Council"))),"70",(_xlfn.XLOOKUP(BJ60,ud_organisation_owner[lookupValue],ud_organisation_owner[lookupKey],""))))</f>
        <v/>
      </c>
      <c r="BL60" s="3" t="str">
        <f t="shared" si="5"/>
        <v/>
      </c>
      <c r="BM60" s="3" t="str">
        <f>IF($A60="","",IF((AND($A60="ADD",OR(BL60="",BL60="Queenstown-Lakes District Council"))),"70",(_xlfn.XLOOKUP(BL60,ud_organisation_owner[lookupValue],ud_organisation_owner[lookupKey],""))))</f>
        <v/>
      </c>
      <c r="BN60" s="3" t="str">
        <f t="shared" si="6"/>
        <v/>
      </c>
      <c r="BO60" s="3" t="str">
        <f>IF($A60="","",IF((AND($A60="ADD",OR(BN60="",BN60="Local Authority"))),"17",(_xlfn.XLOOKUP(BN60,ud_sub_organisation[lookupValue],ud_sub_organisation[lookupKey],""))))</f>
        <v/>
      </c>
      <c r="BP60" s="3" t="str">
        <f t="shared" si="7"/>
        <v/>
      </c>
      <c r="BQ60" s="3" t="str">
        <f>IF($A60="","",IF((AND($A60="ADD",OR(BP60="",BP60="Vested assets"))),"12",(_xlfn.XLOOKUP(BP60,ud_work_origin[lookupValue],ud_work_origin[lookupKey],""))))</f>
        <v/>
      </c>
      <c r="BR60" s="8"/>
      <c r="BS60" s="2" t="str">
        <f t="shared" si="8"/>
        <v/>
      </c>
      <c r="BT60" s="3" t="str">
        <f t="shared" si="9"/>
        <v/>
      </c>
      <c r="BU60" s="3" t="str">
        <f>IF($A60="","",IF((AND($A60="ADD",OR(BT60="",BT60="Excellent"))),"1",(_xlfn.XLOOKUP(BT60,condition[lookupValue],condition[lookupKey],""))))</f>
        <v/>
      </c>
      <c r="BV60" s="7" t="str">
        <f t="shared" si="10"/>
        <v/>
      </c>
      <c r="BW60" s="9"/>
    </row>
    <row r="61" spans="2:75">
      <c r="B61" s="4"/>
      <c r="D61" s="3" t="str">
        <f>IF($A61="ADD",IF(NOT(ISBLANK(C61)),_xlfn.XLOOKUP(C61,ud_amds_table_list[lookupValue],ud_amds_table_list[lookupKey],"ERROR"),""), "")</f>
        <v/>
      </c>
      <c r="E61" s="9"/>
      <c r="G61" s="3" t="str">
        <f>IF($A61="ADD",IF(NOT(ISBLANK(F61)),_xlfn.XLOOKUP(F61,roadnames[lookupValue],roadnames[lookupKey],"ERROR"),""), "")</f>
        <v/>
      </c>
      <c r="H61" s="5"/>
      <c r="I61" s="5"/>
      <c r="J61" s="6"/>
      <c r="L61" s="3" t="str">
        <f>IF($A61="ADD",IF(NOT(ISBLANK(K61)),_xlfn.XLOOKUP(K61,side[lookupValue],side[lookupKey],"ERROR"),""), "")</f>
        <v/>
      </c>
      <c r="M61" s="4"/>
      <c r="N61" s="4"/>
      <c r="O61" s="4"/>
      <c r="Q61" s="3" t="str">
        <f>IF($A61="ADD",IF(NOT(ISBLANK(P61)),_xlfn.XLOOKUP(P61,ud_placement[lookupValue],ud_placement[lookupKey],"ERROR"),""), "")</f>
        <v/>
      </c>
      <c r="S61" s="3" t="str">
        <f>IF($A61="ADD",IF(NOT(ISBLANK(R61)),_xlfn.XLOOKUP(R61,ud_facility[lookupValue],ud_facility[lookupKey],"ERROR"),""), "")</f>
        <v/>
      </c>
      <c r="U61" s="3" t="str">
        <f>IF($A61="ADD",IF(NOT(ISBLANK(T61)),_xlfn.XLOOKUP(T61,ud_mep_asset_type[lookupValue],ud_mep_asset_type[lookupKey],"ERROR"),""), "")</f>
        <v/>
      </c>
      <c r="W61" s="3" t="str">
        <f>IF($A61="ADD",IF(NOT(ISBLANK(V61)),_xlfn.XLOOKUP(V61,ud_functional_system[lookupValue],ud_functional_system[lookupKey],"ERROR"),""), "")</f>
        <v/>
      </c>
      <c r="Z61" s="3" t="str">
        <f>IF($A61="ADD",IF(NOT(ISBLANK(Y61)),_xlfn.XLOOKUP(Y61,ud_functional_system[lookupValue],ud_functional_system[lookupKey],"ERROR"),""), "")</f>
        <v/>
      </c>
      <c r="AA61" s="2" t="str">
        <f t="shared" si="0"/>
        <v/>
      </c>
      <c r="AG61" s="3" t="str">
        <f>IF($A61="ADD",IF(NOT(ISBLANK(AF61)),_xlfn.XLOOKUP(AF61,ud_tcd_sign_class[lookupValue],ud_tcd_sign_class[lookupKey],"ERROR"),""), "")</f>
        <v/>
      </c>
      <c r="AI61" s="3" t="str">
        <f>IF($A61="ADD",IF(NOT(ISBLANK(AH61)),_xlfn.XLOOKUP(1,(ud_tcd_sign_subclass_lookup=AH61)*(ud_tcd_sign_subclass_parentKey=AG61),ud_tcd_sign_subclass[lookupKey],"ERROR"),""), "")</f>
        <v/>
      </c>
      <c r="AK61" s="3" t="str">
        <f>IF($A61="ADD",IF(NOT(ISBLANK(AJ61)),_xlfn.XLOOKUP(1,(ud_tcd_sign_type_el_lookup=AJ61)*(ud_tcd_sign_type_el_parentKey=AH61),ud_tcd_sign_type_el[lookupKey],"ERROR"),""), "")</f>
        <v/>
      </c>
      <c r="AM61" s="3" t="str">
        <f>IF($A61="ADD",IF(NOT(ISBLANK(AL61)),_xlfn.XLOOKUP(AL61,ud_power_requirements[lookupValue],ud_power_requirements[lookupKey],"ERROR"),""), "")</f>
        <v/>
      </c>
      <c r="AO61" s="3" t="str">
        <f>IF($A61="ADD",IF(NOT(ISBLANK(AN61)),_xlfn.XLOOKUP(AN61,ud_display_type[lookupValue],ud_display_type[lookupKey],"ERROR"),""), "")</f>
        <v/>
      </c>
      <c r="AP61" s="4"/>
      <c r="AQ61" s="4"/>
      <c r="AR61" s="3" t="str">
        <f t="shared" si="1"/>
        <v/>
      </c>
      <c r="AT61" s="8"/>
      <c r="AW61" s="3" t="str">
        <f>IF($A61="ADD",IF(NOT(ISBLANK(AV61)),_xlfn.XLOOKUP(AV61,ud_icp_group_standalone[lookupValue],ud_icp_group_standalone[lookupKey],"ERROR"),""), "")</f>
        <v/>
      </c>
      <c r="AY61" s="3" t="str">
        <f>IF($A61="ADD",IF(NOT(ISBLANK(AX61)),_xlfn.XLOOKUP(AX61,ud_icp_group_number[lookupValue],ud_icp_group_number[lookupKey],"ERROR"),""), "")</f>
        <v/>
      </c>
      <c r="AZ61" s="9"/>
      <c r="BB61" s="7"/>
      <c r="BC61" s="4" t="str">
        <f t="shared" ca="1" si="2"/>
        <v/>
      </c>
      <c r="BD61" s="4"/>
      <c r="BE61" s="3" t="str">
        <f t="shared" si="3"/>
        <v/>
      </c>
      <c r="BF61" s="3" t="str">
        <f>IF($A61="","",IF((AND($A61="ADD",OR(BE61="",BE61="In Use"))),"5",(_xlfn.XLOOKUP(BE61,ud_asset_status[lookupValue],ud_asset_status[lookupKey],""))))</f>
        <v/>
      </c>
      <c r="BG61" s="7"/>
      <c r="BI61" s="3" t="str">
        <f>IF($A61="ADD",IF(NOT(ISBLANK(BH61)),_xlfn.XLOOKUP(BH61,ar_replace_reason[lookupValue],ar_replace_reason[lookupKey],"ERROR"),""), "")</f>
        <v/>
      </c>
      <c r="BJ61" s="3" t="str">
        <f t="shared" si="4"/>
        <v/>
      </c>
      <c r="BK61" s="3" t="str">
        <f>IF($A61="","",IF((AND($A61="ADD",OR(BJ61="",BJ61="Queenstown-Lakes District Council"))),"70",(_xlfn.XLOOKUP(BJ61,ud_organisation_owner[lookupValue],ud_organisation_owner[lookupKey],""))))</f>
        <v/>
      </c>
      <c r="BL61" s="3" t="str">
        <f t="shared" si="5"/>
        <v/>
      </c>
      <c r="BM61" s="3" t="str">
        <f>IF($A61="","",IF((AND($A61="ADD",OR(BL61="",BL61="Queenstown-Lakes District Council"))),"70",(_xlfn.XLOOKUP(BL61,ud_organisation_owner[lookupValue],ud_organisation_owner[lookupKey],""))))</f>
        <v/>
      </c>
      <c r="BN61" s="3" t="str">
        <f t="shared" si="6"/>
        <v/>
      </c>
      <c r="BO61" s="3" t="str">
        <f>IF($A61="","",IF((AND($A61="ADD",OR(BN61="",BN61="Local Authority"))),"17",(_xlfn.XLOOKUP(BN61,ud_sub_organisation[lookupValue],ud_sub_organisation[lookupKey],""))))</f>
        <v/>
      </c>
      <c r="BP61" s="3" t="str">
        <f t="shared" si="7"/>
        <v/>
      </c>
      <c r="BQ61" s="3" t="str">
        <f>IF($A61="","",IF((AND($A61="ADD",OR(BP61="",BP61="Vested assets"))),"12",(_xlfn.XLOOKUP(BP61,ud_work_origin[lookupValue],ud_work_origin[lookupKey],""))))</f>
        <v/>
      </c>
      <c r="BR61" s="8"/>
      <c r="BS61" s="2" t="str">
        <f t="shared" si="8"/>
        <v/>
      </c>
      <c r="BT61" s="3" t="str">
        <f t="shared" si="9"/>
        <v/>
      </c>
      <c r="BU61" s="3" t="str">
        <f>IF($A61="","",IF((AND($A61="ADD",OR(BT61="",BT61="Excellent"))),"1",(_xlfn.XLOOKUP(BT61,condition[lookupValue],condition[lookupKey],""))))</f>
        <v/>
      </c>
      <c r="BV61" s="7" t="str">
        <f t="shared" si="10"/>
        <v/>
      </c>
      <c r="BW61" s="9"/>
    </row>
    <row r="62" spans="2:75">
      <c r="B62" s="4"/>
      <c r="D62" s="3" t="str">
        <f>IF($A62="ADD",IF(NOT(ISBLANK(C62)),_xlfn.XLOOKUP(C62,ud_amds_table_list[lookupValue],ud_amds_table_list[lookupKey],"ERROR"),""), "")</f>
        <v/>
      </c>
      <c r="E62" s="9"/>
      <c r="G62" s="3" t="str">
        <f>IF($A62="ADD",IF(NOT(ISBLANK(F62)),_xlfn.XLOOKUP(F62,roadnames[lookupValue],roadnames[lookupKey],"ERROR"),""), "")</f>
        <v/>
      </c>
      <c r="H62" s="5"/>
      <c r="I62" s="5"/>
      <c r="J62" s="6"/>
      <c r="L62" s="3" t="str">
        <f>IF($A62="ADD",IF(NOT(ISBLANK(K62)),_xlfn.XLOOKUP(K62,side[lookupValue],side[lookupKey],"ERROR"),""), "")</f>
        <v/>
      </c>
      <c r="M62" s="4"/>
      <c r="N62" s="4"/>
      <c r="O62" s="4"/>
      <c r="Q62" s="3" t="str">
        <f>IF($A62="ADD",IF(NOT(ISBLANK(P62)),_xlfn.XLOOKUP(P62,ud_placement[lookupValue],ud_placement[lookupKey],"ERROR"),""), "")</f>
        <v/>
      </c>
      <c r="S62" s="3" t="str">
        <f>IF($A62="ADD",IF(NOT(ISBLANK(R62)),_xlfn.XLOOKUP(R62,ud_facility[lookupValue],ud_facility[lookupKey],"ERROR"),""), "")</f>
        <v/>
      </c>
      <c r="U62" s="3" t="str">
        <f>IF($A62="ADD",IF(NOT(ISBLANK(T62)),_xlfn.XLOOKUP(T62,ud_mep_asset_type[lookupValue],ud_mep_asset_type[lookupKey],"ERROR"),""), "")</f>
        <v/>
      </c>
      <c r="W62" s="3" t="str">
        <f>IF($A62="ADD",IF(NOT(ISBLANK(V62)),_xlfn.XLOOKUP(V62,ud_functional_system[lookupValue],ud_functional_system[lookupKey],"ERROR"),""), "")</f>
        <v/>
      </c>
      <c r="Z62" s="3" t="str">
        <f>IF($A62="ADD",IF(NOT(ISBLANK(Y62)),_xlfn.XLOOKUP(Y62,ud_functional_system[lookupValue],ud_functional_system[lookupKey],"ERROR"),""), "")</f>
        <v/>
      </c>
      <c r="AA62" s="2" t="str">
        <f t="shared" si="0"/>
        <v/>
      </c>
      <c r="AG62" s="3" t="str">
        <f>IF($A62="ADD",IF(NOT(ISBLANK(AF62)),_xlfn.XLOOKUP(AF62,ud_tcd_sign_class[lookupValue],ud_tcd_sign_class[lookupKey],"ERROR"),""), "")</f>
        <v/>
      </c>
      <c r="AI62" s="3" t="str">
        <f>IF($A62="ADD",IF(NOT(ISBLANK(AH62)),_xlfn.XLOOKUP(1,(ud_tcd_sign_subclass_lookup=AH62)*(ud_tcd_sign_subclass_parentKey=AG62),ud_tcd_sign_subclass[lookupKey],"ERROR"),""), "")</f>
        <v/>
      </c>
      <c r="AK62" s="3" t="str">
        <f>IF($A62="ADD",IF(NOT(ISBLANK(AJ62)),_xlfn.XLOOKUP(1,(ud_tcd_sign_type_el_lookup=AJ62)*(ud_tcd_sign_type_el_parentKey=AH62),ud_tcd_sign_type_el[lookupKey],"ERROR"),""), "")</f>
        <v/>
      </c>
      <c r="AM62" s="3" t="str">
        <f>IF($A62="ADD",IF(NOT(ISBLANK(AL62)),_xlfn.XLOOKUP(AL62,ud_power_requirements[lookupValue],ud_power_requirements[lookupKey],"ERROR"),""), "")</f>
        <v/>
      </c>
      <c r="AO62" s="3" t="str">
        <f>IF($A62="ADD",IF(NOT(ISBLANK(AN62)),_xlfn.XLOOKUP(AN62,ud_display_type[lookupValue],ud_display_type[lookupKey],"ERROR"),""), "")</f>
        <v/>
      </c>
      <c r="AP62" s="4"/>
      <c r="AQ62" s="4"/>
      <c r="AR62" s="3" t="str">
        <f t="shared" si="1"/>
        <v/>
      </c>
      <c r="AT62" s="8"/>
      <c r="AW62" s="3" t="str">
        <f>IF($A62="ADD",IF(NOT(ISBLANK(AV62)),_xlfn.XLOOKUP(AV62,ud_icp_group_standalone[lookupValue],ud_icp_group_standalone[lookupKey],"ERROR"),""), "")</f>
        <v/>
      </c>
      <c r="AY62" s="3" t="str">
        <f>IF($A62="ADD",IF(NOT(ISBLANK(AX62)),_xlfn.XLOOKUP(AX62,ud_icp_group_number[lookupValue],ud_icp_group_number[lookupKey],"ERROR"),""), "")</f>
        <v/>
      </c>
      <c r="AZ62" s="9"/>
      <c r="BB62" s="7"/>
      <c r="BC62" s="4" t="str">
        <f t="shared" ca="1" si="2"/>
        <v/>
      </c>
      <c r="BD62" s="4"/>
      <c r="BE62" s="3" t="str">
        <f t="shared" si="3"/>
        <v/>
      </c>
      <c r="BF62" s="3" t="str">
        <f>IF($A62="","",IF((AND($A62="ADD",OR(BE62="",BE62="In Use"))),"5",(_xlfn.XLOOKUP(BE62,ud_asset_status[lookupValue],ud_asset_status[lookupKey],""))))</f>
        <v/>
      </c>
      <c r="BG62" s="7"/>
      <c r="BI62" s="3" t="str">
        <f>IF($A62="ADD",IF(NOT(ISBLANK(BH62)),_xlfn.XLOOKUP(BH62,ar_replace_reason[lookupValue],ar_replace_reason[lookupKey],"ERROR"),""), "")</f>
        <v/>
      </c>
      <c r="BJ62" s="3" t="str">
        <f t="shared" si="4"/>
        <v/>
      </c>
      <c r="BK62" s="3" t="str">
        <f>IF($A62="","",IF((AND($A62="ADD",OR(BJ62="",BJ62="Queenstown-Lakes District Council"))),"70",(_xlfn.XLOOKUP(BJ62,ud_organisation_owner[lookupValue],ud_organisation_owner[lookupKey],""))))</f>
        <v/>
      </c>
      <c r="BL62" s="3" t="str">
        <f t="shared" si="5"/>
        <v/>
      </c>
      <c r="BM62" s="3" t="str">
        <f>IF($A62="","",IF((AND($A62="ADD",OR(BL62="",BL62="Queenstown-Lakes District Council"))),"70",(_xlfn.XLOOKUP(BL62,ud_organisation_owner[lookupValue],ud_organisation_owner[lookupKey],""))))</f>
        <v/>
      </c>
      <c r="BN62" s="3" t="str">
        <f t="shared" si="6"/>
        <v/>
      </c>
      <c r="BO62" s="3" t="str">
        <f>IF($A62="","",IF((AND($A62="ADD",OR(BN62="",BN62="Local Authority"))),"17",(_xlfn.XLOOKUP(BN62,ud_sub_organisation[lookupValue],ud_sub_organisation[lookupKey],""))))</f>
        <v/>
      </c>
      <c r="BP62" s="3" t="str">
        <f t="shared" si="7"/>
        <v/>
      </c>
      <c r="BQ62" s="3" t="str">
        <f>IF($A62="","",IF((AND($A62="ADD",OR(BP62="",BP62="Vested assets"))),"12",(_xlfn.XLOOKUP(BP62,ud_work_origin[lookupValue],ud_work_origin[lookupKey],""))))</f>
        <v/>
      </c>
      <c r="BR62" s="8"/>
      <c r="BS62" s="2" t="str">
        <f t="shared" si="8"/>
        <v/>
      </c>
      <c r="BT62" s="3" t="str">
        <f t="shared" si="9"/>
        <v/>
      </c>
      <c r="BU62" s="3" t="str">
        <f>IF($A62="","",IF((AND($A62="ADD",OR(BT62="",BT62="Excellent"))),"1",(_xlfn.XLOOKUP(BT62,condition[lookupValue],condition[lookupKey],""))))</f>
        <v/>
      </c>
      <c r="BV62" s="7" t="str">
        <f t="shared" si="10"/>
        <v/>
      </c>
      <c r="BW62" s="9"/>
    </row>
    <row r="63" spans="2:75">
      <c r="B63" s="4"/>
      <c r="D63" s="3" t="str">
        <f>IF($A63="ADD",IF(NOT(ISBLANK(C63)),_xlfn.XLOOKUP(C63,ud_amds_table_list[lookupValue],ud_amds_table_list[lookupKey],"ERROR"),""), "")</f>
        <v/>
      </c>
      <c r="E63" s="9"/>
      <c r="G63" s="3" t="str">
        <f>IF($A63="ADD",IF(NOT(ISBLANK(F63)),_xlfn.XLOOKUP(F63,roadnames[lookupValue],roadnames[lookupKey],"ERROR"),""), "")</f>
        <v/>
      </c>
      <c r="H63" s="5"/>
      <c r="I63" s="5"/>
      <c r="J63" s="6"/>
      <c r="L63" s="3" t="str">
        <f>IF($A63="ADD",IF(NOT(ISBLANK(K63)),_xlfn.XLOOKUP(K63,side[lookupValue],side[lookupKey],"ERROR"),""), "")</f>
        <v/>
      </c>
      <c r="M63" s="4"/>
      <c r="N63" s="4"/>
      <c r="O63" s="4"/>
      <c r="Q63" s="3" t="str">
        <f>IF($A63="ADD",IF(NOT(ISBLANK(P63)),_xlfn.XLOOKUP(P63,ud_placement[lookupValue],ud_placement[lookupKey],"ERROR"),""), "")</f>
        <v/>
      </c>
      <c r="S63" s="3" t="str">
        <f>IF($A63="ADD",IF(NOT(ISBLANK(R63)),_xlfn.XLOOKUP(R63,ud_facility[lookupValue],ud_facility[lookupKey],"ERROR"),""), "")</f>
        <v/>
      </c>
      <c r="U63" s="3" t="str">
        <f>IF($A63="ADD",IF(NOT(ISBLANK(T63)),_xlfn.XLOOKUP(T63,ud_mep_asset_type[lookupValue],ud_mep_asset_type[lookupKey],"ERROR"),""), "")</f>
        <v/>
      </c>
      <c r="W63" s="3" t="str">
        <f>IF($A63="ADD",IF(NOT(ISBLANK(V63)),_xlfn.XLOOKUP(V63,ud_functional_system[lookupValue],ud_functional_system[lookupKey],"ERROR"),""), "")</f>
        <v/>
      </c>
      <c r="Z63" s="3" t="str">
        <f>IF($A63="ADD",IF(NOT(ISBLANK(Y63)),_xlfn.XLOOKUP(Y63,ud_functional_system[lookupValue],ud_functional_system[lookupKey],"ERROR"),""), "")</f>
        <v/>
      </c>
      <c r="AA63" s="2" t="str">
        <f t="shared" si="0"/>
        <v/>
      </c>
      <c r="AG63" s="3" t="str">
        <f>IF($A63="ADD",IF(NOT(ISBLANK(AF63)),_xlfn.XLOOKUP(AF63,ud_tcd_sign_class[lookupValue],ud_tcd_sign_class[lookupKey],"ERROR"),""), "")</f>
        <v/>
      </c>
      <c r="AI63" s="3" t="str">
        <f>IF($A63="ADD",IF(NOT(ISBLANK(AH63)),_xlfn.XLOOKUP(1,(ud_tcd_sign_subclass_lookup=AH63)*(ud_tcd_sign_subclass_parentKey=AG63),ud_tcd_sign_subclass[lookupKey],"ERROR"),""), "")</f>
        <v/>
      </c>
      <c r="AK63" s="3" t="str">
        <f>IF($A63="ADD",IF(NOT(ISBLANK(AJ63)),_xlfn.XLOOKUP(1,(ud_tcd_sign_type_el_lookup=AJ63)*(ud_tcd_sign_type_el_parentKey=AH63),ud_tcd_sign_type_el[lookupKey],"ERROR"),""), "")</f>
        <v/>
      </c>
      <c r="AM63" s="3" t="str">
        <f>IF($A63="ADD",IF(NOT(ISBLANK(AL63)),_xlfn.XLOOKUP(AL63,ud_power_requirements[lookupValue],ud_power_requirements[lookupKey],"ERROR"),""), "")</f>
        <v/>
      </c>
      <c r="AO63" s="3" t="str">
        <f>IF($A63="ADD",IF(NOT(ISBLANK(AN63)),_xlfn.XLOOKUP(AN63,ud_display_type[lookupValue],ud_display_type[lookupKey],"ERROR"),""), "")</f>
        <v/>
      </c>
      <c r="AP63" s="4"/>
      <c r="AQ63" s="4"/>
      <c r="AR63" s="3" t="str">
        <f t="shared" si="1"/>
        <v/>
      </c>
      <c r="AT63" s="8"/>
      <c r="AW63" s="3" t="str">
        <f>IF($A63="ADD",IF(NOT(ISBLANK(AV63)),_xlfn.XLOOKUP(AV63,ud_icp_group_standalone[lookupValue],ud_icp_group_standalone[lookupKey],"ERROR"),""), "")</f>
        <v/>
      </c>
      <c r="AY63" s="3" t="str">
        <f>IF($A63="ADD",IF(NOT(ISBLANK(AX63)),_xlfn.XLOOKUP(AX63,ud_icp_group_number[lookupValue],ud_icp_group_number[lookupKey],"ERROR"),""), "")</f>
        <v/>
      </c>
      <c r="AZ63" s="9"/>
      <c r="BB63" s="7"/>
      <c r="BC63" s="4" t="str">
        <f t="shared" ca="1" si="2"/>
        <v/>
      </c>
      <c r="BD63" s="4"/>
      <c r="BE63" s="3" t="str">
        <f t="shared" si="3"/>
        <v/>
      </c>
      <c r="BF63" s="3" t="str">
        <f>IF($A63="","",IF((AND($A63="ADD",OR(BE63="",BE63="In Use"))),"5",(_xlfn.XLOOKUP(BE63,ud_asset_status[lookupValue],ud_asset_status[lookupKey],""))))</f>
        <v/>
      </c>
      <c r="BG63" s="7"/>
      <c r="BI63" s="3" t="str">
        <f>IF($A63="ADD",IF(NOT(ISBLANK(BH63)),_xlfn.XLOOKUP(BH63,ar_replace_reason[lookupValue],ar_replace_reason[lookupKey],"ERROR"),""), "")</f>
        <v/>
      </c>
      <c r="BJ63" s="3" t="str">
        <f t="shared" si="4"/>
        <v/>
      </c>
      <c r="BK63" s="3" t="str">
        <f>IF($A63="","",IF((AND($A63="ADD",OR(BJ63="",BJ63="Queenstown-Lakes District Council"))),"70",(_xlfn.XLOOKUP(BJ63,ud_organisation_owner[lookupValue],ud_organisation_owner[lookupKey],""))))</f>
        <v/>
      </c>
      <c r="BL63" s="3" t="str">
        <f t="shared" si="5"/>
        <v/>
      </c>
      <c r="BM63" s="3" t="str">
        <f>IF($A63="","",IF((AND($A63="ADD",OR(BL63="",BL63="Queenstown-Lakes District Council"))),"70",(_xlfn.XLOOKUP(BL63,ud_organisation_owner[lookupValue],ud_organisation_owner[lookupKey],""))))</f>
        <v/>
      </c>
      <c r="BN63" s="3" t="str">
        <f t="shared" si="6"/>
        <v/>
      </c>
      <c r="BO63" s="3" t="str">
        <f>IF($A63="","",IF((AND($A63="ADD",OR(BN63="",BN63="Local Authority"))),"17",(_xlfn.XLOOKUP(BN63,ud_sub_organisation[lookupValue],ud_sub_organisation[lookupKey],""))))</f>
        <v/>
      </c>
      <c r="BP63" s="3" t="str">
        <f t="shared" si="7"/>
        <v/>
      </c>
      <c r="BQ63" s="3" t="str">
        <f>IF($A63="","",IF((AND($A63="ADD",OR(BP63="",BP63="Vested assets"))),"12",(_xlfn.XLOOKUP(BP63,ud_work_origin[lookupValue],ud_work_origin[lookupKey],""))))</f>
        <v/>
      </c>
      <c r="BR63" s="8"/>
      <c r="BS63" s="2" t="str">
        <f t="shared" si="8"/>
        <v/>
      </c>
      <c r="BT63" s="3" t="str">
        <f t="shared" si="9"/>
        <v/>
      </c>
      <c r="BU63" s="3" t="str">
        <f>IF($A63="","",IF((AND($A63="ADD",OR(BT63="",BT63="Excellent"))),"1",(_xlfn.XLOOKUP(BT63,condition[lookupValue],condition[lookupKey],""))))</f>
        <v/>
      </c>
      <c r="BV63" s="7" t="str">
        <f t="shared" si="10"/>
        <v/>
      </c>
      <c r="BW63" s="9"/>
    </row>
    <row r="64" spans="2:75">
      <c r="B64" s="4"/>
      <c r="D64" s="3" t="str">
        <f>IF($A64="ADD",IF(NOT(ISBLANK(C64)),_xlfn.XLOOKUP(C64,ud_amds_table_list[lookupValue],ud_amds_table_list[lookupKey],"ERROR"),""), "")</f>
        <v/>
      </c>
      <c r="E64" s="9"/>
      <c r="G64" s="3" t="str">
        <f>IF($A64="ADD",IF(NOT(ISBLANK(F64)),_xlfn.XLOOKUP(F64,roadnames[lookupValue],roadnames[lookupKey],"ERROR"),""), "")</f>
        <v/>
      </c>
      <c r="H64" s="5"/>
      <c r="I64" s="5"/>
      <c r="J64" s="6"/>
      <c r="L64" s="3" t="str">
        <f>IF($A64="ADD",IF(NOT(ISBLANK(K64)),_xlfn.XLOOKUP(K64,side[lookupValue],side[lookupKey],"ERROR"),""), "")</f>
        <v/>
      </c>
      <c r="M64" s="4"/>
      <c r="N64" s="4"/>
      <c r="O64" s="4"/>
      <c r="Q64" s="3" t="str">
        <f>IF($A64="ADD",IF(NOT(ISBLANK(P64)),_xlfn.XLOOKUP(P64,ud_placement[lookupValue],ud_placement[lookupKey],"ERROR"),""), "")</f>
        <v/>
      </c>
      <c r="S64" s="3" t="str">
        <f>IF($A64="ADD",IF(NOT(ISBLANK(R64)),_xlfn.XLOOKUP(R64,ud_facility[lookupValue],ud_facility[lookupKey],"ERROR"),""), "")</f>
        <v/>
      </c>
      <c r="U64" s="3" t="str">
        <f>IF($A64="ADD",IF(NOT(ISBLANK(T64)),_xlfn.XLOOKUP(T64,ud_mep_asset_type[lookupValue],ud_mep_asset_type[lookupKey],"ERROR"),""), "")</f>
        <v/>
      </c>
      <c r="W64" s="3" t="str">
        <f>IF($A64="ADD",IF(NOT(ISBLANK(V64)),_xlfn.XLOOKUP(V64,ud_functional_system[lookupValue],ud_functional_system[lookupKey],"ERROR"),""), "")</f>
        <v/>
      </c>
      <c r="Z64" s="3" t="str">
        <f>IF($A64="ADD",IF(NOT(ISBLANK(Y64)),_xlfn.XLOOKUP(Y64,ud_functional_system[lookupValue],ud_functional_system[lookupKey],"ERROR"),""), "")</f>
        <v/>
      </c>
      <c r="AA64" s="2" t="str">
        <f t="shared" si="0"/>
        <v/>
      </c>
      <c r="AG64" s="3" t="str">
        <f>IF($A64="ADD",IF(NOT(ISBLANK(AF64)),_xlfn.XLOOKUP(AF64,ud_tcd_sign_class[lookupValue],ud_tcd_sign_class[lookupKey],"ERROR"),""), "")</f>
        <v/>
      </c>
      <c r="AI64" s="3" t="str">
        <f>IF($A64="ADD",IF(NOT(ISBLANK(AH64)),_xlfn.XLOOKUP(1,(ud_tcd_sign_subclass_lookup=AH64)*(ud_tcd_sign_subclass_parentKey=AG64),ud_tcd_sign_subclass[lookupKey],"ERROR"),""), "")</f>
        <v/>
      </c>
      <c r="AK64" s="3" t="str">
        <f>IF($A64="ADD",IF(NOT(ISBLANK(AJ64)),_xlfn.XLOOKUP(1,(ud_tcd_sign_type_el_lookup=AJ64)*(ud_tcd_sign_type_el_parentKey=AH64),ud_tcd_sign_type_el[lookupKey],"ERROR"),""), "")</f>
        <v/>
      </c>
      <c r="AM64" s="3" t="str">
        <f>IF($A64="ADD",IF(NOT(ISBLANK(AL64)),_xlfn.XLOOKUP(AL64,ud_power_requirements[lookupValue],ud_power_requirements[lookupKey],"ERROR"),""), "")</f>
        <v/>
      </c>
      <c r="AO64" s="3" t="str">
        <f>IF($A64="ADD",IF(NOT(ISBLANK(AN64)),_xlfn.XLOOKUP(AN64,ud_display_type[lookupValue],ud_display_type[lookupKey],"ERROR"),""), "")</f>
        <v/>
      </c>
      <c r="AP64" s="4"/>
      <c r="AQ64" s="4"/>
      <c r="AR64" s="3" t="str">
        <f t="shared" si="1"/>
        <v/>
      </c>
      <c r="AT64" s="8"/>
      <c r="AW64" s="3" t="str">
        <f>IF($A64="ADD",IF(NOT(ISBLANK(AV64)),_xlfn.XLOOKUP(AV64,ud_icp_group_standalone[lookupValue],ud_icp_group_standalone[lookupKey],"ERROR"),""), "")</f>
        <v/>
      </c>
      <c r="AY64" s="3" t="str">
        <f>IF($A64="ADD",IF(NOT(ISBLANK(AX64)),_xlfn.XLOOKUP(AX64,ud_icp_group_number[lookupValue],ud_icp_group_number[lookupKey],"ERROR"),""), "")</f>
        <v/>
      </c>
      <c r="AZ64" s="9"/>
      <c r="BB64" s="7"/>
      <c r="BC64" s="4" t="str">
        <f t="shared" ca="1" si="2"/>
        <v/>
      </c>
      <c r="BD64" s="4"/>
      <c r="BE64" s="3" t="str">
        <f t="shared" si="3"/>
        <v/>
      </c>
      <c r="BF64" s="3" t="str">
        <f>IF($A64="","",IF((AND($A64="ADD",OR(BE64="",BE64="In Use"))),"5",(_xlfn.XLOOKUP(BE64,ud_asset_status[lookupValue],ud_asset_status[lookupKey],""))))</f>
        <v/>
      </c>
      <c r="BG64" s="7"/>
      <c r="BI64" s="3" t="str">
        <f>IF($A64="ADD",IF(NOT(ISBLANK(BH64)),_xlfn.XLOOKUP(BH64,ar_replace_reason[lookupValue],ar_replace_reason[lookupKey],"ERROR"),""), "")</f>
        <v/>
      </c>
      <c r="BJ64" s="3" t="str">
        <f t="shared" si="4"/>
        <v/>
      </c>
      <c r="BK64" s="3" t="str">
        <f>IF($A64="","",IF((AND($A64="ADD",OR(BJ64="",BJ64="Queenstown-Lakes District Council"))),"70",(_xlfn.XLOOKUP(BJ64,ud_organisation_owner[lookupValue],ud_organisation_owner[lookupKey],""))))</f>
        <v/>
      </c>
      <c r="BL64" s="3" t="str">
        <f t="shared" si="5"/>
        <v/>
      </c>
      <c r="BM64" s="3" t="str">
        <f>IF($A64="","",IF((AND($A64="ADD",OR(BL64="",BL64="Queenstown-Lakes District Council"))),"70",(_xlfn.XLOOKUP(BL64,ud_organisation_owner[lookupValue],ud_organisation_owner[lookupKey],""))))</f>
        <v/>
      </c>
      <c r="BN64" s="3" t="str">
        <f t="shared" si="6"/>
        <v/>
      </c>
      <c r="BO64" s="3" t="str">
        <f>IF($A64="","",IF((AND($A64="ADD",OR(BN64="",BN64="Local Authority"))),"17",(_xlfn.XLOOKUP(BN64,ud_sub_organisation[lookupValue],ud_sub_organisation[lookupKey],""))))</f>
        <v/>
      </c>
      <c r="BP64" s="3" t="str">
        <f t="shared" si="7"/>
        <v/>
      </c>
      <c r="BQ64" s="3" t="str">
        <f>IF($A64="","",IF((AND($A64="ADD",OR(BP64="",BP64="Vested assets"))),"12",(_xlfn.XLOOKUP(BP64,ud_work_origin[lookupValue],ud_work_origin[lookupKey],""))))</f>
        <v/>
      </c>
      <c r="BR64" s="8"/>
      <c r="BS64" s="2" t="str">
        <f t="shared" si="8"/>
        <v/>
      </c>
      <c r="BT64" s="3" t="str">
        <f t="shared" si="9"/>
        <v/>
      </c>
      <c r="BU64" s="3" t="str">
        <f>IF($A64="","",IF((AND($A64="ADD",OR(BT64="",BT64="Excellent"))),"1",(_xlfn.XLOOKUP(BT64,condition[lookupValue],condition[lookupKey],""))))</f>
        <v/>
      </c>
      <c r="BV64" s="7" t="str">
        <f t="shared" si="10"/>
        <v/>
      </c>
      <c r="BW64" s="9"/>
    </row>
    <row r="65" spans="2:75">
      <c r="B65" s="4"/>
      <c r="D65" s="3" t="str">
        <f>IF($A65="ADD",IF(NOT(ISBLANK(C65)),_xlfn.XLOOKUP(C65,ud_amds_table_list[lookupValue],ud_amds_table_list[lookupKey],"ERROR"),""), "")</f>
        <v/>
      </c>
      <c r="E65" s="9"/>
      <c r="G65" s="3" t="str">
        <f>IF($A65="ADD",IF(NOT(ISBLANK(F65)),_xlfn.XLOOKUP(F65,roadnames[lookupValue],roadnames[lookupKey],"ERROR"),""), "")</f>
        <v/>
      </c>
      <c r="H65" s="5"/>
      <c r="I65" s="5"/>
      <c r="J65" s="6"/>
      <c r="L65" s="3" t="str">
        <f>IF($A65="ADD",IF(NOT(ISBLANK(K65)),_xlfn.XLOOKUP(K65,side[lookupValue],side[lookupKey],"ERROR"),""), "")</f>
        <v/>
      </c>
      <c r="M65" s="4"/>
      <c r="N65" s="4"/>
      <c r="O65" s="4"/>
      <c r="Q65" s="3" t="str">
        <f>IF($A65="ADD",IF(NOT(ISBLANK(P65)),_xlfn.XLOOKUP(P65,ud_placement[lookupValue],ud_placement[lookupKey],"ERROR"),""), "")</f>
        <v/>
      </c>
      <c r="S65" s="3" t="str">
        <f>IF($A65="ADD",IF(NOT(ISBLANK(R65)),_xlfn.XLOOKUP(R65,ud_facility[lookupValue],ud_facility[lookupKey],"ERROR"),""), "")</f>
        <v/>
      </c>
      <c r="U65" s="3" t="str">
        <f>IF($A65="ADD",IF(NOT(ISBLANK(T65)),_xlfn.XLOOKUP(T65,ud_mep_asset_type[lookupValue],ud_mep_asset_type[lookupKey],"ERROR"),""), "")</f>
        <v/>
      </c>
      <c r="W65" s="3" t="str">
        <f>IF($A65="ADD",IF(NOT(ISBLANK(V65)),_xlfn.XLOOKUP(V65,ud_functional_system[lookupValue],ud_functional_system[lookupKey],"ERROR"),""), "")</f>
        <v/>
      </c>
      <c r="Z65" s="3" t="str">
        <f>IF($A65="ADD",IF(NOT(ISBLANK(Y65)),_xlfn.XLOOKUP(Y65,ud_functional_system[lookupValue],ud_functional_system[lookupKey],"ERROR"),""), "")</f>
        <v/>
      </c>
      <c r="AA65" s="2" t="str">
        <f t="shared" si="0"/>
        <v/>
      </c>
      <c r="AG65" s="3" t="str">
        <f>IF($A65="ADD",IF(NOT(ISBLANK(AF65)),_xlfn.XLOOKUP(AF65,ud_tcd_sign_class[lookupValue],ud_tcd_sign_class[lookupKey],"ERROR"),""), "")</f>
        <v/>
      </c>
      <c r="AI65" s="3" t="str">
        <f>IF($A65="ADD",IF(NOT(ISBLANK(AH65)),_xlfn.XLOOKUP(1,(ud_tcd_sign_subclass_lookup=AH65)*(ud_tcd_sign_subclass_parentKey=AG65),ud_tcd_sign_subclass[lookupKey],"ERROR"),""), "")</f>
        <v/>
      </c>
      <c r="AK65" s="3" t="str">
        <f>IF($A65="ADD",IF(NOT(ISBLANK(AJ65)),_xlfn.XLOOKUP(1,(ud_tcd_sign_type_el_lookup=AJ65)*(ud_tcd_sign_type_el_parentKey=AH65),ud_tcd_sign_type_el[lookupKey],"ERROR"),""), "")</f>
        <v/>
      </c>
      <c r="AM65" s="3" t="str">
        <f>IF($A65="ADD",IF(NOT(ISBLANK(AL65)),_xlfn.XLOOKUP(AL65,ud_power_requirements[lookupValue],ud_power_requirements[lookupKey],"ERROR"),""), "")</f>
        <v/>
      </c>
      <c r="AO65" s="3" t="str">
        <f>IF($A65="ADD",IF(NOT(ISBLANK(AN65)),_xlfn.XLOOKUP(AN65,ud_display_type[lookupValue],ud_display_type[lookupKey],"ERROR"),""), "")</f>
        <v/>
      </c>
      <c r="AP65" s="4"/>
      <c r="AQ65" s="4"/>
      <c r="AR65" s="3" t="str">
        <f t="shared" si="1"/>
        <v/>
      </c>
      <c r="AT65" s="8"/>
      <c r="AW65" s="3" t="str">
        <f>IF($A65="ADD",IF(NOT(ISBLANK(AV65)),_xlfn.XLOOKUP(AV65,ud_icp_group_standalone[lookupValue],ud_icp_group_standalone[lookupKey],"ERROR"),""), "")</f>
        <v/>
      </c>
      <c r="AY65" s="3" t="str">
        <f>IF($A65="ADD",IF(NOT(ISBLANK(AX65)),_xlfn.XLOOKUP(AX65,ud_icp_group_number[lookupValue],ud_icp_group_number[lookupKey],"ERROR"),""), "")</f>
        <v/>
      </c>
      <c r="AZ65" s="9"/>
      <c r="BB65" s="7"/>
      <c r="BC65" s="4" t="str">
        <f t="shared" ca="1" si="2"/>
        <v/>
      </c>
      <c r="BD65" s="4"/>
      <c r="BE65" s="3" t="str">
        <f t="shared" si="3"/>
        <v/>
      </c>
      <c r="BF65" s="3" t="str">
        <f>IF($A65="","",IF((AND($A65="ADD",OR(BE65="",BE65="In Use"))),"5",(_xlfn.XLOOKUP(BE65,ud_asset_status[lookupValue],ud_asset_status[lookupKey],""))))</f>
        <v/>
      </c>
      <c r="BG65" s="7"/>
      <c r="BI65" s="3" t="str">
        <f>IF($A65="ADD",IF(NOT(ISBLANK(BH65)),_xlfn.XLOOKUP(BH65,ar_replace_reason[lookupValue],ar_replace_reason[lookupKey],"ERROR"),""), "")</f>
        <v/>
      </c>
      <c r="BJ65" s="3" t="str">
        <f t="shared" si="4"/>
        <v/>
      </c>
      <c r="BK65" s="3" t="str">
        <f>IF($A65="","",IF((AND($A65="ADD",OR(BJ65="",BJ65="Queenstown-Lakes District Council"))),"70",(_xlfn.XLOOKUP(BJ65,ud_organisation_owner[lookupValue],ud_organisation_owner[lookupKey],""))))</f>
        <v/>
      </c>
      <c r="BL65" s="3" t="str">
        <f t="shared" si="5"/>
        <v/>
      </c>
      <c r="BM65" s="3" t="str">
        <f>IF($A65="","",IF((AND($A65="ADD",OR(BL65="",BL65="Queenstown-Lakes District Council"))),"70",(_xlfn.XLOOKUP(BL65,ud_organisation_owner[lookupValue],ud_organisation_owner[lookupKey],""))))</f>
        <v/>
      </c>
      <c r="BN65" s="3" t="str">
        <f t="shared" si="6"/>
        <v/>
      </c>
      <c r="BO65" s="3" t="str">
        <f>IF($A65="","",IF((AND($A65="ADD",OR(BN65="",BN65="Local Authority"))),"17",(_xlfn.XLOOKUP(BN65,ud_sub_organisation[lookupValue],ud_sub_organisation[lookupKey],""))))</f>
        <v/>
      </c>
      <c r="BP65" s="3" t="str">
        <f t="shared" si="7"/>
        <v/>
      </c>
      <c r="BQ65" s="3" t="str">
        <f>IF($A65="","",IF((AND($A65="ADD",OR(BP65="",BP65="Vested assets"))),"12",(_xlfn.XLOOKUP(BP65,ud_work_origin[lookupValue],ud_work_origin[lookupKey],""))))</f>
        <v/>
      </c>
      <c r="BR65" s="8"/>
      <c r="BS65" s="2" t="str">
        <f t="shared" si="8"/>
        <v/>
      </c>
      <c r="BT65" s="3" t="str">
        <f t="shared" si="9"/>
        <v/>
      </c>
      <c r="BU65" s="3" t="str">
        <f>IF($A65="","",IF((AND($A65="ADD",OR(BT65="",BT65="Excellent"))),"1",(_xlfn.XLOOKUP(BT65,condition[lookupValue],condition[lookupKey],""))))</f>
        <v/>
      </c>
      <c r="BV65" s="7" t="str">
        <f t="shared" si="10"/>
        <v/>
      </c>
      <c r="BW65" s="9"/>
    </row>
    <row r="66" spans="2:75">
      <c r="B66" s="4"/>
      <c r="D66" s="3" t="str">
        <f>IF($A66="ADD",IF(NOT(ISBLANK(C66)),_xlfn.XLOOKUP(C66,ud_amds_table_list[lookupValue],ud_amds_table_list[lookupKey],"ERROR"),""), "")</f>
        <v/>
      </c>
      <c r="E66" s="9"/>
      <c r="G66" s="3" t="str">
        <f>IF($A66="ADD",IF(NOT(ISBLANK(F66)),_xlfn.XLOOKUP(F66,roadnames[lookupValue],roadnames[lookupKey],"ERROR"),""), "")</f>
        <v/>
      </c>
      <c r="H66" s="5"/>
      <c r="I66" s="5"/>
      <c r="J66" s="6"/>
      <c r="L66" s="3" t="str">
        <f>IF($A66="ADD",IF(NOT(ISBLANK(K66)),_xlfn.XLOOKUP(K66,side[lookupValue],side[lookupKey],"ERROR"),""), "")</f>
        <v/>
      </c>
      <c r="M66" s="4"/>
      <c r="N66" s="4"/>
      <c r="O66" s="4"/>
      <c r="Q66" s="3" t="str">
        <f>IF($A66="ADD",IF(NOT(ISBLANK(P66)),_xlfn.XLOOKUP(P66,ud_placement[lookupValue],ud_placement[lookupKey],"ERROR"),""), "")</f>
        <v/>
      </c>
      <c r="S66" s="3" t="str">
        <f>IF($A66="ADD",IF(NOT(ISBLANK(R66)),_xlfn.XLOOKUP(R66,ud_facility[lookupValue],ud_facility[lookupKey],"ERROR"),""), "")</f>
        <v/>
      </c>
      <c r="U66" s="3" t="str">
        <f>IF($A66="ADD",IF(NOT(ISBLANK(T66)),_xlfn.XLOOKUP(T66,ud_mep_asset_type[lookupValue],ud_mep_asset_type[lookupKey],"ERROR"),""), "")</f>
        <v/>
      </c>
      <c r="W66" s="3" t="str">
        <f>IF($A66="ADD",IF(NOT(ISBLANK(V66)),_xlfn.XLOOKUP(V66,ud_functional_system[lookupValue],ud_functional_system[lookupKey],"ERROR"),""), "")</f>
        <v/>
      </c>
      <c r="Z66" s="3" t="str">
        <f>IF($A66="ADD",IF(NOT(ISBLANK(Y66)),_xlfn.XLOOKUP(Y66,ud_functional_system[lookupValue],ud_functional_system[lookupKey],"ERROR"),""), "")</f>
        <v/>
      </c>
      <c r="AA66" s="2" t="str">
        <f t="shared" si="0"/>
        <v/>
      </c>
      <c r="AG66" s="3" t="str">
        <f>IF($A66="ADD",IF(NOT(ISBLANK(AF66)),_xlfn.XLOOKUP(AF66,ud_tcd_sign_class[lookupValue],ud_tcd_sign_class[lookupKey],"ERROR"),""), "")</f>
        <v/>
      </c>
      <c r="AI66" s="3" t="str">
        <f>IF($A66="ADD",IF(NOT(ISBLANK(AH66)),_xlfn.XLOOKUP(1,(ud_tcd_sign_subclass_lookup=AH66)*(ud_tcd_sign_subclass_parentKey=AG66),ud_tcd_sign_subclass[lookupKey],"ERROR"),""), "")</f>
        <v/>
      </c>
      <c r="AK66" s="3" t="str">
        <f>IF($A66="ADD",IF(NOT(ISBLANK(AJ66)),_xlfn.XLOOKUP(1,(ud_tcd_sign_type_el_lookup=AJ66)*(ud_tcd_sign_type_el_parentKey=AH66),ud_tcd_sign_type_el[lookupKey],"ERROR"),""), "")</f>
        <v/>
      </c>
      <c r="AM66" s="3" t="str">
        <f>IF($A66="ADD",IF(NOT(ISBLANK(AL66)),_xlfn.XLOOKUP(AL66,ud_power_requirements[lookupValue],ud_power_requirements[lookupKey],"ERROR"),""), "")</f>
        <v/>
      </c>
      <c r="AO66" s="3" t="str">
        <f>IF($A66="ADD",IF(NOT(ISBLANK(AN66)),_xlfn.XLOOKUP(AN66,ud_display_type[lookupValue],ud_display_type[lookupKey],"ERROR"),""), "")</f>
        <v/>
      </c>
      <c r="AP66" s="4"/>
      <c r="AQ66" s="4"/>
      <c r="AR66" s="3" t="str">
        <f t="shared" si="1"/>
        <v/>
      </c>
      <c r="AT66" s="8"/>
      <c r="AW66" s="3" t="str">
        <f>IF($A66="ADD",IF(NOT(ISBLANK(AV66)),_xlfn.XLOOKUP(AV66,ud_icp_group_standalone[lookupValue],ud_icp_group_standalone[lookupKey],"ERROR"),""), "")</f>
        <v/>
      </c>
      <c r="AY66" s="3" t="str">
        <f>IF($A66="ADD",IF(NOT(ISBLANK(AX66)),_xlfn.XLOOKUP(AX66,ud_icp_group_number[lookupValue],ud_icp_group_number[lookupKey],"ERROR"),""), "")</f>
        <v/>
      </c>
      <c r="AZ66" s="9"/>
      <c r="BB66" s="7"/>
      <c r="BC66" s="4" t="str">
        <f t="shared" ca="1" si="2"/>
        <v/>
      </c>
      <c r="BD66" s="4"/>
      <c r="BE66" s="3" t="str">
        <f t="shared" si="3"/>
        <v/>
      </c>
      <c r="BF66" s="3" t="str">
        <f>IF($A66="","",IF((AND($A66="ADD",OR(BE66="",BE66="In Use"))),"5",(_xlfn.XLOOKUP(BE66,ud_asset_status[lookupValue],ud_asset_status[lookupKey],""))))</f>
        <v/>
      </c>
      <c r="BG66" s="7"/>
      <c r="BI66" s="3" t="str">
        <f>IF($A66="ADD",IF(NOT(ISBLANK(BH66)),_xlfn.XLOOKUP(BH66,ar_replace_reason[lookupValue],ar_replace_reason[lookupKey],"ERROR"),""), "")</f>
        <v/>
      </c>
      <c r="BJ66" s="3" t="str">
        <f t="shared" si="4"/>
        <v/>
      </c>
      <c r="BK66" s="3" t="str">
        <f>IF($A66="","",IF((AND($A66="ADD",OR(BJ66="",BJ66="Queenstown-Lakes District Council"))),"70",(_xlfn.XLOOKUP(BJ66,ud_organisation_owner[lookupValue],ud_organisation_owner[lookupKey],""))))</f>
        <v/>
      </c>
      <c r="BL66" s="3" t="str">
        <f t="shared" si="5"/>
        <v/>
      </c>
      <c r="BM66" s="3" t="str">
        <f>IF($A66="","",IF((AND($A66="ADD",OR(BL66="",BL66="Queenstown-Lakes District Council"))),"70",(_xlfn.XLOOKUP(BL66,ud_organisation_owner[lookupValue],ud_organisation_owner[lookupKey],""))))</f>
        <v/>
      </c>
      <c r="BN66" s="3" t="str">
        <f t="shared" si="6"/>
        <v/>
      </c>
      <c r="BO66" s="3" t="str">
        <f>IF($A66="","",IF((AND($A66="ADD",OR(BN66="",BN66="Local Authority"))),"17",(_xlfn.XLOOKUP(BN66,ud_sub_organisation[lookupValue],ud_sub_organisation[lookupKey],""))))</f>
        <v/>
      </c>
      <c r="BP66" s="3" t="str">
        <f t="shared" si="7"/>
        <v/>
      </c>
      <c r="BQ66" s="3" t="str">
        <f>IF($A66="","",IF((AND($A66="ADD",OR(BP66="",BP66="Vested assets"))),"12",(_xlfn.XLOOKUP(BP66,ud_work_origin[lookupValue],ud_work_origin[lookupKey],""))))</f>
        <v/>
      </c>
      <c r="BR66" s="8"/>
      <c r="BS66" s="2" t="str">
        <f t="shared" si="8"/>
        <v/>
      </c>
      <c r="BT66" s="3" t="str">
        <f t="shared" si="9"/>
        <v/>
      </c>
      <c r="BU66" s="3" t="str">
        <f>IF($A66="","",IF((AND($A66="ADD",OR(BT66="",BT66="Excellent"))),"1",(_xlfn.XLOOKUP(BT66,condition[lookupValue],condition[lookupKey],""))))</f>
        <v/>
      </c>
      <c r="BV66" s="7" t="str">
        <f t="shared" si="10"/>
        <v/>
      </c>
      <c r="BW66" s="9"/>
    </row>
    <row r="67" spans="2:75">
      <c r="B67" s="4"/>
      <c r="D67" s="3" t="str">
        <f>IF($A67="ADD",IF(NOT(ISBLANK(C67)),_xlfn.XLOOKUP(C67,ud_amds_table_list[lookupValue],ud_amds_table_list[lookupKey],"ERROR"),""), "")</f>
        <v/>
      </c>
      <c r="E67" s="9"/>
      <c r="G67" s="3" t="str">
        <f>IF($A67="ADD",IF(NOT(ISBLANK(F67)),_xlfn.XLOOKUP(F67,roadnames[lookupValue],roadnames[lookupKey],"ERROR"),""), "")</f>
        <v/>
      </c>
      <c r="H67" s="5"/>
      <c r="I67" s="5"/>
      <c r="J67" s="6"/>
      <c r="L67" s="3" t="str">
        <f>IF($A67="ADD",IF(NOT(ISBLANK(K67)),_xlfn.XLOOKUP(K67,side[lookupValue],side[lookupKey],"ERROR"),""), "")</f>
        <v/>
      </c>
      <c r="M67" s="4"/>
      <c r="N67" s="4"/>
      <c r="O67" s="4"/>
      <c r="Q67" s="3" t="str">
        <f>IF($A67="ADD",IF(NOT(ISBLANK(P67)),_xlfn.XLOOKUP(P67,ud_placement[lookupValue],ud_placement[lookupKey],"ERROR"),""), "")</f>
        <v/>
      </c>
      <c r="S67" s="3" t="str">
        <f>IF($A67="ADD",IF(NOT(ISBLANK(R67)),_xlfn.XLOOKUP(R67,ud_facility[lookupValue],ud_facility[lookupKey],"ERROR"),""), "")</f>
        <v/>
      </c>
      <c r="U67" s="3" t="str">
        <f>IF($A67="ADD",IF(NOT(ISBLANK(T67)),_xlfn.XLOOKUP(T67,ud_mep_asset_type[lookupValue],ud_mep_asset_type[lookupKey],"ERROR"),""), "")</f>
        <v/>
      </c>
      <c r="W67" s="3" t="str">
        <f>IF($A67="ADD",IF(NOT(ISBLANK(V67)),_xlfn.XLOOKUP(V67,ud_functional_system[lookupValue],ud_functional_system[lookupKey],"ERROR"),""), "")</f>
        <v/>
      </c>
      <c r="Z67" s="3" t="str">
        <f>IF($A67="ADD",IF(NOT(ISBLANK(Y67)),_xlfn.XLOOKUP(Y67,ud_functional_system[lookupValue],ud_functional_system[lookupKey],"ERROR"),""), "")</f>
        <v/>
      </c>
      <c r="AA67" s="2" t="str">
        <f t="shared" si="0"/>
        <v/>
      </c>
      <c r="AG67" s="3" t="str">
        <f>IF($A67="ADD",IF(NOT(ISBLANK(AF67)),_xlfn.XLOOKUP(AF67,ud_tcd_sign_class[lookupValue],ud_tcd_sign_class[lookupKey],"ERROR"),""), "")</f>
        <v/>
      </c>
      <c r="AI67" s="3" t="str">
        <f>IF($A67="ADD",IF(NOT(ISBLANK(AH67)),_xlfn.XLOOKUP(1,(ud_tcd_sign_subclass_lookup=AH67)*(ud_tcd_sign_subclass_parentKey=AG67),ud_tcd_sign_subclass[lookupKey],"ERROR"),""), "")</f>
        <v/>
      </c>
      <c r="AK67" s="3" t="str">
        <f>IF($A67="ADD",IF(NOT(ISBLANK(AJ67)),_xlfn.XLOOKUP(1,(ud_tcd_sign_type_el_lookup=AJ67)*(ud_tcd_sign_type_el_parentKey=AH67),ud_tcd_sign_type_el[lookupKey],"ERROR"),""), "")</f>
        <v/>
      </c>
      <c r="AM67" s="3" t="str">
        <f>IF($A67="ADD",IF(NOT(ISBLANK(AL67)),_xlfn.XLOOKUP(AL67,ud_power_requirements[lookupValue],ud_power_requirements[lookupKey],"ERROR"),""), "")</f>
        <v/>
      </c>
      <c r="AO67" s="3" t="str">
        <f>IF($A67="ADD",IF(NOT(ISBLANK(AN67)),_xlfn.XLOOKUP(AN67,ud_display_type[lookupValue],ud_display_type[lookupKey],"ERROR"),""), "")</f>
        <v/>
      </c>
      <c r="AP67" s="4"/>
      <c r="AQ67" s="4"/>
      <c r="AR67" s="3" t="str">
        <f t="shared" si="1"/>
        <v/>
      </c>
      <c r="AT67" s="8"/>
      <c r="AW67" s="3" t="str">
        <f>IF($A67="ADD",IF(NOT(ISBLANK(AV67)),_xlfn.XLOOKUP(AV67,ud_icp_group_standalone[lookupValue],ud_icp_group_standalone[lookupKey],"ERROR"),""), "")</f>
        <v/>
      </c>
      <c r="AY67" s="3" t="str">
        <f>IF($A67="ADD",IF(NOT(ISBLANK(AX67)),_xlfn.XLOOKUP(AX67,ud_icp_group_number[lookupValue],ud_icp_group_number[lookupKey],"ERROR"),""), "")</f>
        <v/>
      </c>
      <c r="AZ67" s="9"/>
      <c r="BB67" s="7"/>
      <c r="BC67" s="4" t="str">
        <f t="shared" ca="1" si="2"/>
        <v/>
      </c>
      <c r="BD67" s="4"/>
      <c r="BE67" s="3" t="str">
        <f t="shared" si="3"/>
        <v/>
      </c>
      <c r="BF67" s="3" t="str">
        <f>IF($A67="","",IF((AND($A67="ADD",OR(BE67="",BE67="In Use"))),"5",(_xlfn.XLOOKUP(BE67,ud_asset_status[lookupValue],ud_asset_status[lookupKey],""))))</f>
        <v/>
      </c>
      <c r="BG67" s="7"/>
      <c r="BI67" s="3" t="str">
        <f>IF($A67="ADD",IF(NOT(ISBLANK(BH67)),_xlfn.XLOOKUP(BH67,ar_replace_reason[lookupValue],ar_replace_reason[lookupKey],"ERROR"),""), "")</f>
        <v/>
      </c>
      <c r="BJ67" s="3" t="str">
        <f t="shared" si="4"/>
        <v/>
      </c>
      <c r="BK67" s="3" t="str">
        <f>IF($A67="","",IF((AND($A67="ADD",OR(BJ67="",BJ67="Queenstown-Lakes District Council"))),"70",(_xlfn.XLOOKUP(BJ67,ud_organisation_owner[lookupValue],ud_organisation_owner[lookupKey],""))))</f>
        <v/>
      </c>
      <c r="BL67" s="3" t="str">
        <f t="shared" si="5"/>
        <v/>
      </c>
      <c r="BM67" s="3" t="str">
        <f>IF($A67="","",IF((AND($A67="ADD",OR(BL67="",BL67="Queenstown-Lakes District Council"))),"70",(_xlfn.XLOOKUP(BL67,ud_organisation_owner[lookupValue],ud_organisation_owner[lookupKey],""))))</f>
        <v/>
      </c>
      <c r="BN67" s="3" t="str">
        <f t="shared" si="6"/>
        <v/>
      </c>
      <c r="BO67" s="3" t="str">
        <f>IF($A67="","",IF((AND($A67="ADD",OR(BN67="",BN67="Local Authority"))),"17",(_xlfn.XLOOKUP(BN67,ud_sub_organisation[lookupValue],ud_sub_organisation[lookupKey],""))))</f>
        <v/>
      </c>
      <c r="BP67" s="3" t="str">
        <f t="shared" si="7"/>
        <v/>
      </c>
      <c r="BQ67" s="3" t="str">
        <f>IF($A67="","",IF((AND($A67="ADD",OR(BP67="",BP67="Vested assets"))),"12",(_xlfn.XLOOKUP(BP67,ud_work_origin[lookupValue],ud_work_origin[lookupKey],""))))</f>
        <v/>
      </c>
      <c r="BR67" s="8"/>
      <c r="BS67" s="2" t="str">
        <f t="shared" si="8"/>
        <v/>
      </c>
      <c r="BT67" s="3" t="str">
        <f t="shared" si="9"/>
        <v/>
      </c>
      <c r="BU67" s="3" t="str">
        <f>IF($A67="","",IF((AND($A67="ADD",OR(BT67="",BT67="Excellent"))),"1",(_xlfn.XLOOKUP(BT67,condition[lookupValue],condition[lookupKey],""))))</f>
        <v/>
      </c>
      <c r="BV67" s="7" t="str">
        <f t="shared" si="10"/>
        <v/>
      </c>
      <c r="BW67" s="9"/>
    </row>
    <row r="68" spans="2:75">
      <c r="B68" s="4"/>
      <c r="D68" s="3" t="str">
        <f>IF($A68="ADD",IF(NOT(ISBLANK(C68)),_xlfn.XLOOKUP(C68,ud_amds_table_list[lookupValue],ud_amds_table_list[lookupKey],"ERROR"),""), "")</f>
        <v/>
      </c>
      <c r="E68" s="9"/>
      <c r="G68" s="3" t="str">
        <f>IF($A68="ADD",IF(NOT(ISBLANK(F68)),_xlfn.XLOOKUP(F68,roadnames[lookupValue],roadnames[lookupKey],"ERROR"),""), "")</f>
        <v/>
      </c>
      <c r="H68" s="5"/>
      <c r="I68" s="5"/>
      <c r="J68" s="6"/>
      <c r="L68" s="3" t="str">
        <f>IF($A68="ADD",IF(NOT(ISBLANK(K68)),_xlfn.XLOOKUP(K68,side[lookupValue],side[lookupKey],"ERROR"),""), "")</f>
        <v/>
      </c>
      <c r="M68" s="4"/>
      <c r="N68" s="4"/>
      <c r="O68" s="4"/>
      <c r="Q68" s="3" t="str">
        <f>IF($A68="ADD",IF(NOT(ISBLANK(P68)),_xlfn.XLOOKUP(P68,ud_placement[lookupValue],ud_placement[lookupKey],"ERROR"),""), "")</f>
        <v/>
      </c>
      <c r="S68" s="3" t="str">
        <f>IF($A68="ADD",IF(NOT(ISBLANK(R68)),_xlfn.XLOOKUP(R68,ud_facility[lookupValue],ud_facility[lookupKey],"ERROR"),""), "")</f>
        <v/>
      </c>
      <c r="U68" s="3" t="str">
        <f>IF($A68="ADD",IF(NOT(ISBLANK(T68)),_xlfn.XLOOKUP(T68,ud_mep_asset_type[lookupValue],ud_mep_asset_type[lookupKey],"ERROR"),""), "")</f>
        <v/>
      </c>
      <c r="W68" s="3" t="str">
        <f>IF($A68="ADD",IF(NOT(ISBLANK(V68)),_xlfn.XLOOKUP(V68,ud_functional_system[lookupValue],ud_functional_system[lookupKey],"ERROR"),""), "")</f>
        <v/>
      </c>
      <c r="Z68" s="3" t="str">
        <f>IF($A68="ADD",IF(NOT(ISBLANK(Y68)),_xlfn.XLOOKUP(Y68,ud_functional_system[lookupValue],ud_functional_system[lookupKey],"ERROR"),""), "")</f>
        <v/>
      </c>
      <c r="AA68" s="2" t="str">
        <f t="shared" si="0"/>
        <v/>
      </c>
      <c r="AG68" s="3" t="str">
        <f>IF($A68="ADD",IF(NOT(ISBLANK(AF68)),_xlfn.XLOOKUP(AF68,ud_tcd_sign_class[lookupValue],ud_tcd_sign_class[lookupKey],"ERROR"),""), "")</f>
        <v/>
      </c>
      <c r="AI68" s="3" t="str">
        <f>IF($A68="ADD",IF(NOT(ISBLANK(AH68)),_xlfn.XLOOKUP(1,(ud_tcd_sign_subclass_lookup=AH68)*(ud_tcd_sign_subclass_parentKey=AG68),ud_tcd_sign_subclass[lookupKey],"ERROR"),""), "")</f>
        <v/>
      </c>
      <c r="AK68" s="3" t="str">
        <f>IF($A68="ADD",IF(NOT(ISBLANK(AJ68)),_xlfn.XLOOKUP(1,(ud_tcd_sign_type_el_lookup=AJ68)*(ud_tcd_sign_type_el_parentKey=AH68),ud_tcd_sign_type_el[lookupKey],"ERROR"),""), "")</f>
        <v/>
      </c>
      <c r="AM68" s="3" t="str">
        <f>IF($A68="ADD",IF(NOT(ISBLANK(AL68)),_xlfn.XLOOKUP(AL68,ud_power_requirements[lookupValue],ud_power_requirements[lookupKey],"ERROR"),""), "")</f>
        <v/>
      </c>
      <c r="AO68" s="3" t="str">
        <f>IF($A68="ADD",IF(NOT(ISBLANK(AN68)),_xlfn.XLOOKUP(AN68,ud_display_type[lookupValue],ud_display_type[lookupKey],"ERROR"),""), "")</f>
        <v/>
      </c>
      <c r="AP68" s="4"/>
      <c r="AQ68" s="4"/>
      <c r="AR68" s="3" t="str">
        <f t="shared" si="1"/>
        <v/>
      </c>
      <c r="AT68" s="8"/>
      <c r="AW68" s="3" t="str">
        <f>IF($A68="ADD",IF(NOT(ISBLANK(AV68)),_xlfn.XLOOKUP(AV68,ud_icp_group_standalone[lookupValue],ud_icp_group_standalone[lookupKey],"ERROR"),""), "")</f>
        <v/>
      </c>
      <c r="AY68" s="3" t="str">
        <f>IF($A68="ADD",IF(NOT(ISBLANK(AX68)),_xlfn.XLOOKUP(AX68,ud_icp_group_number[lookupValue],ud_icp_group_number[lookupKey],"ERROR"),""), "")</f>
        <v/>
      </c>
      <c r="AZ68" s="9"/>
      <c r="BB68" s="7"/>
      <c r="BC68" s="4" t="str">
        <f t="shared" ca="1" si="2"/>
        <v/>
      </c>
      <c r="BD68" s="4"/>
      <c r="BE68" s="3" t="str">
        <f t="shared" si="3"/>
        <v/>
      </c>
      <c r="BF68" s="3" t="str">
        <f>IF($A68="","",IF((AND($A68="ADD",OR(BE68="",BE68="In Use"))),"5",(_xlfn.XLOOKUP(BE68,ud_asset_status[lookupValue],ud_asset_status[lookupKey],""))))</f>
        <v/>
      </c>
      <c r="BG68" s="7"/>
      <c r="BI68" s="3" t="str">
        <f>IF($A68="ADD",IF(NOT(ISBLANK(BH68)),_xlfn.XLOOKUP(BH68,ar_replace_reason[lookupValue],ar_replace_reason[lookupKey],"ERROR"),""), "")</f>
        <v/>
      </c>
      <c r="BJ68" s="3" t="str">
        <f t="shared" si="4"/>
        <v/>
      </c>
      <c r="BK68" s="3" t="str">
        <f>IF($A68="","",IF((AND($A68="ADD",OR(BJ68="",BJ68="Queenstown-Lakes District Council"))),"70",(_xlfn.XLOOKUP(BJ68,ud_organisation_owner[lookupValue],ud_organisation_owner[lookupKey],""))))</f>
        <v/>
      </c>
      <c r="BL68" s="3" t="str">
        <f t="shared" si="5"/>
        <v/>
      </c>
      <c r="BM68" s="3" t="str">
        <f>IF($A68="","",IF((AND($A68="ADD",OR(BL68="",BL68="Queenstown-Lakes District Council"))),"70",(_xlfn.XLOOKUP(BL68,ud_organisation_owner[lookupValue],ud_organisation_owner[lookupKey],""))))</f>
        <v/>
      </c>
      <c r="BN68" s="3" t="str">
        <f t="shared" si="6"/>
        <v/>
      </c>
      <c r="BO68" s="3" t="str">
        <f>IF($A68="","",IF((AND($A68="ADD",OR(BN68="",BN68="Local Authority"))),"17",(_xlfn.XLOOKUP(BN68,ud_sub_organisation[lookupValue],ud_sub_organisation[lookupKey],""))))</f>
        <v/>
      </c>
      <c r="BP68" s="3" t="str">
        <f t="shared" si="7"/>
        <v/>
      </c>
      <c r="BQ68" s="3" t="str">
        <f>IF($A68="","",IF((AND($A68="ADD",OR(BP68="",BP68="Vested assets"))),"12",(_xlfn.XLOOKUP(BP68,ud_work_origin[lookupValue],ud_work_origin[lookupKey],""))))</f>
        <v/>
      </c>
      <c r="BR68" s="8"/>
      <c r="BS68" s="2" t="str">
        <f t="shared" si="8"/>
        <v/>
      </c>
      <c r="BT68" s="3" t="str">
        <f t="shared" si="9"/>
        <v/>
      </c>
      <c r="BU68" s="3" t="str">
        <f>IF($A68="","",IF((AND($A68="ADD",OR(BT68="",BT68="Excellent"))),"1",(_xlfn.XLOOKUP(BT68,condition[lookupValue],condition[lookupKey],""))))</f>
        <v/>
      </c>
      <c r="BV68" s="7" t="str">
        <f t="shared" si="10"/>
        <v/>
      </c>
      <c r="BW68" s="9"/>
    </row>
    <row r="69" spans="2:75">
      <c r="B69" s="4"/>
      <c r="D69" s="3" t="str">
        <f>IF($A69="ADD",IF(NOT(ISBLANK(C69)),_xlfn.XLOOKUP(C69,ud_amds_table_list[lookupValue],ud_amds_table_list[lookupKey],"ERROR"),""), "")</f>
        <v/>
      </c>
      <c r="E69" s="9"/>
      <c r="G69" s="3" t="str">
        <f>IF($A69="ADD",IF(NOT(ISBLANK(F69)),_xlfn.XLOOKUP(F69,roadnames[lookupValue],roadnames[lookupKey],"ERROR"),""), "")</f>
        <v/>
      </c>
      <c r="H69" s="5"/>
      <c r="I69" s="5"/>
      <c r="J69" s="6"/>
      <c r="L69" s="3" t="str">
        <f>IF($A69="ADD",IF(NOT(ISBLANK(K69)),_xlfn.XLOOKUP(K69,side[lookupValue],side[lookupKey],"ERROR"),""), "")</f>
        <v/>
      </c>
      <c r="M69" s="4"/>
      <c r="N69" s="4"/>
      <c r="O69" s="4"/>
      <c r="Q69" s="3" t="str">
        <f>IF($A69="ADD",IF(NOT(ISBLANK(P69)),_xlfn.XLOOKUP(P69,ud_placement[lookupValue],ud_placement[lookupKey],"ERROR"),""), "")</f>
        <v/>
      </c>
      <c r="S69" s="3" t="str">
        <f>IF($A69="ADD",IF(NOT(ISBLANK(R69)),_xlfn.XLOOKUP(R69,ud_facility[lookupValue],ud_facility[lookupKey],"ERROR"),""), "")</f>
        <v/>
      </c>
      <c r="U69" s="3" t="str">
        <f>IF($A69="ADD",IF(NOT(ISBLANK(T69)),_xlfn.XLOOKUP(T69,ud_mep_asset_type[lookupValue],ud_mep_asset_type[lookupKey],"ERROR"),""), "")</f>
        <v/>
      </c>
      <c r="W69" s="3" t="str">
        <f>IF($A69="ADD",IF(NOT(ISBLANK(V69)),_xlfn.XLOOKUP(V69,ud_functional_system[lookupValue],ud_functional_system[lookupKey],"ERROR"),""), "")</f>
        <v/>
      </c>
      <c r="Z69" s="3" t="str">
        <f>IF($A69="ADD",IF(NOT(ISBLANK(Y69)),_xlfn.XLOOKUP(Y69,ud_functional_system[lookupValue],ud_functional_system[lookupKey],"ERROR"),""), "")</f>
        <v/>
      </c>
      <c r="AA69" s="2" t="str">
        <f t="shared" si="0"/>
        <v/>
      </c>
      <c r="AG69" s="3" t="str">
        <f>IF($A69="ADD",IF(NOT(ISBLANK(AF69)),_xlfn.XLOOKUP(AF69,ud_tcd_sign_class[lookupValue],ud_tcd_sign_class[lookupKey],"ERROR"),""), "")</f>
        <v/>
      </c>
      <c r="AI69" s="3" t="str">
        <f>IF($A69="ADD",IF(NOT(ISBLANK(AH69)),_xlfn.XLOOKUP(1,(ud_tcd_sign_subclass_lookup=AH69)*(ud_tcd_sign_subclass_parentKey=AG69),ud_tcd_sign_subclass[lookupKey],"ERROR"),""), "")</f>
        <v/>
      </c>
      <c r="AK69" s="3" t="str">
        <f>IF($A69="ADD",IF(NOT(ISBLANK(AJ69)),_xlfn.XLOOKUP(1,(ud_tcd_sign_type_el_lookup=AJ69)*(ud_tcd_sign_type_el_parentKey=AH69),ud_tcd_sign_type_el[lookupKey],"ERROR"),""), "")</f>
        <v/>
      </c>
      <c r="AM69" s="3" t="str">
        <f>IF($A69="ADD",IF(NOT(ISBLANK(AL69)),_xlfn.XLOOKUP(AL69,ud_power_requirements[lookupValue],ud_power_requirements[lookupKey],"ERROR"),""), "")</f>
        <v/>
      </c>
      <c r="AO69" s="3" t="str">
        <f>IF($A69="ADD",IF(NOT(ISBLANK(AN69)),_xlfn.XLOOKUP(AN69,ud_display_type[lookupValue],ud_display_type[lookupKey],"ERROR"),""), "")</f>
        <v/>
      </c>
      <c r="AP69" s="4"/>
      <c r="AQ69" s="4"/>
      <c r="AR69" s="3" t="str">
        <f t="shared" si="1"/>
        <v/>
      </c>
      <c r="AT69" s="8"/>
      <c r="AW69" s="3" t="str">
        <f>IF($A69="ADD",IF(NOT(ISBLANK(AV69)),_xlfn.XLOOKUP(AV69,ud_icp_group_standalone[lookupValue],ud_icp_group_standalone[lookupKey],"ERROR"),""), "")</f>
        <v/>
      </c>
      <c r="AY69" s="3" t="str">
        <f>IF($A69="ADD",IF(NOT(ISBLANK(AX69)),_xlfn.XLOOKUP(AX69,ud_icp_group_number[lookupValue],ud_icp_group_number[lookupKey],"ERROR"),""), "")</f>
        <v/>
      </c>
      <c r="AZ69" s="9"/>
      <c r="BB69" s="7"/>
      <c r="BC69" s="4" t="str">
        <f t="shared" ca="1" si="2"/>
        <v/>
      </c>
      <c r="BD69" s="4"/>
      <c r="BE69" s="3" t="str">
        <f t="shared" si="3"/>
        <v/>
      </c>
      <c r="BF69" s="3" t="str">
        <f>IF($A69="","",IF((AND($A69="ADD",OR(BE69="",BE69="In Use"))),"5",(_xlfn.XLOOKUP(BE69,ud_asset_status[lookupValue],ud_asset_status[lookupKey],""))))</f>
        <v/>
      </c>
      <c r="BG69" s="7"/>
      <c r="BI69" s="3" t="str">
        <f>IF($A69="ADD",IF(NOT(ISBLANK(BH69)),_xlfn.XLOOKUP(BH69,ar_replace_reason[lookupValue],ar_replace_reason[lookupKey],"ERROR"),""), "")</f>
        <v/>
      </c>
      <c r="BJ69" s="3" t="str">
        <f t="shared" si="4"/>
        <v/>
      </c>
      <c r="BK69" s="3" t="str">
        <f>IF($A69="","",IF((AND($A69="ADD",OR(BJ69="",BJ69="Queenstown-Lakes District Council"))),"70",(_xlfn.XLOOKUP(BJ69,ud_organisation_owner[lookupValue],ud_organisation_owner[lookupKey],""))))</f>
        <v/>
      </c>
      <c r="BL69" s="3" t="str">
        <f t="shared" si="5"/>
        <v/>
      </c>
      <c r="BM69" s="3" t="str">
        <f>IF($A69="","",IF((AND($A69="ADD",OR(BL69="",BL69="Queenstown-Lakes District Council"))),"70",(_xlfn.XLOOKUP(BL69,ud_organisation_owner[lookupValue],ud_organisation_owner[lookupKey],""))))</f>
        <v/>
      </c>
      <c r="BN69" s="3" t="str">
        <f t="shared" si="6"/>
        <v/>
      </c>
      <c r="BO69" s="3" t="str">
        <f>IF($A69="","",IF((AND($A69="ADD",OR(BN69="",BN69="Local Authority"))),"17",(_xlfn.XLOOKUP(BN69,ud_sub_organisation[lookupValue],ud_sub_organisation[lookupKey],""))))</f>
        <v/>
      </c>
      <c r="BP69" s="3" t="str">
        <f t="shared" si="7"/>
        <v/>
      </c>
      <c r="BQ69" s="3" t="str">
        <f>IF($A69="","",IF((AND($A69="ADD",OR(BP69="",BP69="Vested assets"))),"12",(_xlfn.XLOOKUP(BP69,ud_work_origin[lookupValue],ud_work_origin[lookupKey],""))))</f>
        <v/>
      </c>
      <c r="BR69" s="8"/>
      <c r="BS69" s="2" t="str">
        <f t="shared" si="8"/>
        <v/>
      </c>
      <c r="BT69" s="3" t="str">
        <f t="shared" si="9"/>
        <v/>
      </c>
      <c r="BU69" s="3" t="str">
        <f>IF($A69="","",IF((AND($A69="ADD",OR(BT69="",BT69="Excellent"))),"1",(_xlfn.XLOOKUP(BT69,condition[lookupValue],condition[lookupKey],""))))</f>
        <v/>
      </c>
      <c r="BV69" s="7" t="str">
        <f t="shared" si="10"/>
        <v/>
      </c>
      <c r="BW69" s="9"/>
    </row>
    <row r="70" spans="2:75">
      <c r="B70" s="4"/>
      <c r="D70" s="3" t="str">
        <f>IF($A70="ADD",IF(NOT(ISBLANK(C70)),_xlfn.XLOOKUP(C70,ud_amds_table_list[lookupValue],ud_amds_table_list[lookupKey],"ERROR"),""), "")</f>
        <v/>
      </c>
      <c r="E70" s="9"/>
      <c r="G70" s="3" t="str">
        <f>IF($A70="ADD",IF(NOT(ISBLANK(F70)),_xlfn.XLOOKUP(F70,roadnames[lookupValue],roadnames[lookupKey],"ERROR"),""), "")</f>
        <v/>
      </c>
      <c r="H70" s="5"/>
      <c r="I70" s="5"/>
      <c r="J70" s="6"/>
      <c r="L70" s="3" t="str">
        <f>IF($A70="ADD",IF(NOT(ISBLANK(K70)),_xlfn.XLOOKUP(K70,side[lookupValue],side[lookupKey],"ERROR"),""), "")</f>
        <v/>
      </c>
      <c r="M70" s="4"/>
      <c r="N70" s="4"/>
      <c r="O70" s="4"/>
      <c r="Q70" s="3" t="str">
        <f>IF($A70="ADD",IF(NOT(ISBLANK(P70)),_xlfn.XLOOKUP(P70,ud_placement[lookupValue],ud_placement[lookupKey],"ERROR"),""), "")</f>
        <v/>
      </c>
      <c r="S70" s="3" t="str">
        <f>IF($A70="ADD",IF(NOT(ISBLANK(R70)),_xlfn.XLOOKUP(R70,ud_facility[lookupValue],ud_facility[lookupKey],"ERROR"),""), "")</f>
        <v/>
      </c>
      <c r="U70" s="3" t="str">
        <f>IF($A70="ADD",IF(NOT(ISBLANK(T70)),_xlfn.XLOOKUP(T70,ud_mep_asset_type[lookupValue],ud_mep_asset_type[lookupKey],"ERROR"),""), "")</f>
        <v/>
      </c>
      <c r="W70" s="3" t="str">
        <f>IF($A70="ADD",IF(NOT(ISBLANK(V70)),_xlfn.XLOOKUP(V70,ud_functional_system[lookupValue],ud_functional_system[lookupKey],"ERROR"),""), "")</f>
        <v/>
      </c>
      <c r="Z70" s="3" t="str">
        <f>IF($A70="ADD",IF(NOT(ISBLANK(Y70)),_xlfn.XLOOKUP(Y70,ud_functional_system[lookupValue],ud_functional_system[lookupKey],"ERROR"),""), "")</f>
        <v/>
      </c>
      <c r="AA70" s="2" t="str">
        <f t="shared" si="0"/>
        <v/>
      </c>
      <c r="AG70" s="3" t="str">
        <f>IF($A70="ADD",IF(NOT(ISBLANK(AF70)),_xlfn.XLOOKUP(AF70,ud_tcd_sign_class[lookupValue],ud_tcd_sign_class[lookupKey],"ERROR"),""), "")</f>
        <v/>
      </c>
      <c r="AI70" s="3" t="str">
        <f>IF($A70="ADD",IF(NOT(ISBLANK(AH70)),_xlfn.XLOOKUP(1,(ud_tcd_sign_subclass_lookup=AH70)*(ud_tcd_sign_subclass_parentKey=AG70),ud_tcd_sign_subclass[lookupKey],"ERROR"),""), "")</f>
        <v/>
      </c>
      <c r="AK70" s="3" t="str">
        <f>IF($A70="ADD",IF(NOT(ISBLANK(AJ70)),_xlfn.XLOOKUP(1,(ud_tcd_sign_type_el_lookup=AJ70)*(ud_tcd_sign_type_el_parentKey=AH70),ud_tcd_sign_type_el[lookupKey],"ERROR"),""), "")</f>
        <v/>
      </c>
      <c r="AM70" s="3" t="str">
        <f>IF($A70="ADD",IF(NOT(ISBLANK(AL70)),_xlfn.XLOOKUP(AL70,ud_power_requirements[lookupValue],ud_power_requirements[lookupKey],"ERROR"),""), "")</f>
        <v/>
      </c>
      <c r="AO70" s="3" t="str">
        <f>IF($A70="ADD",IF(NOT(ISBLANK(AN70)),_xlfn.XLOOKUP(AN70,ud_display_type[lookupValue],ud_display_type[lookupKey],"ERROR"),""), "")</f>
        <v/>
      </c>
      <c r="AP70" s="4"/>
      <c r="AQ70" s="4"/>
      <c r="AR70" s="3" t="str">
        <f t="shared" si="1"/>
        <v/>
      </c>
      <c r="AT70" s="8"/>
      <c r="AW70" s="3" t="str">
        <f>IF($A70="ADD",IF(NOT(ISBLANK(AV70)),_xlfn.XLOOKUP(AV70,ud_icp_group_standalone[lookupValue],ud_icp_group_standalone[lookupKey],"ERROR"),""), "")</f>
        <v/>
      </c>
      <c r="AY70" s="3" t="str">
        <f>IF($A70="ADD",IF(NOT(ISBLANK(AX70)),_xlfn.XLOOKUP(AX70,ud_icp_group_number[lookupValue],ud_icp_group_number[lookupKey],"ERROR"),""), "")</f>
        <v/>
      </c>
      <c r="AZ70" s="9"/>
      <c r="BB70" s="7"/>
      <c r="BC70" s="4" t="str">
        <f t="shared" ca="1" si="2"/>
        <v/>
      </c>
      <c r="BD70" s="4"/>
      <c r="BE70" s="3" t="str">
        <f t="shared" si="3"/>
        <v/>
      </c>
      <c r="BF70" s="3" t="str">
        <f>IF($A70="","",IF((AND($A70="ADD",OR(BE70="",BE70="In Use"))),"5",(_xlfn.XLOOKUP(BE70,ud_asset_status[lookupValue],ud_asset_status[lookupKey],""))))</f>
        <v/>
      </c>
      <c r="BG70" s="7"/>
      <c r="BI70" s="3" t="str">
        <f>IF($A70="ADD",IF(NOT(ISBLANK(BH70)),_xlfn.XLOOKUP(BH70,ar_replace_reason[lookupValue],ar_replace_reason[lookupKey],"ERROR"),""), "")</f>
        <v/>
      </c>
      <c r="BJ70" s="3" t="str">
        <f t="shared" si="4"/>
        <v/>
      </c>
      <c r="BK70" s="3" t="str">
        <f>IF($A70="","",IF((AND($A70="ADD",OR(BJ70="",BJ70="Queenstown-Lakes District Council"))),"70",(_xlfn.XLOOKUP(BJ70,ud_organisation_owner[lookupValue],ud_organisation_owner[lookupKey],""))))</f>
        <v/>
      </c>
      <c r="BL70" s="3" t="str">
        <f t="shared" si="5"/>
        <v/>
      </c>
      <c r="BM70" s="3" t="str">
        <f>IF($A70="","",IF((AND($A70="ADD",OR(BL70="",BL70="Queenstown-Lakes District Council"))),"70",(_xlfn.XLOOKUP(BL70,ud_organisation_owner[lookupValue],ud_organisation_owner[lookupKey],""))))</f>
        <v/>
      </c>
      <c r="BN70" s="3" t="str">
        <f t="shared" si="6"/>
        <v/>
      </c>
      <c r="BO70" s="3" t="str">
        <f>IF($A70="","",IF((AND($A70="ADD",OR(BN70="",BN70="Local Authority"))),"17",(_xlfn.XLOOKUP(BN70,ud_sub_organisation[lookupValue],ud_sub_organisation[lookupKey],""))))</f>
        <v/>
      </c>
      <c r="BP70" s="3" t="str">
        <f t="shared" si="7"/>
        <v/>
      </c>
      <c r="BQ70" s="3" t="str">
        <f>IF($A70="","",IF((AND($A70="ADD",OR(BP70="",BP70="Vested assets"))),"12",(_xlfn.XLOOKUP(BP70,ud_work_origin[lookupValue],ud_work_origin[lookupKey],""))))</f>
        <v/>
      </c>
      <c r="BR70" s="8"/>
      <c r="BS70" s="2" t="str">
        <f t="shared" si="8"/>
        <v/>
      </c>
      <c r="BT70" s="3" t="str">
        <f t="shared" si="9"/>
        <v/>
      </c>
      <c r="BU70" s="3" t="str">
        <f>IF($A70="","",IF((AND($A70="ADD",OR(BT70="",BT70="Excellent"))),"1",(_xlfn.XLOOKUP(BT70,condition[lookupValue],condition[lookupKey],""))))</f>
        <v/>
      </c>
      <c r="BV70" s="7" t="str">
        <f t="shared" si="10"/>
        <v/>
      </c>
      <c r="BW70" s="9"/>
    </row>
    <row r="71" spans="2:75">
      <c r="B71" s="4"/>
      <c r="D71" s="3" t="str">
        <f>IF($A71="ADD",IF(NOT(ISBLANK(C71)),_xlfn.XLOOKUP(C71,ud_amds_table_list[lookupValue],ud_amds_table_list[lookupKey],"ERROR"),""), "")</f>
        <v/>
      </c>
      <c r="E71" s="9"/>
      <c r="G71" s="3" t="str">
        <f>IF($A71="ADD",IF(NOT(ISBLANK(F71)),_xlfn.XLOOKUP(F71,roadnames[lookupValue],roadnames[lookupKey],"ERROR"),""), "")</f>
        <v/>
      </c>
      <c r="H71" s="5"/>
      <c r="I71" s="5"/>
      <c r="J71" s="6"/>
      <c r="L71" s="3" t="str">
        <f>IF($A71="ADD",IF(NOT(ISBLANK(K71)),_xlfn.XLOOKUP(K71,side[lookupValue],side[lookupKey],"ERROR"),""), "")</f>
        <v/>
      </c>
      <c r="M71" s="4"/>
      <c r="N71" s="4"/>
      <c r="O71" s="4"/>
      <c r="Q71" s="3" t="str">
        <f>IF($A71="ADD",IF(NOT(ISBLANK(P71)),_xlfn.XLOOKUP(P71,ud_placement[lookupValue],ud_placement[lookupKey],"ERROR"),""), "")</f>
        <v/>
      </c>
      <c r="S71" s="3" t="str">
        <f>IF($A71="ADD",IF(NOT(ISBLANK(R71)),_xlfn.XLOOKUP(R71,ud_facility[lookupValue],ud_facility[lookupKey],"ERROR"),""), "")</f>
        <v/>
      </c>
      <c r="U71" s="3" t="str">
        <f>IF($A71="ADD",IF(NOT(ISBLANK(T71)),_xlfn.XLOOKUP(T71,ud_mep_asset_type[lookupValue],ud_mep_asset_type[lookupKey],"ERROR"),""), "")</f>
        <v/>
      </c>
      <c r="W71" s="3" t="str">
        <f>IF($A71="ADD",IF(NOT(ISBLANK(V71)),_xlfn.XLOOKUP(V71,ud_functional_system[lookupValue],ud_functional_system[lookupKey],"ERROR"),""), "")</f>
        <v/>
      </c>
      <c r="Z71" s="3" t="str">
        <f>IF($A71="ADD",IF(NOT(ISBLANK(Y71)),_xlfn.XLOOKUP(Y71,ud_functional_system[lookupValue],ud_functional_system[lookupKey],"ERROR"),""), "")</f>
        <v/>
      </c>
      <c r="AA71" s="2" t="str">
        <f t="shared" si="0"/>
        <v/>
      </c>
      <c r="AG71" s="3" t="str">
        <f>IF($A71="ADD",IF(NOT(ISBLANK(AF71)),_xlfn.XLOOKUP(AF71,ud_tcd_sign_class[lookupValue],ud_tcd_sign_class[lookupKey],"ERROR"),""), "")</f>
        <v/>
      </c>
      <c r="AI71" s="3" t="str">
        <f>IF($A71="ADD",IF(NOT(ISBLANK(AH71)),_xlfn.XLOOKUP(1,(ud_tcd_sign_subclass_lookup=AH71)*(ud_tcd_sign_subclass_parentKey=AG71),ud_tcd_sign_subclass[lookupKey],"ERROR"),""), "")</f>
        <v/>
      </c>
      <c r="AK71" s="3" t="str">
        <f>IF($A71="ADD",IF(NOT(ISBLANK(AJ71)),_xlfn.XLOOKUP(1,(ud_tcd_sign_type_el_lookup=AJ71)*(ud_tcd_sign_type_el_parentKey=AH71),ud_tcd_sign_type_el[lookupKey],"ERROR"),""), "")</f>
        <v/>
      </c>
      <c r="AM71" s="3" t="str">
        <f>IF($A71="ADD",IF(NOT(ISBLANK(AL71)),_xlfn.XLOOKUP(AL71,ud_power_requirements[lookupValue],ud_power_requirements[lookupKey],"ERROR"),""), "")</f>
        <v/>
      </c>
      <c r="AO71" s="3" t="str">
        <f>IF($A71="ADD",IF(NOT(ISBLANK(AN71)),_xlfn.XLOOKUP(AN71,ud_display_type[lookupValue],ud_display_type[lookupKey],"ERROR"),""), "")</f>
        <v/>
      </c>
      <c r="AP71" s="4"/>
      <c r="AQ71" s="4"/>
      <c r="AR71" s="3" t="str">
        <f t="shared" si="1"/>
        <v/>
      </c>
      <c r="AT71" s="8"/>
      <c r="AW71" s="3" t="str">
        <f>IF($A71="ADD",IF(NOT(ISBLANK(AV71)),_xlfn.XLOOKUP(AV71,ud_icp_group_standalone[lookupValue],ud_icp_group_standalone[lookupKey],"ERROR"),""), "")</f>
        <v/>
      </c>
      <c r="AY71" s="3" t="str">
        <f>IF($A71="ADD",IF(NOT(ISBLANK(AX71)),_xlfn.XLOOKUP(AX71,ud_icp_group_number[lookupValue],ud_icp_group_number[lookupKey],"ERROR"),""), "")</f>
        <v/>
      </c>
      <c r="AZ71" s="9"/>
      <c r="BB71" s="7"/>
      <c r="BC71" s="4" t="str">
        <f t="shared" ca="1" si="2"/>
        <v/>
      </c>
      <c r="BD71" s="4"/>
      <c r="BE71" s="3" t="str">
        <f t="shared" si="3"/>
        <v/>
      </c>
      <c r="BF71" s="3" t="str">
        <f>IF($A71="","",IF((AND($A71="ADD",OR(BE71="",BE71="In Use"))),"5",(_xlfn.XLOOKUP(BE71,ud_asset_status[lookupValue],ud_asset_status[lookupKey],""))))</f>
        <v/>
      </c>
      <c r="BG71" s="7"/>
      <c r="BI71" s="3" t="str">
        <f>IF($A71="ADD",IF(NOT(ISBLANK(BH71)),_xlfn.XLOOKUP(BH71,ar_replace_reason[lookupValue],ar_replace_reason[lookupKey],"ERROR"),""), "")</f>
        <v/>
      </c>
      <c r="BJ71" s="3" t="str">
        <f t="shared" si="4"/>
        <v/>
      </c>
      <c r="BK71" s="3" t="str">
        <f>IF($A71="","",IF((AND($A71="ADD",OR(BJ71="",BJ71="Queenstown-Lakes District Council"))),"70",(_xlfn.XLOOKUP(BJ71,ud_organisation_owner[lookupValue],ud_organisation_owner[lookupKey],""))))</f>
        <v/>
      </c>
      <c r="BL71" s="3" t="str">
        <f t="shared" si="5"/>
        <v/>
      </c>
      <c r="BM71" s="3" t="str">
        <f>IF($A71="","",IF((AND($A71="ADD",OR(BL71="",BL71="Queenstown-Lakes District Council"))),"70",(_xlfn.XLOOKUP(BL71,ud_organisation_owner[lookupValue],ud_organisation_owner[lookupKey],""))))</f>
        <v/>
      </c>
      <c r="BN71" s="3" t="str">
        <f t="shared" si="6"/>
        <v/>
      </c>
      <c r="BO71" s="3" t="str">
        <f>IF($A71="","",IF((AND($A71="ADD",OR(BN71="",BN71="Local Authority"))),"17",(_xlfn.XLOOKUP(BN71,ud_sub_organisation[lookupValue],ud_sub_organisation[lookupKey],""))))</f>
        <v/>
      </c>
      <c r="BP71" s="3" t="str">
        <f t="shared" si="7"/>
        <v/>
      </c>
      <c r="BQ71" s="3" t="str">
        <f>IF($A71="","",IF((AND($A71="ADD",OR(BP71="",BP71="Vested assets"))),"12",(_xlfn.XLOOKUP(BP71,ud_work_origin[lookupValue],ud_work_origin[lookupKey],""))))</f>
        <v/>
      </c>
      <c r="BR71" s="8"/>
      <c r="BS71" s="2" t="str">
        <f t="shared" si="8"/>
        <v/>
      </c>
      <c r="BT71" s="3" t="str">
        <f t="shared" si="9"/>
        <v/>
      </c>
      <c r="BU71" s="3" t="str">
        <f>IF($A71="","",IF((AND($A71="ADD",OR(BT71="",BT71="Excellent"))),"1",(_xlfn.XLOOKUP(BT71,condition[lookupValue],condition[lookupKey],""))))</f>
        <v/>
      </c>
      <c r="BV71" s="7" t="str">
        <f t="shared" si="10"/>
        <v/>
      </c>
      <c r="BW71" s="9"/>
    </row>
    <row r="72" spans="2:75">
      <c r="B72" s="4"/>
      <c r="D72" s="3" t="str">
        <f>IF($A72="ADD",IF(NOT(ISBLANK(C72)),_xlfn.XLOOKUP(C72,ud_amds_table_list[lookupValue],ud_amds_table_list[lookupKey],"ERROR"),""), "")</f>
        <v/>
      </c>
      <c r="E72" s="9"/>
      <c r="G72" s="3" t="str">
        <f>IF($A72="ADD",IF(NOT(ISBLANK(F72)),_xlfn.XLOOKUP(F72,roadnames[lookupValue],roadnames[lookupKey],"ERROR"),""), "")</f>
        <v/>
      </c>
      <c r="H72" s="5"/>
      <c r="I72" s="5"/>
      <c r="J72" s="6"/>
      <c r="L72" s="3" t="str">
        <f>IF($A72="ADD",IF(NOT(ISBLANK(K72)),_xlfn.XLOOKUP(K72,side[lookupValue],side[lookupKey],"ERROR"),""), "")</f>
        <v/>
      </c>
      <c r="M72" s="4"/>
      <c r="N72" s="4"/>
      <c r="O72" s="4"/>
      <c r="Q72" s="3" t="str">
        <f>IF($A72="ADD",IF(NOT(ISBLANK(P72)),_xlfn.XLOOKUP(P72,ud_placement[lookupValue],ud_placement[lookupKey],"ERROR"),""), "")</f>
        <v/>
      </c>
      <c r="S72" s="3" t="str">
        <f>IF($A72="ADD",IF(NOT(ISBLANK(R72)),_xlfn.XLOOKUP(R72,ud_facility[lookupValue],ud_facility[lookupKey],"ERROR"),""), "")</f>
        <v/>
      </c>
      <c r="U72" s="3" t="str">
        <f>IF($A72="ADD",IF(NOT(ISBLANK(T72)),_xlfn.XLOOKUP(T72,ud_mep_asset_type[lookupValue],ud_mep_asset_type[lookupKey],"ERROR"),""), "")</f>
        <v/>
      </c>
      <c r="W72" s="3" t="str">
        <f>IF($A72="ADD",IF(NOT(ISBLANK(V72)),_xlfn.XLOOKUP(V72,ud_functional_system[lookupValue],ud_functional_system[lookupKey],"ERROR"),""), "")</f>
        <v/>
      </c>
      <c r="Z72" s="3" t="str">
        <f>IF($A72="ADD",IF(NOT(ISBLANK(Y72)),_xlfn.XLOOKUP(Y72,ud_functional_system[lookupValue],ud_functional_system[lookupKey],"ERROR"),""), "")</f>
        <v/>
      </c>
      <c r="AA72" s="2" t="str">
        <f t="shared" si="0"/>
        <v/>
      </c>
      <c r="AG72" s="3" t="str">
        <f>IF($A72="ADD",IF(NOT(ISBLANK(AF72)),_xlfn.XLOOKUP(AF72,ud_tcd_sign_class[lookupValue],ud_tcd_sign_class[lookupKey],"ERROR"),""), "")</f>
        <v/>
      </c>
      <c r="AI72" s="3" t="str">
        <f>IF($A72="ADD",IF(NOT(ISBLANK(AH72)),_xlfn.XLOOKUP(1,(ud_tcd_sign_subclass_lookup=AH72)*(ud_tcd_sign_subclass_parentKey=AG72),ud_tcd_sign_subclass[lookupKey],"ERROR"),""), "")</f>
        <v/>
      </c>
      <c r="AK72" s="3" t="str">
        <f>IF($A72="ADD",IF(NOT(ISBLANK(AJ72)),_xlfn.XLOOKUP(1,(ud_tcd_sign_type_el_lookup=AJ72)*(ud_tcd_sign_type_el_parentKey=AH72),ud_tcd_sign_type_el[lookupKey],"ERROR"),""), "")</f>
        <v/>
      </c>
      <c r="AM72" s="3" t="str">
        <f>IF($A72="ADD",IF(NOT(ISBLANK(AL72)),_xlfn.XLOOKUP(AL72,ud_power_requirements[lookupValue],ud_power_requirements[lookupKey],"ERROR"),""), "")</f>
        <v/>
      </c>
      <c r="AO72" s="3" t="str">
        <f>IF($A72="ADD",IF(NOT(ISBLANK(AN72)),_xlfn.XLOOKUP(AN72,ud_display_type[lookupValue],ud_display_type[lookupKey],"ERROR"),""), "")</f>
        <v/>
      </c>
      <c r="AP72" s="4"/>
      <c r="AQ72" s="4"/>
      <c r="AR72" s="3" t="str">
        <f t="shared" si="1"/>
        <v/>
      </c>
      <c r="AT72" s="8"/>
      <c r="AW72" s="3" t="str">
        <f>IF($A72="ADD",IF(NOT(ISBLANK(AV72)),_xlfn.XLOOKUP(AV72,ud_icp_group_standalone[lookupValue],ud_icp_group_standalone[lookupKey],"ERROR"),""), "")</f>
        <v/>
      </c>
      <c r="AY72" s="3" t="str">
        <f>IF($A72="ADD",IF(NOT(ISBLANK(AX72)),_xlfn.XLOOKUP(AX72,ud_icp_group_number[lookupValue],ud_icp_group_number[lookupKey],"ERROR"),""), "")</f>
        <v/>
      </c>
      <c r="AZ72" s="9"/>
      <c r="BB72" s="7"/>
      <c r="BC72" s="4" t="str">
        <f t="shared" ca="1" si="2"/>
        <v/>
      </c>
      <c r="BD72" s="4"/>
      <c r="BE72" s="3" t="str">
        <f t="shared" si="3"/>
        <v/>
      </c>
      <c r="BF72" s="3" t="str">
        <f>IF($A72="","",IF((AND($A72="ADD",OR(BE72="",BE72="In Use"))),"5",(_xlfn.XLOOKUP(BE72,ud_asset_status[lookupValue],ud_asset_status[lookupKey],""))))</f>
        <v/>
      </c>
      <c r="BG72" s="7"/>
      <c r="BI72" s="3" t="str">
        <f>IF($A72="ADD",IF(NOT(ISBLANK(BH72)),_xlfn.XLOOKUP(BH72,ar_replace_reason[lookupValue],ar_replace_reason[lookupKey],"ERROR"),""), "")</f>
        <v/>
      </c>
      <c r="BJ72" s="3" t="str">
        <f t="shared" si="4"/>
        <v/>
      </c>
      <c r="BK72" s="3" t="str">
        <f>IF($A72="","",IF((AND($A72="ADD",OR(BJ72="",BJ72="Queenstown-Lakes District Council"))),"70",(_xlfn.XLOOKUP(BJ72,ud_organisation_owner[lookupValue],ud_organisation_owner[lookupKey],""))))</f>
        <v/>
      </c>
      <c r="BL72" s="3" t="str">
        <f t="shared" si="5"/>
        <v/>
      </c>
      <c r="BM72" s="3" t="str">
        <f>IF($A72="","",IF((AND($A72="ADD",OR(BL72="",BL72="Queenstown-Lakes District Council"))),"70",(_xlfn.XLOOKUP(BL72,ud_organisation_owner[lookupValue],ud_organisation_owner[lookupKey],""))))</f>
        <v/>
      </c>
      <c r="BN72" s="3" t="str">
        <f t="shared" si="6"/>
        <v/>
      </c>
      <c r="BO72" s="3" t="str">
        <f>IF($A72="","",IF((AND($A72="ADD",OR(BN72="",BN72="Local Authority"))),"17",(_xlfn.XLOOKUP(BN72,ud_sub_organisation[lookupValue],ud_sub_organisation[lookupKey],""))))</f>
        <v/>
      </c>
      <c r="BP72" s="3" t="str">
        <f t="shared" si="7"/>
        <v/>
      </c>
      <c r="BQ72" s="3" t="str">
        <f>IF($A72="","",IF((AND($A72="ADD",OR(BP72="",BP72="Vested assets"))),"12",(_xlfn.XLOOKUP(BP72,ud_work_origin[lookupValue],ud_work_origin[lookupKey],""))))</f>
        <v/>
      </c>
      <c r="BR72" s="8"/>
      <c r="BS72" s="2" t="str">
        <f t="shared" si="8"/>
        <v/>
      </c>
      <c r="BT72" s="3" t="str">
        <f t="shared" si="9"/>
        <v/>
      </c>
      <c r="BU72" s="3" t="str">
        <f>IF($A72="","",IF((AND($A72="ADD",OR(BT72="",BT72="Excellent"))),"1",(_xlfn.XLOOKUP(BT72,condition[lookupValue],condition[lookupKey],""))))</f>
        <v/>
      </c>
      <c r="BV72" s="7" t="str">
        <f t="shared" si="10"/>
        <v/>
      </c>
      <c r="BW72" s="9"/>
    </row>
    <row r="73" spans="2:75">
      <c r="B73" s="4"/>
      <c r="D73" s="3" t="str">
        <f>IF($A73="ADD",IF(NOT(ISBLANK(C73)),_xlfn.XLOOKUP(C73,ud_amds_table_list[lookupValue],ud_amds_table_list[lookupKey],"ERROR"),""), "")</f>
        <v/>
      </c>
      <c r="E73" s="9"/>
      <c r="G73" s="3" t="str">
        <f>IF($A73="ADD",IF(NOT(ISBLANK(F73)),_xlfn.XLOOKUP(F73,roadnames[lookupValue],roadnames[lookupKey],"ERROR"),""), "")</f>
        <v/>
      </c>
      <c r="H73" s="5"/>
      <c r="I73" s="5"/>
      <c r="J73" s="6"/>
      <c r="L73" s="3" t="str">
        <f>IF($A73="ADD",IF(NOT(ISBLANK(K73)),_xlfn.XLOOKUP(K73,side[lookupValue],side[lookupKey],"ERROR"),""), "")</f>
        <v/>
      </c>
      <c r="M73" s="4"/>
      <c r="N73" s="4"/>
      <c r="O73" s="4"/>
      <c r="Q73" s="3" t="str">
        <f>IF($A73="ADD",IF(NOT(ISBLANK(P73)),_xlfn.XLOOKUP(P73,ud_placement[lookupValue],ud_placement[lookupKey],"ERROR"),""), "")</f>
        <v/>
      </c>
      <c r="S73" s="3" t="str">
        <f>IF($A73="ADD",IF(NOT(ISBLANK(R73)),_xlfn.XLOOKUP(R73,ud_facility[lookupValue],ud_facility[lookupKey],"ERROR"),""), "")</f>
        <v/>
      </c>
      <c r="U73" s="3" t="str">
        <f>IF($A73="ADD",IF(NOT(ISBLANK(T73)),_xlfn.XLOOKUP(T73,ud_mep_asset_type[lookupValue],ud_mep_asset_type[lookupKey],"ERROR"),""), "")</f>
        <v/>
      </c>
      <c r="W73" s="3" t="str">
        <f>IF($A73="ADD",IF(NOT(ISBLANK(V73)),_xlfn.XLOOKUP(V73,ud_functional_system[lookupValue],ud_functional_system[lookupKey],"ERROR"),""), "")</f>
        <v/>
      </c>
      <c r="Z73" s="3" t="str">
        <f>IF($A73="ADD",IF(NOT(ISBLANK(Y73)),_xlfn.XLOOKUP(Y73,ud_functional_system[lookupValue],ud_functional_system[lookupKey],"ERROR"),""), "")</f>
        <v/>
      </c>
      <c r="AA73" s="2" t="str">
        <f t="shared" si="0"/>
        <v/>
      </c>
      <c r="AG73" s="3" t="str">
        <f>IF($A73="ADD",IF(NOT(ISBLANK(AF73)),_xlfn.XLOOKUP(AF73,ud_tcd_sign_class[lookupValue],ud_tcd_sign_class[lookupKey],"ERROR"),""), "")</f>
        <v/>
      </c>
      <c r="AI73" s="3" t="str">
        <f>IF($A73="ADD",IF(NOT(ISBLANK(AH73)),_xlfn.XLOOKUP(1,(ud_tcd_sign_subclass_lookup=AH73)*(ud_tcd_sign_subclass_parentKey=AG73),ud_tcd_sign_subclass[lookupKey],"ERROR"),""), "")</f>
        <v/>
      </c>
      <c r="AK73" s="3" t="str">
        <f>IF($A73="ADD",IF(NOT(ISBLANK(AJ73)),_xlfn.XLOOKUP(1,(ud_tcd_sign_type_el_lookup=AJ73)*(ud_tcd_sign_type_el_parentKey=AH73),ud_tcd_sign_type_el[lookupKey],"ERROR"),""), "")</f>
        <v/>
      </c>
      <c r="AM73" s="3" t="str">
        <f>IF($A73="ADD",IF(NOT(ISBLANK(AL73)),_xlfn.XLOOKUP(AL73,ud_power_requirements[lookupValue],ud_power_requirements[lookupKey],"ERROR"),""), "")</f>
        <v/>
      </c>
      <c r="AO73" s="3" t="str">
        <f>IF($A73="ADD",IF(NOT(ISBLANK(AN73)),_xlfn.XLOOKUP(AN73,ud_display_type[lookupValue],ud_display_type[lookupKey],"ERROR"),""), "")</f>
        <v/>
      </c>
      <c r="AP73" s="4"/>
      <c r="AQ73" s="4"/>
      <c r="AR73" s="3" t="str">
        <f t="shared" si="1"/>
        <v/>
      </c>
      <c r="AT73" s="8"/>
      <c r="AW73" s="3" t="str">
        <f>IF($A73="ADD",IF(NOT(ISBLANK(AV73)),_xlfn.XLOOKUP(AV73,ud_icp_group_standalone[lookupValue],ud_icp_group_standalone[lookupKey],"ERROR"),""), "")</f>
        <v/>
      </c>
      <c r="AY73" s="3" t="str">
        <f>IF($A73="ADD",IF(NOT(ISBLANK(AX73)),_xlfn.XLOOKUP(AX73,ud_icp_group_number[lookupValue],ud_icp_group_number[lookupKey],"ERROR"),""), "")</f>
        <v/>
      </c>
      <c r="AZ73" s="9"/>
      <c r="BB73" s="7"/>
      <c r="BC73" s="4" t="str">
        <f t="shared" ca="1" si="2"/>
        <v/>
      </c>
      <c r="BD73" s="4"/>
      <c r="BE73" s="3" t="str">
        <f t="shared" si="3"/>
        <v/>
      </c>
      <c r="BF73" s="3" t="str">
        <f>IF($A73="","",IF((AND($A73="ADD",OR(BE73="",BE73="In Use"))),"5",(_xlfn.XLOOKUP(BE73,ud_asset_status[lookupValue],ud_asset_status[lookupKey],""))))</f>
        <v/>
      </c>
      <c r="BG73" s="7"/>
      <c r="BI73" s="3" t="str">
        <f>IF($A73="ADD",IF(NOT(ISBLANK(BH73)),_xlfn.XLOOKUP(BH73,ar_replace_reason[lookupValue],ar_replace_reason[lookupKey],"ERROR"),""), "")</f>
        <v/>
      </c>
      <c r="BJ73" s="3" t="str">
        <f t="shared" si="4"/>
        <v/>
      </c>
      <c r="BK73" s="3" t="str">
        <f>IF($A73="","",IF((AND($A73="ADD",OR(BJ73="",BJ73="Queenstown-Lakes District Council"))),"70",(_xlfn.XLOOKUP(BJ73,ud_organisation_owner[lookupValue],ud_organisation_owner[lookupKey],""))))</f>
        <v/>
      </c>
      <c r="BL73" s="3" t="str">
        <f t="shared" si="5"/>
        <v/>
      </c>
      <c r="BM73" s="3" t="str">
        <f>IF($A73="","",IF((AND($A73="ADD",OR(BL73="",BL73="Queenstown-Lakes District Council"))),"70",(_xlfn.XLOOKUP(BL73,ud_organisation_owner[lookupValue],ud_organisation_owner[lookupKey],""))))</f>
        <v/>
      </c>
      <c r="BN73" s="3" t="str">
        <f t="shared" si="6"/>
        <v/>
      </c>
      <c r="BO73" s="3" t="str">
        <f>IF($A73="","",IF((AND($A73="ADD",OR(BN73="",BN73="Local Authority"))),"17",(_xlfn.XLOOKUP(BN73,ud_sub_organisation[lookupValue],ud_sub_organisation[lookupKey],""))))</f>
        <v/>
      </c>
      <c r="BP73" s="3" t="str">
        <f t="shared" si="7"/>
        <v/>
      </c>
      <c r="BQ73" s="3" t="str">
        <f>IF($A73="","",IF((AND($A73="ADD",OR(BP73="",BP73="Vested assets"))),"12",(_xlfn.XLOOKUP(BP73,ud_work_origin[lookupValue],ud_work_origin[lookupKey],""))))</f>
        <v/>
      </c>
      <c r="BR73" s="8"/>
      <c r="BS73" s="2" t="str">
        <f t="shared" si="8"/>
        <v/>
      </c>
      <c r="BT73" s="3" t="str">
        <f t="shared" si="9"/>
        <v/>
      </c>
      <c r="BU73" s="3" t="str">
        <f>IF($A73="","",IF((AND($A73="ADD",OR(BT73="",BT73="Excellent"))),"1",(_xlfn.XLOOKUP(BT73,condition[lookupValue],condition[lookupKey],""))))</f>
        <v/>
      </c>
      <c r="BV73" s="7" t="str">
        <f t="shared" si="10"/>
        <v/>
      </c>
      <c r="BW73" s="9"/>
    </row>
    <row r="74" spans="2:75">
      <c r="B74" s="4"/>
      <c r="D74" s="3" t="str">
        <f>IF($A74="ADD",IF(NOT(ISBLANK(C74)),_xlfn.XLOOKUP(C74,ud_amds_table_list[lookupValue],ud_amds_table_list[lookupKey],"ERROR"),""), "")</f>
        <v/>
      </c>
      <c r="E74" s="9"/>
      <c r="G74" s="3" t="str">
        <f>IF($A74="ADD",IF(NOT(ISBLANK(F74)),_xlfn.XLOOKUP(F74,roadnames[lookupValue],roadnames[lookupKey],"ERROR"),""), "")</f>
        <v/>
      </c>
      <c r="H74" s="5"/>
      <c r="I74" s="5"/>
      <c r="J74" s="6"/>
      <c r="L74" s="3" t="str">
        <f>IF($A74="ADD",IF(NOT(ISBLANK(K74)),_xlfn.XLOOKUP(K74,side[lookupValue],side[lookupKey],"ERROR"),""), "")</f>
        <v/>
      </c>
      <c r="M74" s="4"/>
      <c r="N74" s="4"/>
      <c r="O74" s="4"/>
      <c r="Q74" s="3" t="str">
        <f>IF($A74="ADD",IF(NOT(ISBLANK(P74)),_xlfn.XLOOKUP(P74,ud_placement[lookupValue],ud_placement[lookupKey],"ERROR"),""), "")</f>
        <v/>
      </c>
      <c r="S74" s="3" t="str">
        <f>IF($A74="ADD",IF(NOT(ISBLANK(R74)),_xlfn.XLOOKUP(R74,ud_facility[lookupValue],ud_facility[lookupKey],"ERROR"),""), "")</f>
        <v/>
      </c>
      <c r="U74" s="3" t="str">
        <f>IF($A74="ADD",IF(NOT(ISBLANK(T74)),_xlfn.XLOOKUP(T74,ud_mep_asset_type[lookupValue],ud_mep_asset_type[lookupKey],"ERROR"),""), "")</f>
        <v/>
      </c>
      <c r="W74" s="3" t="str">
        <f>IF($A74="ADD",IF(NOT(ISBLANK(V74)),_xlfn.XLOOKUP(V74,ud_functional_system[lookupValue],ud_functional_system[lookupKey],"ERROR"),""), "")</f>
        <v/>
      </c>
      <c r="Z74" s="3" t="str">
        <f>IF($A74="ADD",IF(NOT(ISBLANK(Y74)),_xlfn.XLOOKUP(Y74,ud_functional_system[lookupValue],ud_functional_system[lookupKey],"ERROR"),""), "")</f>
        <v/>
      </c>
      <c r="AA74" s="2" t="str">
        <f t="shared" si="0"/>
        <v/>
      </c>
      <c r="AG74" s="3" t="str">
        <f>IF($A74="ADD",IF(NOT(ISBLANK(AF74)),_xlfn.XLOOKUP(AF74,ud_tcd_sign_class[lookupValue],ud_tcd_sign_class[lookupKey],"ERROR"),""), "")</f>
        <v/>
      </c>
      <c r="AI74" s="3" t="str">
        <f>IF($A74="ADD",IF(NOT(ISBLANK(AH74)),_xlfn.XLOOKUP(1,(ud_tcd_sign_subclass_lookup=AH74)*(ud_tcd_sign_subclass_parentKey=AG74),ud_tcd_sign_subclass[lookupKey],"ERROR"),""), "")</f>
        <v/>
      </c>
      <c r="AK74" s="3" t="str">
        <f>IF($A74="ADD",IF(NOT(ISBLANK(AJ74)),_xlfn.XLOOKUP(1,(ud_tcd_sign_type_el_lookup=AJ74)*(ud_tcd_sign_type_el_parentKey=AH74),ud_tcd_sign_type_el[lookupKey],"ERROR"),""), "")</f>
        <v/>
      </c>
      <c r="AM74" s="3" t="str">
        <f>IF($A74="ADD",IF(NOT(ISBLANK(AL74)),_xlfn.XLOOKUP(AL74,ud_power_requirements[lookupValue],ud_power_requirements[lookupKey],"ERROR"),""), "")</f>
        <v/>
      </c>
      <c r="AO74" s="3" t="str">
        <f>IF($A74="ADD",IF(NOT(ISBLANK(AN74)),_xlfn.XLOOKUP(AN74,ud_display_type[lookupValue],ud_display_type[lookupKey],"ERROR"),""), "")</f>
        <v/>
      </c>
      <c r="AP74" s="4"/>
      <c r="AQ74" s="4"/>
      <c r="AR74" s="3" t="str">
        <f t="shared" si="1"/>
        <v/>
      </c>
      <c r="AT74" s="8"/>
      <c r="AW74" s="3" t="str">
        <f>IF($A74="ADD",IF(NOT(ISBLANK(AV74)),_xlfn.XLOOKUP(AV74,ud_icp_group_standalone[lookupValue],ud_icp_group_standalone[lookupKey],"ERROR"),""), "")</f>
        <v/>
      </c>
      <c r="AY74" s="3" t="str">
        <f>IF($A74="ADD",IF(NOT(ISBLANK(AX74)),_xlfn.XLOOKUP(AX74,ud_icp_group_number[lookupValue],ud_icp_group_number[lookupKey],"ERROR"),""), "")</f>
        <v/>
      </c>
      <c r="AZ74" s="9"/>
      <c r="BB74" s="7"/>
      <c r="BC74" s="4" t="str">
        <f t="shared" ca="1" si="2"/>
        <v/>
      </c>
      <c r="BD74" s="4"/>
      <c r="BE74" s="3" t="str">
        <f t="shared" si="3"/>
        <v/>
      </c>
      <c r="BF74" s="3" t="str">
        <f>IF($A74="","",IF((AND($A74="ADD",OR(BE74="",BE74="In Use"))),"5",(_xlfn.XLOOKUP(BE74,ud_asset_status[lookupValue],ud_asset_status[lookupKey],""))))</f>
        <v/>
      </c>
      <c r="BG74" s="7"/>
      <c r="BI74" s="3" t="str">
        <f>IF($A74="ADD",IF(NOT(ISBLANK(BH74)),_xlfn.XLOOKUP(BH74,ar_replace_reason[lookupValue],ar_replace_reason[lookupKey],"ERROR"),""), "")</f>
        <v/>
      </c>
      <c r="BJ74" s="3" t="str">
        <f t="shared" si="4"/>
        <v/>
      </c>
      <c r="BK74" s="3" t="str">
        <f>IF($A74="","",IF((AND($A74="ADD",OR(BJ74="",BJ74="Queenstown-Lakes District Council"))),"70",(_xlfn.XLOOKUP(BJ74,ud_organisation_owner[lookupValue],ud_organisation_owner[lookupKey],""))))</f>
        <v/>
      </c>
      <c r="BL74" s="3" t="str">
        <f t="shared" si="5"/>
        <v/>
      </c>
      <c r="BM74" s="3" t="str">
        <f>IF($A74="","",IF((AND($A74="ADD",OR(BL74="",BL74="Queenstown-Lakes District Council"))),"70",(_xlfn.XLOOKUP(BL74,ud_organisation_owner[lookupValue],ud_organisation_owner[lookupKey],""))))</f>
        <v/>
      </c>
      <c r="BN74" s="3" t="str">
        <f t="shared" si="6"/>
        <v/>
      </c>
      <c r="BO74" s="3" t="str">
        <f>IF($A74="","",IF((AND($A74="ADD",OR(BN74="",BN74="Local Authority"))),"17",(_xlfn.XLOOKUP(BN74,ud_sub_organisation[lookupValue],ud_sub_organisation[lookupKey],""))))</f>
        <v/>
      </c>
      <c r="BP74" s="3" t="str">
        <f t="shared" si="7"/>
        <v/>
      </c>
      <c r="BQ74" s="3" t="str">
        <f>IF($A74="","",IF((AND($A74="ADD",OR(BP74="",BP74="Vested assets"))),"12",(_xlfn.XLOOKUP(BP74,ud_work_origin[lookupValue],ud_work_origin[lookupKey],""))))</f>
        <v/>
      </c>
      <c r="BR74" s="8"/>
      <c r="BS74" s="2" t="str">
        <f t="shared" si="8"/>
        <v/>
      </c>
      <c r="BT74" s="3" t="str">
        <f t="shared" si="9"/>
        <v/>
      </c>
      <c r="BU74" s="3" t="str">
        <f>IF($A74="","",IF((AND($A74="ADD",OR(BT74="",BT74="Excellent"))),"1",(_xlfn.XLOOKUP(BT74,condition[lookupValue],condition[lookupKey],""))))</f>
        <v/>
      </c>
      <c r="BV74" s="7" t="str">
        <f t="shared" si="10"/>
        <v/>
      </c>
      <c r="BW74" s="9"/>
    </row>
    <row r="75" spans="2:75">
      <c r="B75" s="4"/>
      <c r="D75" s="3" t="str">
        <f>IF($A75="ADD",IF(NOT(ISBLANK(C75)),_xlfn.XLOOKUP(C75,ud_amds_table_list[lookupValue],ud_amds_table_list[lookupKey],"ERROR"),""), "")</f>
        <v/>
      </c>
      <c r="E75" s="9"/>
      <c r="G75" s="3" t="str">
        <f>IF($A75="ADD",IF(NOT(ISBLANK(F75)),_xlfn.XLOOKUP(F75,roadnames[lookupValue],roadnames[lookupKey],"ERROR"),""), "")</f>
        <v/>
      </c>
      <c r="H75" s="5"/>
      <c r="I75" s="5"/>
      <c r="J75" s="6"/>
      <c r="L75" s="3" t="str">
        <f>IF($A75="ADD",IF(NOT(ISBLANK(K75)),_xlfn.XLOOKUP(K75,side[lookupValue],side[lookupKey],"ERROR"),""), "")</f>
        <v/>
      </c>
      <c r="M75" s="4"/>
      <c r="N75" s="4"/>
      <c r="O75" s="4"/>
      <c r="Q75" s="3" t="str">
        <f>IF($A75="ADD",IF(NOT(ISBLANK(P75)),_xlfn.XLOOKUP(P75,ud_placement[lookupValue],ud_placement[lookupKey],"ERROR"),""), "")</f>
        <v/>
      </c>
      <c r="S75" s="3" t="str">
        <f>IF($A75="ADD",IF(NOT(ISBLANK(R75)),_xlfn.XLOOKUP(R75,ud_facility[lookupValue],ud_facility[lookupKey],"ERROR"),""), "")</f>
        <v/>
      </c>
      <c r="U75" s="3" t="str">
        <f>IF($A75="ADD",IF(NOT(ISBLANK(T75)),_xlfn.XLOOKUP(T75,ud_mep_asset_type[lookupValue],ud_mep_asset_type[lookupKey],"ERROR"),""), "")</f>
        <v/>
      </c>
      <c r="W75" s="3" t="str">
        <f>IF($A75="ADD",IF(NOT(ISBLANK(V75)),_xlfn.XLOOKUP(V75,ud_functional_system[lookupValue],ud_functional_system[lookupKey],"ERROR"),""), "")</f>
        <v/>
      </c>
      <c r="Z75" s="3" t="str">
        <f>IF($A75="ADD",IF(NOT(ISBLANK(Y75)),_xlfn.XLOOKUP(Y75,ud_functional_system[lookupValue],ud_functional_system[lookupKey],"ERROR"),""), "")</f>
        <v/>
      </c>
      <c r="AA75" s="2" t="str">
        <f t="shared" ref="AA75:AA100" si="11">IF(ISBLANK(T75),"",IF(T75="Active Warning",TRUE,""))</f>
        <v/>
      </c>
      <c r="AG75" s="3" t="str">
        <f>IF($A75="ADD",IF(NOT(ISBLANK(AF75)),_xlfn.XLOOKUP(AF75,ud_tcd_sign_class[lookupValue],ud_tcd_sign_class[lookupKey],"ERROR"),""), "")</f>
        <v/>
      </c>
      <c r="AI75" s="3" t="str">
        <f>IF($A75="ADD",IF(NOT(ISBLANK(AH75)),_xlfn.XLOOKUP(1,(ud_tcd_sign_subclass_lookup=AH75)*(ud_tcd_sign_subclass_parentKey=AG75),ud_tcd_sign_subclass[lookupKey],"ERROR"),""), "")</f>
        <v/>
      </c>
      <c r="AK75" s="3" t="str">
        <f>IF($A75="ADD",IF(NOT(ISBLANK(AJ75)),_xlfn.XLOOKUP(1,(ud_tcd_sign_type_el_lookup=AJ75)*(ud_tcd_sign_type_el_parentKey=AH75),ud_tcd_sign_type_el[lookupKey],"ERROR"),""), "")</f>
        <v/>
      </c>
      <c r="AM75" s="3" t="str">
        <f>IF($A75="ADD",IF(NOT(ISBLANK(AL75)),_xlfn.XLOOKUP(AL75,ud_power_requirements[lookupValue],ud_power_requirements[lookupKey],"ERROR"),""), "")</f>
        <v/>
      </c>
      <c r="AO75" s="3" t="str">
        <f>IF($A75="ADD",IF(NOT(ISBLANK(AN75)),_xlfn.XLOOKUP(AN75,ud_display_type[lookupValue],ud_display_type[lookupKey],"ERROR"),""), "")</f>
        <v/>
      </c>
      <c r="AP75" s="4"/>
      <c r="AQ75" s="4"/>
      <c r="AR75" s="3" t="str">
        <f t="shared" ref="AR75:AR100" si="12">IF($A75="ADD",IF((N75*O75)/1000000&gt;2.025,TRUE,FALSE),"")</f>
        <v/>
      </c>
      <c r="AT75" s="8"/>
      <c r="AW75" s="3" t="str">
        <f>IF($A75="ADD",IF(NOT(ISBLANK(AV75)),_xlfn.XLOOKUP(AV75,ud_icp_group_standalone[lookupValue],ud_icp_group_standalone[lookupKey],"ERROR"),""), "")</f>
        <v/>
      </c>
      <c r="AY75" s="3" t="str">
        <f>IF($A75="ADD",IF(NOT(ISBLANK(AX75)),_xlfn.XLOOKUP(AX75,ud_icp_group_number[lookupValue],ud_icp_group_number[lookupKey],"ERROR"),""), "")</f>
        <v/>
      </c>
      <c r="AZ75" s="9"/>
      <c r="BB75" s="7"/>
      <c r="BC75" s="4" t="str">
        <f t="shared" ref="BC75:BC100" ca="1" si="13">IF(BB75&lt;&gt;"", DATEDIF(BB75, TODAY(),"Y"),"")</f>
        <v/>
      </c>
      <c r="BD75" s="4"/>
      <c r="BE75" s="3" t="str">
        <f t="shared" ref="BE75:BE100" si="14">IF($A75="ADD","In Use","")</f>
        <v/>
      </c>
      <c r="BF75" s="3" t="str">
        <f>IF($A75="","",IF((AND($A75="ADD",OR(BE75="",BE75="In Use"))),"5",(_xlfn.XLOOKUP(BE75,ud_asset_status[lookupValue],ud_asset_status[lookupKey],""))))</f>
        <v/>
      </c>
      <c r="BG75" s="7"/>
      <c r="BI75" s="3" t="str">
        <f>IF($A75="ADD",IF(NOT(ISBLANK(BH75)),_xlfn.XLOOKUP(BH75,ar_replace_reason[lookupValue],ar_replace_reason[lookupKey],"ERROR"),""), "")</f>
        <v/>
      </c>
      <c r="BJ75" s="3" t="str">
        <f t="shared" ref="BJ75:BJ100" si="15">IF($A75="ADD","Queenstown-Lakes District Council","")</f>
        <v/>
      </c>
      <c r="BK75" s="3" t="str">
        <f>IF($A75="","",IF((AND($A75="ADD",OR(BJ75="",BJ75="Queenstown-Lakes District Council"))),"70",(_xlfn.XLOOKUP(BJ75,ud_organisation_owner[lookupValue],ud_organisation_owner[lookupKey],""))))</f>
        <v/>
      </c>
      <c r="BL75" s="3" t="str">
        <f t="shared" ref="BL75:BL100" si="16">IF($A75="ADD","Queenstown-Lakes District Council","")</f>
        <v/>
      </c>
      <c r="BM75" s="3" t="str">
        <f>IF($A75="","",IF((AND($A75="ADD",OR(BL75="",BL75="Queenstown-Lakes District Council"))),"70",(_xlfn.XLOOKUP(BL75,ud_organisation_owner[lookupValue],ud_organisation_owner[lookupKey],""))))</f>
        <v/>
      </c>
      <c r="BN75" s="3" t="str">
        <f t="shared" ref="BN75:BN100" si="17">IF($A75="ADD","Local Authority","")</f>
        <v/>
      </c>
      <c r="BO75" s="3" t="str">
        <f>IF($A75="","",IF((AND($A75="ADD",OR(BN75="",BN75="Local Authority"))),"17",(_xlfn.XLOOKUP(BN75,ud_sub_organisation[lookupValue],ud_sub_organisation[lookupKey],""))))</f>
        <v/>
      </c>
      <c r="BP75" s="3" t="str">
        <f t="shared" ref="BP75:BP100" si="18">IF($A75="ADD","Vested assets","")</f>
        <v/>
      </c>
      <c r="BQ75" s="3" t="str">
        <f>IF($A75="","",IF((AND($A75="ADD",OR(BP75="",BP75="Vested assets"))),"12",(_xlfn.XLOOKUP(BP75,ud_work_origin[lookupValue],ud_work_origin[lookupKey],""))))</f>
        <v/>
      </c>
      <c r="BR75" s="8"/>
      <c r="BS75" s="2" t="str">
        <f t="shared" ref="BS75:BS100" si="19">IF($A75="ADD","TRUE","")</f>
        <v/>
      </c>
      <c r="BT75" s="3" t="str">
        <f t="shared" ref="BT75:BT100" si="20">IF($A75="ADD","Excellent","")</f>
        <v/>
      </c>
      <c r="BU75" s="3" t="str">
        <f>IF($A75="","",IF((AND($A75="ADD",OR(BT75="",BT75="Excellent"))),"1",(_xlfn.XLOOKUP(BT75,condition[lookupValue],condition[lookupKey],""))))</f>
        <v/>
      </c>
      <c r="BV75" s="7" t="str">
        <f t="shared" ref="BV75:BV100" si="21">IF(BB75&lt;&gt;"",BB75,"")</f>
        <v/>
      </c>
      <c r="BW75" s="9"/>
    </row>
    <row r="76" spans="2:75">
      <c r="B76" s="4"/>
      <c r="D76" s="3" t="str">
        <f>IF($A76="ADD",IF(NOT(ISBLANK(C76)),_xlfn.XLOOKUP(C76,ud_amds_table_list[lookupValue],ud_amds_table_list[lookupKey],"ERROR"),""), "")</f>
        <v/>
      </c>
      <c r="E76" s="9"/>
      <c r="G76" s="3" t="str">
        <f>IF($A76="ADD",IF(NOT(ISBLANK(F76)),_xlfn.XLOOKUP(F76,roadnames[lookupValue],roadnames[lookupKey],"ERROR"),""), "")</f>
        <v/>
      </c>
      <c r="H76" s="5"/>
      <c r="I76" s="5"/>
      <c r="J76" s="6"/>
      <c r="L76" s="3" t="str">
        <f>IF($A76="ADD",IF(NOT(ISBLANK(K76)),_xlfn.XLOOKUP(K76,side[lookupValue],side[lookupKey],"ERROR"),""), "")</f>
        <v/>
      </c>
      <c r="M76" s="4"/>
      <c r="N76" s="4"/>
      <c r="O76" s="4"/>
      <c r="Q76" s="3" t="str">
        <f>IF($A76="ADD",IF(NOT(ISBLANK(P76)),_xlfn.XLOOKUP(P76,ud_placement[lookupValue],ud_placement[lookupKey],"ERROR"),""), "")</f>
        <v/>
      </c>
      <c r="S76" s="3" t="str">
        <f>IF($A76="ADD",IF(NOT(ISBLANK(R76)),_xlfn.XLOOKUP(R76,ud_facility[lookupValue],ud_facility[lookupKey],"ERROR"),""), "")</f>
        <v/>
      </c>
      <c r="U76" s="3" t="str">
        <f>IF($A76="ADD",IF(NOT(ISBLANK(T76)),_xlfn.XLOOKUP(T76,ud_mep_asset_type[lookupValue],ud_mep_asset_type[lookupKey],"ERROR"),""), "")</f>
        <v/>
      </c>
      <c r="W76" s="3" t="str">
        <f>IF($A76="ADD",IF(NOT(ISBLANK(V76)),_xlfn.XLOOKUP(V76,ud_functional_system[lookupValue],ud_functional_system[lookupKey],"ERROR"),""), "")</f>
        <v/>
      </c>
      <c r="Z76" s="3" t="str">
        <f>IF($A76="ADD",IF(NOT(ISBLANK(Y76)),_xlfn.XLOOKUP(Y76,ud_functional_system[lookupValue],ud_functional_system[lookupKey],"ERROR"),""), "")</f>
        <v/>
      </c>
      <c r="AA76" s="2" t="str">
        <f t="shared" si="11"/>
        <v/>
      </c>
      <c r="AG76" s="3" t="str">
        <f>IF($A76="ADD",IF(NOT(ISBLANK(AF76)),_xlfn.XLOOKUP(AF76,ud_tcd_sign_class[lookupValue],ud_tcd_sign_class[lookupKey],"ERROR"),""), "")</f>
        <v/>
      </c>
      <c r="AI76" s="3" t="str">
        <f>IF($A76="ADD",IF(NOT(ISBLANK(AH76)),_xlfn.XLOOKUP(1,(ud_tcd_sign_subclass_lookup=AH76)*(ud_tcd_sign_subclass_parentKey=AG76),ud_tcd_sign_subclass[lookupKey],"ERROR"),""), "")</f>
        <v/>
      </c>
      <c r="AK76" s="3" t="str">
        <f>IF($A76="ADD",IF(NOT(ISBLANK(AJ76)),_xlfn.XLOOKUP(1,(ud_tcd_sign_type_el_lookup=AJ76)*(ud_tcd_sign_type_el_parentKey=AH76),ud_tcd_sign_type_el[lookupKey],"ERROR"),""), "")</f>
        <v/>
      </c>
      <c r="AM76" s="3" t="str">
        <f>IF($A76="ADD",IF(NOT(ISBLANK(AL76)),_xlfn.XLOOKUP(AL76,ud_power_requirements[lookupValue],ud_power_requirements[lookupKey],"ERROR"),""), "")</f>
        <v/>
      </c>
      <c r="AO76" s="3" t="str">
        <f>IF($A76="ADD",IF(NOT(ISBLANK(AN76)),_xlfn.XLOOKUP(AN76,ud_display_type[lookupValue],ud_display_type[lookupKey],"ERROR"),""), "")</f>
        <v/>
      </c>
      <c r="AP76" s="4"/>
      <c r="AQ76" s="4"/>
      <c r="AR76" s="3" t="str">
        <f t="shared" si="12"/>
        <v/>
      </c>
      <c r="AT76" s="8"/>
      <c r="AW76" s="3" t="str">
        <f>IF($A76="ADD",IF(NOT(ISBLANK(AV76)),_xlfn.XLOOKUP(AV76,ud_icp_group_standalone[lookupValue],ud_icp_group_standalone[lookupKey],"ERROR"),""), "")</f>
        <v/>
      </c>
      <c r="AY76" s="3" t="str">
        <f>IF($A76="ADD",IF(NOT(ISBLANK(AX76)),_xlfn.XLOOKUP(AX76,ud_icp_group_number[lookupValue],ud_icp_group_number[lookupKey],"ERROR"),""), "")</f>
        <v/>
      </c>
      <c r="AZ76" s="9"/>
      <c r="BB76" s="7"/>
      <c r="BC76" s="4" t="str">
        <f t="shared" ca="1" si="13"/>
        <v/>
      </c>
      <c r="BD76" s="4"/>
      <c r="BE76" s="3" t="str">
        <f t="shared" si="14"/>
        <v/>
      </c>
      <c r="BF76" s="3" t="str">
        <f>IF($A76="","",IF((AND($A76="ADD",OR(BE76="",BE76="In Use"))),"5",(_xlfn.XLOOKUP(BE76,ud_asset_status[lookupValue],ud_asset_status[lookupKey],""))))</f>
        <v/>
      </c>
      <c r="BG76" s="7"/>
      <c r="BI76" s="3" t="str">
        <f>IF($A76="ADD",IF(NOT(ISBLANK(BH76)),_xlfn.XLOOKUP(BH76,ar_replace_reason[lookupValue],ar_replace_reason[lookupKey],"ERROR"),""), "")</f>
        <v/>
      </c>
      <c r="BJ76" s="3" t="str">
        <f t="shared" si="15"/>
        <v/>
      </c>
      <c r="BK76" s="3" t="str">
        <f>IF($A76="","",IF((AND($A76="ADD",OR(BJ76="",BJ76="Queenstown-Lakes District Council"))),"70",(_xlfn.XLOOKUP(BJ76,ud_organisation_owner[lookupValue],ud_organisation_owner[lookupKey],""))))</f>
        <v/>
      </c>
      <c r="BL76" s="3" t="str">
        <f t="shared" si="16"/>
        <v/>
      </c>
      <c r="BM76" s="3" t="str">
        <f>IF($A76="","",IF((AND($A76="ADD",OR(BL76="",BL76="Queenstown-Lakes District Council"))),"70",(_xlfn.XLOOKUP(BL76,ud_organisation_owner[lookupValue],ud_organisation_owner[lookupKey],""))))</f>
        <v/>
      </c>
      <c r="BN76" s="3" t="str">
        <f t="shared" si="17"/>
        <v/>
      </c>
      <c r="BO76" s="3" t="str">
        <f>IF($A76="","",IF((AND($A76="ADD",OR(BN76="",BN76="Local Authority"))),"17",(_xlfn.XLOOKUP(BN76,ud_sub_organisation[lookupValue],ud_sub_organisation[lookupKey],""))))</f>
        <v/>
      </c>
      <c r="BP76" s="3" t="str">
        <f t="shared" si="18"/>
        <v/>
      </c>
      <c r="BQ76" s="3" t="str">
        <f>IF($A76="","",IF((AND($A76="ADD",OR(BP76="",BP76="Vested assets"))),"12",(_xlfn.XLOOKUP(BP76,ud_work_origin[lookupValue],ud_work_origin[lookupKey],""))))</f>
        <v/>
      </c>
      <c r="BR76" s="8"/>
      <c r="BS76" s="2" t="str">
        <f t="shared" si="19"/>
        <v/>
      </c>
      <c r="BT76" s="3" t="str">
        <f t="shared" si="20"/>
        <v/>
      </c>
      <c r="BU76" s="3" t="str">
        <f>IF($A76="","",IF((AND($A76="ADD",OR(BT76="",BT76="Excellent"))),"1",(_xlfn.XLOOKUP(BT76,condition[lookupValue],condition[lookupKey],""))))</f>
        <v/>
      </c>
      <c r="BV76" s="7" t="str">
        <f t="shared" si="21"/>
        <v/>
      </c>
      <c r="BW76" s="9"/>
    </row>
    <row r="77" spans="2:75">
      <c r="B77" s="4"/>
      <c r="D77" s="3" t="str">
        <f>IF($A77="ADD",IF(NOT(ISBLANK(C77)),_xlfn.XLOOKUP(C77,ud_amds_table_list[lookupValue],ud_amds_table_list[lookupKey],"ERROR"),""), "")</f>
        <v/>
      </c>
      <c r="E77" s="9"/>
      <c r="G77" s="3" t="str">
        <f>IF($A77="ADD",IF(NOT(ISBLANK(F77)),_xlfn.XLOOKUP(F77,roadnames[lookupValue],roadnames[lookupKey],"ERROR"),""), "")</f>
        <v/>
      </c>
      <c r="H77" s="5"/>
      <c r="I77" s="5"/>
      <c r="J77" s="6"/>
      <c r="L77" s="3" t="str">
        <f>IF($A77="ADD",IF(NOT(ISBLANK(K77)),_xlfn.XLOOKUP(K77,side[lookupValue],side[lookupKey],"ERROR"),""), "")</f>
        <v/>
      </c>
      <c r="M77" s="4"/>
      <c r="N77" s="4"/>
      <c r="O77" s="4"/>
      <c r="Q77" s="3" t="str">
        <f>IF($A77="ADD",IF(NOT(ISBLANK(P77)),_xlfn.XLOOKUP(P77,ud_placement[lookupValue],ud_placement[lookupKey],"ERROR"),""), "")</f>
        <v/>
      </c>
      <c r="S77" s="3" t="str">
        <f>IF($A77="ADD",IF(NOT(ISBLANK(R77)),_xlfn.XLOOKUP(R77,ud_facility[lookupValue],ud_facility[lookupKey],"ERROR"),""), "")</f>
        <v/>
      </c>
      <c r="U77" s="3" t="str">
        <f>IF($A77="ADD",IF(NOT(ISBLANK(T77)),_xlfn.XLOOKUP(T77,ud_mep_asset_type[lookupValue],ud_mep_asset_type[lookupKey],"ERROR"),""), "")</f>
        <v/>
      </c>
      <c r="W77" s="3" t="str">
        <f>IF($A77="ADD",IF(NOT(ISBLANK(V77)),_xlfn.XLOOKUP(V77,ud_functional_system[lookupValue],ud_functional_system[lookupKey],"ERROR"),""), "")</f>
        <v/>
      </c>
      <c r="Z77" s="3" t="str">
        <f>IF($A77="ADD",IF(NOT(ISBLANK(Y77)),_xlfn.XLOOKUP(Y77,ud_functional_system[lookupValue],ud_functional_system[lookupKey],"ERROR"),""), "")</f>
        <v/>
      </c>
      <c r="AA77" s="2" t="str">
        <f t="shared" si="11"/>
        <v/>
      </c>
      <c r="AG77" s="3" t="str">
        <f>IF($A77="ADD",IF(NOT(ISBLANK(AF77)),_xlfn.XLOOKUP(AF77,ud_tcd_sign_class[lookupValue],ud_tcd_sign_class[lookupKey],"ERROR"),""), "")</f>
        <v/>
      </c>
      <c r="AI77" s="3" t="str">
        <f>IF($A77="ADD",IF(NOT(ISBLANK(AH77)),_xlfn.XLOOKUP(1,(ud_tcd_sign_subclass_lookup=AH77)*(ud_tcd_sign_subclass_parentKey=AG77),ud_tcd_sign_subclass[lookupKey],"ERROR"),""), "")</f>
        <v/>
      </c>
      <c r="AK77" s="3" t="str">
        <f>IF($A77="ADD",IF(NOT(ISBLANK(AJ77)),_xlfn.XLOOKUP(1,(ud_tcd_sign_type_el_lookup=AJ77)*(ud_tcd_sign_type_el_parentKey=AH77),ud_tcd_sign_type_el[lookupKey],"ERROR"),""), "")</f>
        <v/>
      </c>
      <c r="AM77" s="3" t="str">
        <f>IF($A77="ADD",IF(NOT(ISBLANK(AL77)),_xlfn.XLOOKUP(AL77,ud_power_requirements[lookupValue],ud_power_requirements[lookupKey],"ERROR"),""), "")</f>
        <v/>
      </c>
      <c r="AO77" s="3" t="str">
        <f>IF($A77="ADD",IF(NOT(ISBLANK(AN77)),_xlfn.XLOOKUP(AN77,ud_display_type[lookupValue],ud_display_type[lookupKey],"ERROR"),""), "")</f>
        <v/>
      </c>
      <c r="AP77" s="4"/>
      <c r="AQ77" s="4"/>
      <c r="AR77" s="3" t="str">
        <f t="shared" si="12"/>
        <v/>
      </c>
      <c r="AT77" s="8"/>
      <c r="AW77" s="3" t="str">
        <f>IF($A77="ADD",IF(NOT(ISBLANK(AV77)),_xlfn.XLOOKUP(AV77,ud_icp_group_standalone[lookupValue],ud_icp_group_standalone[lookupKey],"ERROR"),""), "")</f>
        <v/>
      </c>
      <c r="AY77" s="3" t="str">
        <f>IF($A77="ADD",IF(NOT(ISBLANK(AX77)),_xlfn.XLOOKUP(AX77,ud_icp_group_number[lookupValue],ud_icp_group_number[lookupKey],"ERROR"),""), "")</f>
        <v/>
      </c>
      <c r="AZ77" s="9"/>
      <c r="BB77" s="7"/>
      <c r="BC77" s="4" t="str">
        <f t="shared" ca="1" si="13"/>
        <v/>
      </c>
      <c r="BD77" s="4"/>
      <c r="BE77" s="3" t="str">
        <f t="shared" si="14"/>
        <v/>
      </c>
      <c r="BF77" s="3" t="str">
        <f>IF($A77="","",IF((AND($A77="ADD",OR(BE77="",BE77="In Use"))),"5",(_xlfn.XLOOKUP(BE77,ud_asset_status[lookupValue],ud_asset_status[lookupKey],""))))</f>
        <v/>
      </c>
      <c r="BG77" s="7"/>
      <c r="BI77" s="3" t="str">
        <f>IF($A77="ADD",IF(NOT(ISBLANK(BH77)),_xlfn.XLOOKUP(BH77,ar_replace_reason[lookupValue],ar_replace_reason[lookupKey],"ERROR"),""), "")</f>
        <v/>
      </c>
      <c r="BJ77" s="3" t="str">
        <f t="shared" si="15"/>
        <v/>
      </c>
      <c r="BK77" s="3" t="str">
        <f>IF($A77="","",IF((AND($A77="ADD",OR(BJ77="",BJ77="Queenstown-Lakes District Council"))),"70",(_xlfn.XLOOKUP(BJ77,ud_organisation_owner[lookupValue],ud_organisation_owner[lookupKey],""))))</f>
        <v/>
      </c>
      <c r="BL77" s="3" t="str">
        <f t="shared" si="16"/>
        <v/>
      </c>
      <c r="BM77" s="3" t="str">
        <f>IF($A77="","",IF((AND($A77="ADD",OR(BL77="",BL77="Queenstown-Lakes District Council"))),"70",(_xlfn.XLOOKUP(BL77,ud_organisation_owner[lookupValue],ud_organisation_owner[lookupKey],""))))</f>
        <v/>
      </c>
      <c r="BN77" s="3" t="str">
        <f t="shared" si="17"/>
        <v/>
      </c>
      <c r="BO77" s="3" t="str">
        <f>IF($A77="","",IF((AND($A77="ADD",OR(BN77="",BN77="Local Authority"))),"17",(_xlfn.XLOOKUP(BN77,ud_sub_organisation[lookupValue],ud_sub_organisation[lookupKey],""))))</f>
        <v/>
      </c>
      <c r="BP77" s="3" t="str">
        <f t="shared" si="18"/>
        <v/>
      </c>
      <c r="BQ77" s="3" t="str">
        <f>IF($A77="","",IF((AND($A77="ADD",OR(BP77="",BP77="Vested assets"))),"12",(_xlfn.XLOOKUP(BP77,ud_work_origin[lookupValue],ud_work_origin[lookupKey],""))))</f>
        <v/>
      </c>
      <c r="BR77" s="8"/>
      <c r="BS77" s="2" t="str">
        <f t="shared" si="19"/>
        <v/>
      </c>
      <c r="BT77" s="3" t="str">
        <f t="shared" si="20"/>
        <v/>
      </c>
      <c r="BU77" s="3" t="str">
        <f>IF($A77="","",IF((AND($A77="ADD",OR(BT77="",BT77="Excellent"))),"1",(_xlfn.XLOOKUP(BT77,condition[lookupValue],condition[lookupKey],""))))</f>
        <v/>
      </c>
      <c r="BV77" s="7" t="str">
        <f t="shared" si="21"/>
        <v/>
      </c>
      <c r="BW77" s="9"/>
    </row>
    <row r="78" spans="2:75">
      <c r="B78" s="4"/>
      <c r="D78" s="3" t="str">
        <f>IF($A78="ADD",IF(NOT(ISBLANK(C78)),_xlfn.XLOOKUP(C78,ud_amds_table_list[lookupValue],ud_amds_table_list[lookupKey],"ERROR"),""), "")</f>
        <v/>
      </c>
      <c r="E78" s="9"/>
      <c r="G78" s="3" t="str">
        <f>IF($A78="ADD",IF(NOT(ISBLANK(F78)),_xlfn.XLOOKUP(F78,roadnames[lookupValue],roadnames[lookupKey],"ERROR"),""), "")</f>
        <v/>
      </c>
      <c r="H78" s="5"/>
      <c r="I78" s="5"/>
      <c r="J78" s="6"/>
      <c r="L78" s="3" t="str">
        <f>IF($A78="ADD",IF(NOT(ISBLANK(K78)),_xlfn.XLOOKUP(K78,side[lookupValue],side[lookupKey],"ERROR"),""), "")</f>
        <v/>
      </c>
      <c r="M78" s="4"/>
      <c r="N78" s="4"/>
      <c r="O78" s="4"/>
      <c r="Q78" s="3" t="str">
        <f>IF($A78="ADD",IF(NOT(ISBLANK(P78)),_xlfn.XLOOKUP(P78,ud_placement[lookupValue],ud_placement[lookupKey],"ERROR"),""), "")</f>
        <v/>
      </c>
      <c r="S78" s="3" t="str">
        <f>IF($A78="ADD",IF(NOT(ISBLANK(R78)),_xlfn.XLOOKUP(R78,ud_facility[lookupValue],ud_facility[lookupKey],"ERROR"),""), "")</f>
        <v/>
      </c>
      <c r="U78" s="3" t="str">
        <f>IF($A78="ADD",IF(NOT(ISBLANK(T78)),_xlfn.XLOOKUP(T78,ud_mep_asset_type[lookupValue],ud_mep_asset_type[lookupKey],"ERROR"),""), "")</f>
        <v/>
      </c>
      <c r="W78" s="3" t="str">
        <f>IF($A78="ADD",IF(NOT(ISBLANK(V78)),_xlfn.XLOOKUP(V78,ud_functional_system[lookupValue],ud_functional_system[lookupKey],"ERROR"),""), "")</f>
        <v/>
      </c>
      <c r="Z78" s="3" t="str">
        <f>IF($A78="ADD",IF(NOT(ISBLANK(Y78)),_xlfn.XLOOKUP(Y78,ud_functional_system[lookupValue],ud_functional_system[lookupKey],"ERROR"),""), "")</f>
        <v/>
      </c>
      <c r="AA78" s="2" t="str">
        <f t="shared" si="11"/>
        <v/>
      </c>
      <c r="AG78" s="3" t="str">
        <f>IF($A78="ADD",IF(NOT(ISBLANK(AF78)),_xlfn.XLOOKUP(AF78,ud_tcd_sign_class[lookupValue],ud_tcd_sign_class[lookupKey],"ERROR"),""), "")</f>
        <v/>
      </c>
      <c r="AI78" s="3" t="str">
        <f>IF($A78="ADD",IF(NOT(ISBLANK(AH78)),_xlfn.XLOOKUP(1,(ud_tcd_sign_subclass_lookup=AH78)*(ud_tcd_sign_subclass_parentKey=AG78),ud_tcd_sign_subclass[lookupKey],"ERROR"),""), "")</f>
        <v/>
      </c>
      <c r="AK78" s="3" t="str">
        <f>IF($A78="ADD",IF(NOT(ISBLANK(AJ78)),_xlfn.XLOOKUP(1,(ud_tcd_sign_type_el_lookup=AJ78)*(ud_tcd_sign_type_el_parentKey=AH78),ud_tcd_sign_type_el[lookupKey],"ERROR"),""), "")</f>
        <v/>
      </c>
      <c r="AM78" s="3" t="str">
        <f>IF($A78="ADD",IF(NOT(ISBLANK(AL78)),_xlfn.XLOOKUP(AL78,ud_power_requirements[lookupValue],ud_power_requirements[lookupKey],"ERROR"),""), "")</f>
        <v/>
      </c>
      <c r="AO78" s="3" t="str">
        <f>IF($A78="ADD",IF(NOT(ISBLANK(AN78)),_xlfn.XLOOKUP(AN78,ud_display_type[lookupValue],ud_display_type[lookupKey],"ERROR"),""), "")</f>
        <v/>
      </c>
      <c r="AP78" s="4"/>
      <c r="AQ78" s="4"/>
      <c r="AR78" s="3" t="str">
        <f t="shared" si="12"/>
        <v/>
      </c>
      <c r="AT78" s="8"/>
      <c r="AW78" s="3" t="str">
        <f>IF($A78="ADD",IF(NOT(ISBLANK(AV78)),_xlfn.XLOOKUP(AV78,ud_icp_group_standalone[lookupValue],ud_icp_group_standalone[lookupKey],"ERROR"),""), "")</f>
        <v/>
      </c>
      <c r="AY78" s="3" t="str">
        <f>IF($A78="ADD",IF(NOT(ISBLANK(AX78)),_xlfn.XLOOKUP(AX78,ud_icp_group_number[lookupValue],ud_icp_group_number[lookupKey],"ERROR"),""), "")</f>
        <v/>
      </c>
      <c r="AZ78" s="9"/>
      <c r="BB78" s="7"/>
      <c r="BC78" s="4" t="str">
        <f t="shared" ca="1" si="13"/>
        <v/>
      </c>
      <c r="BD78" s="4"/>
      <c r="BE78" s="3" t="str">
        <f t="shared" si="14"/>
        <v/>
      </c>
      <c r="BF78" s="3" t="str">
        <f>IF($A78="","",IF((AND($A78="ADD",OR(BE78="",BE78="In Use"))),"5",(_xlfn.XLOOKUP(BE78,ud_asset_status[lookupValue],ud_asset_status[lookupKey],""))))</f>
        <v/>
      </c>
      <c r="BG78" s="7"/>
      <c r="BI78" s="3" t="str">
        <f>IF($A78="ADD",IF(NOT(ISBLANK(BH78)),_xlfn.XLOOKUP(BH78,ar_replace_reason[lookupValue],ar_replace_reason[lookupKey],"ERROR"),""), "")</f>
        <v/>
      </c>
      <c r="BJ78" s="3" t="str">
        <f t="shared" si="15"/>
        <v/>
      </c>
      <c r="BK78" s="3" t="str">
        <f>IF($A78="","",IF((AND($A78="ADD",OR(BJ78="",BJ78="Queenstown-Lakes District Council"))),"70",(_xlfn.XLOOKUP(BJ78,ud_organisation_owner[lookupValue],ud_organisation_owner[lookupKey],""))))</f>
        <v/>
      </c>
      <c r="BL78" s="3" t="str">
        <f t="shared" si="16"/>
        <v/>
      </c>
      <c r="BM78" s="3" t="str">
        <f>IF($A78="","",IF((AND($A78="ADD",OR(BL78="",BL78="Queenstown-Lakes District Council"))),"70",(_xlfn.XLOOKUP(BL78,ud_organisation_owner[lookupValue],ud_organisation_owner[lookupKey],""))))</f>
        <v/>
      </c>
      <c r="BN78" s="3" t="str">
        <f t="shared" si="17"/>
        <v/>
      </c>
      <c r="BO78" s="3" t="str">
        <f>IF($A78="","",IF((AND($A78="ADD",OR(BN78="",BN78="Local Authority"))),"17",(_xlfn.XLOOKUP(BN78,ud_sub_organisation[lookupValue],ud_sub_organisation[lookupKey],""))))</f>
        <v/>
      </c>
      <c r="BP78" s="3" t="str">
        <f t="shared" si="18"/>
        <v/>
      </c>
      <c r="BQ78" s="3" t="str">
        <f>IF($A78="","",IF((AND($A78="ADD",OR(BP78="",BP78="Vested assets"))),"12",(_xlfn.XLOOKUP(BP78,ud_work_origin[lookupValue],ud_work_origin[lookupKey],""))))</f>
        <v/>
      </c>
      <c r="BR78" s="8"/>
      <c r="BS78" s="2" t="str">
        <f t="shared" si="19"/>
        <v/>
      </c>
      <c r="BT78" s="3" t="str">
        <f t="shared" si="20"/>
        <v/>
      </c>
      <c r="BU78" s="3" t="str">
        <f>IF($A78="","",IF((AND($A78="ADD",OR(BT78="",BT78="Excellent"))),"1",(_xlfn.XLOOKUP(BT78,condition[lookupValue],condition[lookupKey],""))))</f>
        <v/>
      </c>
      <c r="BV78" s="7" t="str">
        <f t="shared" si="21"/>
        <v/>
      </c>
      <c r="BW78" s="9"/>
    </row>
    <row r="79" spans="2:75">
      <c r="B79" s="4"/>
      <c r="D79" s="3" t="str">
        <f>IF($A79="ADD",IF(NOT(ISBLANK(C79)),_xlfn.XLOOKUP(C79,ud_amds_table_list[lookupValue],ud_amds_table_list[lookupKey],"ERROR"),""), "")</f>
        <v/>
      </c>
      <c r="E79" s="9"/>
      <c r="G79" s="3" t="str">
        <f>IF($A79="ADD",IF(NOT(ISBLANK(F79)),_xlfn.XLOOKUP(F79,roadnames[lookupValue],roadnames[lookupKey],"ERROR"),""), "")</f>
        <v/>
      </c>
      <c r="H79" s="5"/>
      <c r="I79" s="5"/>
      <c r="J79" s="6"/>
      <c r="L79" s="3" t="str">
        <f>IF($A79="ADD",IF(NOT(ISBLANK(K79)),_xlfn.XLOOKUP(K79,side[lookupValue],side[lookupKey],"ERROR"),""), "")</f>
        <v/>
      </c>
      <c r="M79" s="4"/>
      <c r="N79" s="4"/>
      <c r="O79" s="4"/>
      <c r="Q79" s="3" t="str">
        <f>IF($A79="ADD",IF(NOT(ISBLANK(P79)),_xlfn.XLOOKUP(P79,ud_placement[lookupValue],ud_placement[lookupKey],"ERROR"),""), "")</f>
        <v/>
      </c>
      <c r="S79" s="3" t="str">
        <f>IF($A79="ADD",IF(NOT(ISBLANK(R79)),_xlfn.XLOOKUP(R79,ud_facility[lookupValue],ud_facility[lookupKey],"ERROR"),""), "")</f>
        <v/>
      </c>
      <c r="U79" s="3" t="str">
        <f>IF($A79="ADD",IF(NOT(ISBLANK(T79)),_xlfn.XLOOKUP(T79,ud_mep_asset_type[lookupValue],ud_mep_asset_type[lookupKey],"ERROR"),""), "")</f>
        <v/>
      </c>
      <c r="W79" s="3" t="str">
        <f>IF($A79="ADD",IF(NOT(ISBLANK(V79)),_xlfn.XLOOKUP(V79,ud_functional_system[lookupValue],ud_functional_system[lookupKey],"ERROR"),""), "")</f>
        <v/>
      </c>
      <c r="Z79" s="3" t="str">
        <f>IF($A79="ADD",IF(NOT(ISBLANK(Y79)),_xlfn.XLOOKUP(Y79,ud_functional_system[lookupValue],ud_functional_system[lookupKey],"ERROR"),""), "")</f>
        <v/>
      </c>
      <c r="AA79" s="2" t="str">
        <f t="shared" si="11"/>
        <v/>
      </c>
      <c r="AG79" s="3" t="str">
        <f>IF($A79="ADD",IF(NOT(ISBLANK(AF79)),_xlfn.XLOOKUP(AF79,ud_tcd_sign_class[lookupValue],ud_tcd_sign_class[lookupKey],"ERROR"),""), "")</f>
        <v/>
      </c>
      <c r="AI79" s="3" t="str">
        <f>IF($A79="ADD",IF(NOT(ISBLANK(AH79)),_xlfn.XLOOKUP(1,(ud_tcd_sign_subclass_lookup=AH79)*(ud_tcd_sign_subclass_parentKey=AG79),ud_tcd_sign_subclass[lookupKey],"ERROR"),""), "")</f>
        <v/>
      </c>
      <c r="AK79" s="3" t="str">
        <f>IF($A79="ADD",IF(NOT(ISBLANK(AJ79)),_xlfn.XLOOKUP(1,(ud_tcd_sign_type_el_lookup=AJ79)*(ud_tcd_sign_type_el_parentKey=AH79),ud_tcd_sign_type_el[lookupKey],"ERROR"),""), "")</f>
        <v/>
      </c>
      <c r="AM79" s="3" t="str">
        <f>IF($A79="ADD",IF(NOT(ISBLANK(AL79)),_xlfn.XLOOKUP(AL79,ud_power_requirements[lookupValue],ud_power_requirements[lookupKey],"ERROR"),""), "")</f>
        <v/>
      </c>
      <c r="AO79" s="3" t="str">
        <f>IF($A79="ADD",IF(NOT(ISBLANK(AN79)),_xlfn.XLOOKUP(AN79,ud_display_type[lookupValue],ud_display_type[lookupKey],"ERROR"),""), "")</f>
        <v/>
      </c>
      <c r="AP79" s="4"/>
      <c r="AQ79" s="4"/>
      <c r="AR79" s="3" t="str">
        <f t="shared" si="12"/>
        <v/>
      </c>
      <c r="AT79" s="8"/>
      <c r="AW79" s="3" t="str">
        <f>IF($A79="ADD",IF(NOT(ISBLANK(AV79)),_xlfn.XLOOKUP(AV79,ud_icp_group_standalone[lookupValue],ud_icp_group_standalone[lookupKey],"ERROR"),""), "")</f>
        <v/>
      </c>
      <c r="AY79" s="3" t="str">
        <f>IF($A79="ADD",IF(NOT(ISBLANK(AX79)),_xlfn.XLOOKUP(AX79,ud_icp_group_number[lookupValue],ud_icp_group_number[lookupKey],"ERROR"),""), "")</f>
        <v/>
      </c>
      <c r="AZ79" s="9"/>
      <c r="BB79" s="7"/>
      <c r="BC79" s="4" t="str">
        <f t="shared" ca="1" si="13"/>
        <v/>
      </c>
      <c r="BD79" s="4"/>
      <c r="BE79" s="3" t="str">
        <f t="shared" si="14"/>
        <v/>
      </c>
      <c r="BF79" s="3" t="str">
        <f>IF($A79="","",IF((AND($A79="ADD",OR(BE79="",BE79="In Use"))),"5",(_xlfn.XLOOKUP(BE79,ud_asset_status[lookupValue],ud_asset_status[lookupKey],""))))</f>
        <v/>
      </c>
      <c r="BG79" s="7"/>
      <c r="BI79" s="3" t="str">
        <f>IF($A79="ADD",IF(NOT(ISBLANK(BH79)),_xlfn.XLOOKUP(BH79,ar_replace_reason[lookupValue],ar_replace_reason[lookupKey],"ERROR"),""), "")</f>
        <v/>
      </c>
      <c r="BJ79" s="3" t="str">
        <f t="shared" si="15"/>
        <v/>
      </c>
      <c r="BK79" s="3" t="str">
        <f>IF($A79="","",IF((AND($A79="ADD",OR(BJ79="",BJ79="Queenstown-Lakes District Council"))),"70",(_xlfn.XLOOKUP(BJ79,ud_organisation_owner[lookupValue],ud_organisation_owner[lookupKey],""))))</f>
        <v/>
      </c>
      <c r="BL79" s="3" t="str">
        <f t="shared" si="16"/>
        <v/>
      </c>
      <c r="BM79" s="3" t="str">
        <f>IF($A79="","",IF((AND($A79="ADD",OR(BL79="",BL79="Queenstown-Lakes District Council"))),"70",(_xlfn.XLOOKUP(BL79,ud_organisation_owner[lookupValue],ud_organisation_owner[lookupKey],""))))</f>
        <v/>
      </c>
      <c r="BN79" s="3" t="str">
        <f t="shared" si="17"/>
        <v/>
      </c>
      <c r="BO79" s="3" t="str">
        <f>IF($A79="","",IF((AND($A79="ADD",OR(BN79="",BN79="Local Authority"))),"17",(_xlfn.XLOOKUP(BN79,ud_sub_organisation[lookupValue],ud_sub_organisation[lookupKey],""))))</f>
        <v/>
      </c>
      <c r="BP79" s="3" t="str">
        <f t="shared" si="18"/>
        <v/>
      </c>
      <c r="BQ79" s="3" t="str">
        <f>IF($A79="","",IF((AND($A79="ADD",OR(BP79="",BP79="Vested assets"))),"12",(_xlfn.XLOOKUP(BP79,ud_work_origin[lookupValue],ud_work_origin[lookupKey],""))))</f>
        <v/>
      </c>
      <c r="BR79" s="8"/>
      <c r="BS79" s="2" t="str">
        <f t="shared" si="19"/>
        <v/>
      </c>
      <c r="BT79" s="3" t="str">
        <f t="shared" si="20"/>
        <v/>
      </c>
      <c r="BU79" s="3" t="str">
        <f>IF($A79="","",IF((AND($A79="ADD",OR(BT79="",BT79="Excellent"))),"1",(_xlfn.XLOOKUP(BT79,condition[lookupValue],condition[lookupKey],""))))</f>
        <v/>
      </c>
      <c r="BV79" s="7" t="str">
        <f t="shared" si="21"/>
        <v/>
      </c>
      <c r="BW79" s="9"/>
    </row>
    <row r="80" spans="2:75">
      <c r="B80" s="4"/>
      <c r="D80" s="3" t="str">
        <f>IF($A80="ADD",IF(NOT(ISBLANK(C80)),_xlfn.XLOOKUP(C80,ud_amds_table_list[lookupValue],ud_amds_table_list[lookupKey],"ERROR"),""), "")</f>
        <v/>
      </c>
      <c r="E80" s="9"/>
      <c r="G80" s="3" t="str">
        <f>IF($A80="ADD",IF(NOT(ISBLANK(F80)),_xlfn.XLOOKUP(F80,roadnames[lookupValue],roadnames[lookupKey],"ERROR"),""), "")</f>
        <v/>
      </c>
      <c r="H80" s="5"/>
      <c r="I80" s="5"/>
      <c r="J80" s="6"/>
      <c r="L80" s="3" t="str">
        <f>IF($A80="ADD",IF(NOT(ISBLANK(K80)),_xlfn.XLOOKUP(K80,side[lookupValue],side[lookupKey],"ERROR"),""), "")</f>
        <v/>
      </c>
      <c r="M80" s="4"/>
      <c r="N80" s="4"/>
      <c r="O80" s="4"/>
      <c r="Q80" s="3" t="str">
        <f>IF($A80="ADD",IF(NOT(ISBLANK(P80)),_xlfn.XLOOKUP(P80,ud_placement[lookupValue],ud_placement[lookupKey],"ERROR"),""), "")</f>
        <v/>
      </c>
      <c r="S80" s="3" t="str">
        <f>IF($A80="ADD",IF(NOT(ISBLANK(R80)),_xlfn.XLOOKUP(R80,ud_facility[lookupValue],ud_facility[lookupKey],"ERROR"),""), "")</f>
        <v/>
      </c>
      <c r="U80" s="3" t="str">
        <f>IF($A80="ADD",IF(NOT(ISBLANK(T80)),_xlfn.XLOOKUP(T80,ud_mep_asset_type[lookupValue],ud_mep_asset_type[lookupKey],"ERROR"),""), "")</f>
        <v/>
      </c>
      <c r="W80" s="3" t="str">
        <f>IF($A80="ADD",IF(NOT(ISBLANK(V80)),_xlfn.XLOOKUP(V80,ud_functional_system[lookupValue],ud_functional_system[lookupKey],"ERROR"),""), "")</f>
        <v/>
      </c>
      <c r="Z80" s="3" t="str">
        <f>IF($A80="ADD",IF(NOT(ISBLANK(Y80)),_xlfn.XLOOKUP(Y80,ud_functional_system[lookupValue],ud_functional_system[lookupKey],"ERROR"),""), "")</f>
        <v/>
      </c>
      <c r="AA80" s="2" t="str">
        <f t="shared" si="11"/>
        <v/>
      </c>
      <c r="AG80" s="3" t="str">
        <f>IF($A80="ADD",IF(NOT(ISBLANK(AF80)),_xlfn.XLOOKUP(AF80,ud_tcd_sign_class[lookupValue],ud_tcd_sign_class[lookupKey],"ERROR"),""), "")</f>
        <v/>
      </c>
      <c r="AI80" s="3" t="str">
        <f>IF($A80="ADD",IF(NOT(ISBLANK(AH80)),_xlfn.XLOOKUP(1,(ud_tcd_sign_subclass_lookup=AH80)*(ud_tcd_sign_subclass_parentKey=AG80),ud_tcd_sign_subclass[lookupKey],"ERROR"),""), "")</f>
        <v/>
      </c>
      <c r="AK80" s="3" t="str">
        <f>IF($A80="ADD",IF(NOT(ISBLANK(AJ80)),_xlfn.XLOOKUP(1,(ud_tcd_sign_type_el_lookup=AJ80)*(ud_tcd_sign_type_el_parentKey=AH80),ud_tcd_sign_type_el[lookupKey],"ERROR"),""), "")</f>
        <v/>
      </c>
      <c r="AM80" s="3" t="str">
        <f>IF($A80="ADD",IF(NOT(ISBLANK(AL80)),_xlfn.XLOOKUP(AL80,ud_power_requirements[lookupValue],ud_power_requirements[lookupKey],"ERROR"),""), "")</f>
        <v/>
      </c>
      <c r="AO80" s="3" t="str">
        <f>IF($A80="ADD",IF(NOT(ISBLANK(AN80)),_xlfn.XLOOKUP(AN80,ud_display_type[lookupValue],ud_display_type[lookupKey],"ERROR"),""), "")</f>
        <v/>
      </c>
      <c r="AP80" s="4"/>
      <c r="AQ80" s="4"/>
      <c r="AR80" s="3" t="str">
        <f t="shared" si="12"/>
        <v/>
      </c>
      <c r="AT80" s="8"/>
      <c r="AW80" s="3" t="str">
        <f>IF($A80="ADD",IF(NOT(ISBLANK(AV80)),_xlfn.XLOOKUP(AV80,ud_icp_group_standalone[lookupValue],ud_icp_group_standalone[lookupKey],"ERROR"),""), "")</f>
        <v/>
      </c>
      <c r="AY80" s="3" t="str">
        <f>IF($A80="ADD",IF(NOT(ISBLANK(AX80)),_xlfn.XLOOKUP(AX80,ud_icp_group_number[lookupValue],ud_icp_group_number[lookupKey],"ERROR"),""), "")</f>
        <v/>
      </c>
      <c r="AZ80" s="9"/>
      <c r="BB80" s="7"/>
      <c r="BC80" s="4" t="str">
        <f t="shared" ca="1" si="13"/>
        <v/>
      </c>
      <c r="BD80" s="4"/>
      <c r="BE80" s="3" t="str">
        <f t="shared" si="14"/>
        <v/>
      </c>
      <c r="BF80" s="3" t="str">
        <f>IF($A80="","",IF((AND($A80="ADD",OR(BE80="",BE80="In Use"))),"5",(_xlfn.XLOOKUP(BE80,ud_asset_status[lookupValue],ud_asset_status[lookupKey],""))))</f>
        <v/>
      </c>
      <c r="BG80" s="7"/>
      <c r="BI80" s="3" t="str">
        <f>IF($A80="ADD",IF(NOT(ISBLANK(BH80)),_xlfn.XLOOKUP(BH80,ar_replace_reason[lookupValue],ar_replace_reason[lookupKey],"ERROR"),""), "")</f>
        <v/>
      </c>
      <c r="BJ80" s="3" t="str">
        <f t="shared" si="15"/>
        <v/>
      </c>
      <c r="BK80" s="3" t="str">
        <f>IF($A80="","",IF((AND($A80="ADD",OR(BJ80="",BJ80="Queenstown-Lakes District Council"))),"70",(_xlfn.XLOOKUP(BJ80,ud_organisation_owner[lookupValue],ud_organisation_owner[lookupKey],""))))</f>
        <v/>
      </c>
      <c r="BL80" s="3" t="str">
        <f t="shared" si="16"/>
        <v/>
      </c>
      <c r="BM80" s="3" t="str">
        <f>IF($A80="","",IF((AND($A80="ADD",OR(BL80="",BL80="Queenstown-Lakes District Council"))),"70",(_xlfn.XLOOKUP(BL80,ud_organisation_owner[lookupValue],ud_organisation_owner[lookupKey],""))))</f>
        <v/>
      </c>
      <c r="BN80" s="3" t="str">
        <f t="shared" si="17"/>
        <v/>
      </c>
      <c r="BO80" s="3" t="str">
        <f>IF($A80="","",IF((AND($A80="ADD",OR(BN80="",BN80="Local Authority"))),"17",(_xlfn.XLOOKUP(BN80,ud_sub_organisation[lookupValue],ud_sub_organisation[lookupKey],""))))</f>
        <v/>
      </c>
      <c r="BP80" s="3" t="str">
        <f t="shared" si="18"/>
        <v/>
      </c>
      <c r="BQ80" s="3" t="str">
        <f>IF($A80="","",IF((AND($A80="ADD",OR(BP80="",BP80="Vested assets"))),"12",(_xlfn.XLOOKUP(BP80,ud_work_origin[lookupValue],ud_work_origin[lookupKey],""))))</f>
        <v/>
      </c>
      <c r="BR80" s="8"/>
      <c r="BS80" s="2" t="str">
        <f t="shared" si="19"/>
        <v/>
      </c>
      <c r="BT80" s="3" t="str">
        <f t="shared" si="20"/>
        <v/>
      </c>
      <c r="BU80" s="3" t="str">
        <f>IF($A80="","",IF((AND($A80="ADD",OR(BT80="",BT80="Excellent"))),"1",(_xlfn.XLOOKUP(BT80,condition[lookupValue],condition[lookupKey],""))))</f>
        <v/>
      </c>
      <c r="BV80" s="7" t="str">
        <f t="shared" si="21"/>
        <v/>
      </c>
      <c r="BW80" s="9"/>
    </row>
    <row r="81" spans="2:75">
      <c r="B81" s="4"/>
      <c r="D81" s="3" t="str">
        <f>IF($A81="ADD",IF(NOT(ISBLANK(C81)),_xlfn.XLOOKUP(C81,ud_amds_table_list[lookupValue],ud_amds_table_list[lookupKey],"ERROR"),""), "")</f>
        <v/>
      </c>
      <c r="E81" s="9"/>
      <c r="G81" s="3" t="str">
        <f>IF($A81="ADD",IF(NOT(ISBLANK(F81)),_xlfn.XLOOKUP(F81,roadnames[lookupValue],roadnames[lookupKey],"ERROR"),""), "")</f>
        <v/>
      </c>
      <c r="H81" s="5"/>
      <c r="I81" s="5"/>
      <c r="J81" s="6"/>
      <c r="L81" s="3" t="str">
        <f>IF($A81="ADD",IF(NOT(ISBLANK(K81)),_xlfn.XLOOKUP(K81,side[lookupValue],side[lookupKey],"ERROR"),""), "")</f>
        <v/>
      </c>
      <c r="M81" s="4"/>
      <c r="N81" s="4"/>
      <c r="O81" s="4"/>
      <c r="Q81" s="3" t="str">
        <f>IF($A81="ADD",IF(NOT(ISBLANK(P81)),_xlfn.XLOOKUP(P81,ud_placement[lookupValue],ud_placement[lookupKey],"ERROR"),""), "")</f>
        <v/>
      </c>
      <c r="S81" s="3" t="str">
        <f>IF($A81="ADD",IF(NOT(ISBLANK(R81)),_xlfn.XLOOKUP(R81,ud_facility[lookupValue],ud_facility[lookupKey],"ERROR"),""), "")</f>
        <v/>
      </c>
      <c r="U81" s="3" t="str">
        <f>IF($A81="ADD",IF(NOT(ISBLANK(T81)),_xlfn.XLOOKUP(T81,ud_mep_asset_type[lookupValue],ud_mep_asset_type[lookupKey],"ERROR"),""), "")</f>
        <v/>
      </c>
      <c r="W81" s="3" t="str">
        <f>IF($A81="ADD",IF(NOT(ISBLANK(V81)),_xlfn.XLOOKUP(V81,ud_functional_system[lookupValue],ud_functional_system[lookupKey],"ERROR"),""), "")</f>
        <v/>
      </c>
      <c r="Z81" s="3" t="str">
        <f>IF($A81="ADD",IF(NOT(ISBLANK(Y81)),_xlfn.XLOOKUP(Y81,ud_functional_system[lookupValue],ud_functional_system[lookupKey],"ERROR"),""), "")</f>
        <v/>
      </c>
      <c r="AA81" s="2" t="str">
        <f t="shared" si="11"/>
        <v/>
      </c>
      <c r="AG81" s="3" t="str">
        <f>IF($A81="ADD",IF(NOT(ISBLANK(AF81)),_xlfn.XLOOKUP(AF81,ud_tcd_sign_class[lookupValue],ud_tcd_sign_class[lookupKey],"ERROR"),""), "")</f>
        <v/>
      </c>
      <c r="AI81" s="3" t="str">
        <f>IF($A81="ADD",IF(NOT(ISBLANK(AH81)),_xlfn.XLOOKUP(1,(ud_tcd_sign_subclass_lookup=AH81)*(ud_tcd_sign_subclass_parentKey=AG81),ud_tcd_sign_subclass[lookupKey],"ERROR"),""), "")</f>
        <v/>
      </c>
      <c r="AK81" s="3" t="str">
        <f>IF($A81="ADD",IF(NOT(ISBLANK(AJ81)),_xlfn.XLOOKUP(1,(ud_tcd_sign_type_el_lookup=AJ81)*(ud_tcd_sign_type_el_parentKey=AH81),ud_tcd_sign_type_el[lookupKey],"ERROR"),""), "")</f>
        <v/>
      </c>
      <c r="AM81" s="3" t="str">
        <f>IF($A81="ADD",IF(NOT(ISBLANK(AL81)),_xlfn.XLOOKUP(AL81,ud_power_requirements[lookupValue],ud_power_requirements[lookupKey],"ERROR"),""), "")</f>
        <v/>
      </c>
      <c r="AO81" s="3" t="str">
        <f>IF($A81="ADD",IF(NOT(ISBLANK(AN81)),_xlfn.XLOOKUP(AN81,ud_display_type[lookupValue],ud_display_type[lookupKey],"ERROR"),""), "")</f>
        <v/>
      </c>
      <c r="AP81" s="4"/>
      <c r="AQ81" s="4"/>
      <c r="AR81" s="3" t="str">
        <f t="shared" si="12"/>
        <v/>
      </c>
      <c r="AT81" s="8"/>
      <c r="AW81" s="3" t="str">
        <f>IF($A81="ADD",IF(NOT(ISBLANK(AV81)),_xlfn.XLOOKUP(AV81,ud_icp_group_standalone[lookupValue],ud_icp_group_standalone[lookupKey],"ERROR"),""), "")</f>
        <v/>
      </c>
      <c r="AY81" s="3" t="str">
        <f>IF($A81="ADD",IF(NOT(ISBLANK(AX81)),_xlfn.XLOOKUP(AX81,ud_icp_group_number[lookupValue],ud_icp_group_number[lookupKey],"ERROR"),""), "")</f>
        <v/>
      </c>
      <c r="AZ81" s="9"/>
      <c r="BB81" s="7"/>
      <c r="BC81" s="4" t="str">
        <f t="shared" ca="1" si="13"/>
        <v/>
      </c>
      <c r="BD81" s="4"/>
      <c r="BE81" s="3" t="str">
        <f t="shared" si="14"/>
        <v/>
      </c>
      <c r="BF81" s="3" t="str">
        <f>IF($A81="","",IF((AND($A81="ADD",OR(BE81="",BE81="In Use"))),"5",(_xlfn.XLOOKUP(BE81,ud_asset_status[lookupValue],ud_asset_status[lookupKey],""))))</f>
        <v/>
      </c>
      <c r="BG81" s="7"/>
      <c r="BI81" s="3" t="str">
        <f>IF($A81="ADD",IF(NOT(ISBLANK(BH81)),_xlfn.XLOOKUP(BH81,ar_replace_reason[lookupValue],ar_replace_reason[lookupKey],"ERROR"),""), "")</f>
        <v/>
      </c>
      <c r="BJ81" s="3" t="str">
        <f t="shared" si="15"/>
        <v/>
      </c>
      <c r="BK81" s="3" t="str">
        <f>IF($A81="","",IF((AND($A81="ADD",OR(BJ81="",BJ81="Queenstown-Lakes District Council"))),"70",(_xlfn.XLOOKUP(BJ81,ud_organisation_owner[lookupValue],ud_organisation_owner[lookupKey],""))))</f>
        <v/>
      </c>
      <c r="BL81" s="3" t="str">
        <f t="shared" si="16"/>
        <v/>
      </c>
      <c r="BM81" s="3" t="str">
        <f>IF($A81="","",IF((AND($A81="ADD",OR(BL81="",BL81="Queenstown-Lakes District Council"))),"70",(_xlfn.XLOOKUP(BL81,ud_organisation_owner[lookupValue],ud_organisation_owner[lookupKey],""))))</f>
        <v/>
      </c>
      <c r="BN81" s="3" t="str">
        <f t="shared" si="17"/>
        <v/>
      </c>
      <c r="BO81" s="3" t="str">
        <f>IF($A81="","",IF((AND($A81="ADD",OR(BN81="",BN81="Local Authority"))),"17",(_xlfn.XLOOKUP(BN81,ud_sub_organisation[lookupValue],ud_sub_organisation[lookupKey],""))))</f>
        <v/>
      </c>
      <c r="BP81" s="3" t="str">
        <f t="shared" si="18"/>
        <v/>
      </c>
      <c r="BQ81" s="3" t="str">
        <f>IF($A81="","",IF((AND($A81="ADD",OR(BP81="",BP81="Vested assets"))),"12",(_xlfn.XLOOKUP(BP81,ud_work_origin[lookupValue],ud_work_origin[lookupKey],""))))</f>
        <v/>
      </c>
      <c r="BR81" s="8"/>
      <c r="BS81" s="2" t="str">
        <f t="shared" si="19"/>
        <v/>
      </c>
      <c r="BT81" s="3" t="str">
        <f t="shared" si="20"/>
        <v/>
      </c>
      <c r="BU81" s="3" t="str">
        <f>IF($A81="","",IF((AND($A81="ADD",OR(BT81="",BT81="Excellent"))),"1",(_xlfn.XLOOKUP(BT81,condition[lookupValue],condition[lookupKey],""))))</f>
        <v/>
      </c>
      <c r="BV81" s="7" t="str">
        <f t="shared" si="21"/>
        <v/>
      </c>
      <c r="BW81" s="9"/>
    </row>
    <row r="82" spans="2:75">
      <c r="B82" s="4"/>
      <c r="D82" s="3" t="str">
        <f>IF($A82="ADD",IF(NOT(ISBLANK(C82)),_xlfn.XLOOKUP(C82,ud_amds_table_list[lookupValue],ud_amds_table_list[lookupKey],"ERROR"),""), "")</f>
        <v/>
      </c>
      <c r="E82" s="9"/>
      <c r="G82" s="3" t="str">
        <f>IF($A82="ADD",IF(NOT(ISBLANK(F82)),_xlfn.XLOOKUP(F82,roadnames[lookupValue],roadnames[lookupKey],"ERROR"),""), "")</f>
        <v/>
      </c>
      <c r="H82" s="5"/>
      <c r="I82" s="5"/>
      <c r="J82" s="6"/>
      <c r="L82" s="3" t="str">
        <f>IF($A82="ADD",IF(NOT(ISBLANK(K82)),_xlfn.XLOOKUP(K82,side[lookupValue],side[lookupKey],"ERROR"),""), "")</f>
        <v/>
      </c>
      <c r="M82" s="4"/>
      <c r="N82" s="4"/>
      <c r="O82" s="4"/>
      <c r="Q82" s="3" t="str">
        <f>IF($A82="ADD",IF(NOT(ISBLANK(P82)),_xlfn.XLOOKUP(P82,ud_placement[lookupValue],ud_placement[lookupKey],"ERROR"),""), "")</f>
        <v/>
      </c>
      <c r="S82" s="3" t="str">
        <f>IF($A82="ADD",IF(NOT(ISBLANK(R82)),_xlfn.XLOOKUP(R82,ud_facility[lookupValue],ud_facility[lookupKey],"ERROR"),""), "")</f>
        <v/>
      </c>
      <c r="U82" s="3" t="str">
        <f>IF($A82="ADD",IF(NOT(ISBLANK(T82)),_xlfn.XLOOKUP(T82,ud_mep_asset_type[lookupValue],ud_mep_asset_type[lookupKey],"ERROR"),""), "")</f>
        <v/>
      </c>
      <c r="W82" s="3" t="str">
        <f>IF($A82="ADD",IF(NOT(ISBLANK(V82)),_xlfn.XLOOKUP(V82,ud_functional_system[lookupValue],ud_functional_system[lookupKey],"ERROR"),""), "")</f>
        <v/>
      </c>
      <c r="Z82" s="3" t="str">
        <f>IF($A82="ADD",IF(NOT(ISBLANK(Y82)),_xlfn.XLOOKUP(Y82,ud_functional_system[lookupValue],ud_functional_system[lookupKey],"ERROR"),""), "")</f>
        <v/>
      </c>
      <c r="AA82" s="2" t="str">
        <f t="shared" si="11"/>
        <v/>
      </c>
      <c r="AG82" s="3" t="str">
        <f>IF($A82="ADD",IF(NOT(ISBLANK(AF82)),_xlfn.XLOOKUP(AF82,ud_tcd_sign_class[lookupValue],ud_tcd_sign_class[lookupKey],"ERROR"),""), "")</f>
        <v/>
      </c>
      <c r="AI82" s="3" t="str">
        <f>IF($A82="ADD",IF(NOT(ISBLANK(AH82)),_xlfn.XLOOKUP(1,(ud_tcd_sign_subclass_lookup=AH82)*(ud_tcd_sign_subclass_parentKey=AG82),ud_tcd_sign_subclass[lookupKey],"ERROR"),""), "")</f>
        <v/>
      </c>
      <c r="AK82" s="3" t="str">
        <f>IF($A82="ADD",IF(NOT(ISBLANK(AJ82)),_xlfn.XLOOKUP(1,(ud_tcd_sign_type_el_lookup=AJ82)*(ud_tcd_sign_type_el_parentKey=AH82),ud_tcd_sign_type_el[lookupKey],"ERROR"),""), "")</f>
        <v/>
      </c>
      <c r="AM82" s="3" t="str">
        <f>IF($A82="ADD",IF(NOT(ISBLANK(AL82)),_xlfn.XLOOKUP(AL82,ud_power_requirements[lookupValue],ud_power_requirements[lookupKey],"ERROR"),""), "")</f>
        <v/>
      </c>
      <c r="AO82" s="3" t="str">
        <f>IF($A82="ADD",IF(NOT(ISBLANK(AN82)),_xlfn.XLOOKUP(AN82,ud_display_type[lookupValue],ud_display_type[lookupKey],"ERROR"),""), "")</f>
        <v/>
      </c>
      <c r="AP82" s="4"/>
      <c r="AQ82" s="4"/>
      <c r="AR82" s="3" t="str">
        <f t="shared" si="12"/>
        <v/>
      </c>
      <c r="AT82" s="8"/>
      <c r="AW82" s="3" t="str">
        <f>IF($A82="ADD",IF(NOT(ISBLANK(AV82)),_xlfn.XLOOKUP(AV82,ud_icp_group_standalone[lookupValue],ud_icp_group_standalone[lookupKey],"ERROR"),""), "")</f>
        <v/>
      </c>
      <c r="AY82" s="3" t="str">
        <f>IF($A82="ADD",IF(NOT(ISBLANK(AX82)),_xlfn.XLOOKUP(AX82,ud_icp_group_number[lookupValue],ud_icp_group_number[lookupKey],"ERROR"),""), "")</f>
        <v/>
      </c>
      <c r="AZ82" s="9"/>
      <c r="BB82" s="7"/>
      <c r="BC82" s="4" t="str">
        <f t="shared" ca="1" si="13"/>
        <v/>
      </c>
      <c r="BD82" s="4"/>
      <c r="BE82" s="3" t="str">
        <f t="shared" si="14"/>
        <v/>
      </c>
      <c r="BF82" s="3" t="str">
        <f>IF($A82="","",IF((AND($A82="ADD",OR(BE82="",BE82="In Use"))),"5",(_xlfn.XLOOKUP(BE82,ud_asset_status[lookupValue],ud_asset_status[lookupKey],""))))</f>
        <v/>
      </c>
      <c r="BG82" s="7"/>
      <c r="BI82" s="3" t="str">
        <f>IF($A82="ADD",IF(NOT(ISBLANK(BH82)),_xlfn.XLOOKUP(BH82,ar_replace_reason[lookupValue],ar_replace_reason[lookupKey],"ERROR"),""), "")</f>
        <v/>
      </c>
      <c r="BJ82" s="3" t="str">
        <f t="shared" si="15"/>
        <v/>
      </c>
      <c r="BK82" s="3" t="str">
        <f>IF($A82="","",IF((AND($A82="ADD",OR(BJ82="",BJ82="Queenstown-Lakes District Council"))),"70",(_xlfn.XLOOKUP(BJ82,ud_organisation_owner[lookupValue],ud_organisation_owner[lookupKey],""))))</f>
        <v/>
      </c>
      <c r="BL82" s="3" t="str">
        <f t="shared" si="16"/>
        <v/>
      </c>
      <c r="BM82" s="3" t="str">
        <f>IF($A82="","",IF((AND($A82="ADD",OR(BL82="",BL82="Queenstown-Lakes District Council"))),"70",(_xlfn.XLOOKUP(BL82,ud_organisation_owner[lookupValue],ud_organisation_owner[lookupKey],""))))</f>
        <v/>
      </c>
      <c r="BN82" s="3" t="str">
        <f t="shared" si="17"/>
        <v/>
      </c>
      <c r="BO82" s="3" t="str">
        <f>IF($A82="","",IF((AND($A82="ADD",OR(BN82="",BN82="Local Authority"))),"17",(_xlfn.XLOOKUP(BN82,ud_sub_organisation[lookupValue],ud_sub_organisation[lookupKey],""))))</f>
        <v/>
      </c>
      <c r="BP82" s="3" t="str">
        <f t="shared" si="18"/>
        <v/>
      </c>
      <c r="BQ82" s="3" t="str">
        <f>IF($A82="","",IF((AND($A82="ADD",OR(BP82="",BP82="Vested assets"))),"12",(_xlfn.XLOOKUP(BP82,ud_work_origin[lookupValue],ud_work_origin[lookupKey],""))))</f>
        <v/>
      </c>
      <c r="BR82" s="8"/>
      <c r="BS82" s="2" t="str">
        <f t="shared" si="19"/>
        <v/>
      </c>
      <c r="BT82" s="3" t="str">
        <f t="shared" si="20"/>
        <v/>
      </c>
      <c r="BU82" s="3" t="str">
        <f>IF($A82="","",IF((AND($A82="ADD",OR(BT82="",BT82="Excellent"))),"1",(_xlfn.XLOOKUP(BT82,condition[lookupValue],condition[lookupKey],""))))</f>
        <v/>
      </c>
      <c r="BV82" s="7" t="str">
        <f t="shared" si="21"/>
        <v/>
      </c>
      <c r="BW82" s="9"/>
    </row>
    <row r="83" spans="2:75">
      <c r="B83" s="4"/>
      <c r="D83" s="3" t="str">
        <f>IF($A83="ADD",IF(NOT(ISBLANK(C83)),_xlfn.XLOOKUP(C83,ud_amds_table_list[lookupValue],ud_amds_table_list[lookupKey],"ERROR"),""), "")</f>
        <v/>
      </c>
      <c r="E83" s="9"/>
      <c r="G83" s="3" t="str">
        <f>IF($A83="ADD",IF(NOT(ISBLANK(F83)),_xlfn.XLOOKUP(F83,roadnames[lookupValue],roadnames[lookupKey],"ERROR"),""), "")</f>
        <v/>
      </c>
      <c r="H83" s="5"/>
      <c r="I83" s="5"/>
      <c r="J83" s="6"/>
      <c r="L83" s="3" t="str">
        <f>IF($A83="ADD",IF(NOT(ISBLANK(K83)),_xlfn.XLOOKUP(K83,side[lookupValue],side[lookupKey],"ERROR"),""), "")</f>
        <v/>
      </c>
      <c r="M83" s="4"/>
      <c r="N83" s="4"/>
      <c r="O83" s="4"/>
      <c r="Q83" s="3" t="str">
        <f>IF($A83="ADD",IF(NOT(ISBLANK(P83)),_xlfn.XLOOKUP(P83,ud_placement[lookupValue],ud_placement[lookupKey],"ERROR"),""), "")</f>
        <v/>
      </c>
      <c r="S83" s="3" t="str">
        <f>IF($A83="ADD",IF(NOT(ISBLANK(R83)),_xlfn.XLOOKUP(R83,ud_facility[lookupValue],ud_facility[lookupKey],"ERROR"),""), "")</f>
        <v/>
      </c>
      <c r="U83" s="3" t="str">
        <f>IF($A83="ADD",IF(NOT(ISBLANK(T83)),_xlfn.XLOOKUP(T83,ud_mep_asset_type[lookupValue],ud_mep_asset_type[lookupKey],"ERROR"),""), "")</f>
        <v/>
      </c>
      <c r="W83" s="3" t="str">
        <f>IF($A83="ADD",IF(NOT(ISBLANK(V83)),_xlfn.XLOOKUP(V83,ud_functional_system[lookupValue],ud_functional_system[lookupKey],"ERROR"),""), "")</f>
        <v/>
      </c>
      <c r="Z83" s="3" t="str">
        <f>IF($A83="ADD",IF(NOT(ISBLANK(Y83)),_xlfn.XLOOKUP(Y83,ud_functional_system[lookupValue],ud_functional_system[lookupKey],"ERROR"),""), "")</f>
        <v/>
      </c>
      <c r="AA83" s="2" t="str">
        <f t="shared" si="11"/>
        <v/>
      </c>
      <c r="AG83" s="3" t="str">
        <f>IF($A83="ADD",IF(NOT(ISBLANK(AF83)),_xlfn.XLOOKUP(AF83,ud_tcd_sign_class[lookupValue],ud_tcd_sign_class[lookupKey],"ERROR"),""), "")</f>
        <v/>
      </c>
      <c r="AI83" s="3" t="str">
        <f>IF($A83="ADD",IF(NOT(ISBLANK(AH83)),_xlfn.XLOOKUP(1,(ud_tcd_sign_subclass_lookup=AH83)*(ud_tcd_sign_subclass_parentKey=AG83),ud_tcd_sign_subclass[lookupKey],"ERROR"),""), "")</f>
        <v/>
      </c>
      <c r="AK83" s="3" t="str">
        <f>IF($A83="ADD",IF(NOT(ISBLANK(AJ83)),_xlfn.XLOOKUP(1,(ud_tcd_sign_type_el_lookup=AJ83)*(ud_tcd_sign_type_el_parentKey=AH83),ud_tcd_sign_type_el[lookupKey],"ERROR"),""), "")</f>
        <v/>
      </c>
      <c r="AM83" s="3" t="str">
        <f>IF($A83="ADD",IF(NOT(ISBLANK(AL83)),_xlfn.XLOOKUP(AL83,ud_power_requirements[lookupValue],ud_power_requirements[lookupKey],"ERROR"),""), "")</f>
        <v/>
      </c>
      <c r="AO83" s="3" t="str">
        <f>IF($A83="ADD",IF(NOT(ISBLANK(AN83)),_xlfn.XLOOKUP(AN83,ud_display_type[lookupValue],ud_display_type[lookupKey],"ERROR"),""), "")</f>
        <v/>
      </c>
      <c r="AP83" s="4"/>
      <c r="AQ83" s="4"/>
      <c r="AR83" s="3" t="str">
        <f t="shared" si="12"/>
        <v/>
      </c>
      <c r="AT83" s="8"/>
      <c r="AW83" s="3" t="str">
        <f>IF($A83="ADD",IF(NOT(ISBLANK(AV83)),_xlfn.XLOOKUP(AV83,ud_icp_group_standalone[lookupValue],ud_icp_group_standalone[lookupKey],"ERROR"),""), "")</f>
        <v/>
      </c>
      <c r="AY83" s="3" t="str">
        <f>IF($A83="ADD",IF(NOT(ISBLANK(AX83)),_xlfn.XLOOKUP(AX83,ud_icp_group_number[lookupValue],ud_icp_group_number[lookupKey],"ERROR"),""), "")</f>
        <v/>
      </c>
      <c r="AZ83" s="9"/>
      <c r="BB83" s="7"/>
      <c r="BC83" s="4" t="str">
        <f t="shared" ca="1" si="13"/>
        <v/>
      </c>
      <c r="BD83" s="4"/>
      <c r="BE83" s="3" t="str">
        <f t="shared" si="14"/>
        <v/>
      </c>
      <c r="BF83" s="3" t="str">
        <f>IF($A83="","",IF((AND($A83="ADD",OR(BE83="",BE83="In Use"))),"5",(_xlfn.XLOOKUP(BE83,ud_asset_status[lookupValue],ud_asset_status[lookupKey],""))))</f>
        <v/>
      </c>
      <c r="BG83" s="7"/>
      <c r="BI83" s="3" t="str">
        <f>IF($A83="ADD",IF(NOT(ISBLANK(BH83)),_xlfn.XLOOKUP(BH83,ar_replace_reason[lookupValue],ar_replace_reason[lookupKey],"ERROR"),""), "")</f>
        <v/>
      </c>
      <c r="BJ83" s="3" t="str">
        <f t="shared" si="15"/>
        <v/>
      </c>
      <c r="BK83" s="3" t="str">
        <f>IF($A83="","",IF((AND($A83="ADD",OR(BJ83="",BJ83="Queenstown-Lakes District Council"))),"70",(_xlfn.XLOOKUP(BJ83,ud_organisation_owner[lookupValue],ud_organisation_owner[lookupKey],""))))</f>
        <v/>
      </c>
      <c r="BL83" s="3" t="str">
        <f t="shared" si="16"/>
        <v/>
      </c>
      <c r="BM83" s="3" t="str">
        <f>IF($A83="","",IF((AND($A83="ADD",OR(BL83="",BL83="Queenstown-Lakes District Council"))),"70",(_xlfn.XLOOKUP(BL83,ud_organisation_owner[lookupValue],ud_organisation_owner[lookupKey],""))))</f>
        <v/>
      </c>
      <c r="BN83" s="3" t="str">
        <f t="shared" si="17"/>
        <v/>
      </c>
      <c r="BO83" s="3" t="str">
        <f>IF($A83="","",IF((AND($A83="ADD",OR(BN83="",BN83="Local Authority"))),"17",(_xlfn.XLOOKUP(BN83,ud_sub_organisation[lookupValue],ud_sub_organisation[lookupKey],""))))</f>
        <v/>
      </c>
      <c r="BP83" s="3" t="str">
        <f t="shared" si="18"/>
        <v/>
      </c>
      <c r="BQ83" s="3" t="str">
        <f>IF($A83="","",IF((AND($A83="ADD",OR(BP83="",BP83="Vested assets"))),"12",(_xlfn.XLOOKUP(BP83,ud_work_origin[lookupValue],ud_work_origin[lookupKey],""))))</f>
        <v/>
      </c>
      <c r="BR83" s="8"/>
      <c r="BS83" s="2" t="str">
        <f t="shared" si="19"/>
        <v/>
      </c>
      <c r="BT83" s="3" t="str">
        <f t="shared" si="20"/>
        <v/>
      </c>
      <c r="BU83" s="3" t="str">
        <f>IF($A83="","",IF((AND($A83="ADD",OR(BT83="",BT83="Excellent"))),"1",(_xlfn.XLOOKUP(BT83,condition[lookupValue],condition[lookupKey],""))))</f>
        <v/>
      </c>
      <c r="BV83" s="7" t="str">
        <f t="shared" si="21"/>
        <v/>
      </c>
      <c r="BW83" s="9"/>
    </row>
    <row r="84" spans="2:75">
      <c r="B84" s="4"/>
      <c r="D84" s="3" t="str">
        <f>IF($A84="ADD",IF(NOT(ISBLANK(C84)),_xlfn.XLOOKUP(C84,ud_amds_table_list[lookupValue],ud_amds_table_list[lookupKey],"ERROR"),""), "")</f>
        <v/>
      </c>
      <c r="E84" s="9"/>
      <c r="G84" s="3" t="str">
        <f>IF($A84="ADD",IF(NOT(ISBLANK(F84)),_xlfn.XLOOKUP(F84,roadnames[lookupValue],roadnames[lookupKey],"ERROR"),""), "")</f>
        <v/>
      </c>
      <c r="H84" s="5"/>
      <c r="I84" s="5"/>
      <c r="J84" s="6"/>
      <c r="L84" s="3" t="str">
        <f>IF($A84="ADD",IF(NOT(ISBLANK(K84)),_xlfn.XLOOKUP(K84,side[lookupValue],side[lookupKey],"ERROR"),""), "")</f>
        <v/>
      </c>
      <c r="M84" s="4"/>
      <c r="N84" s="4"/>
      <c r="O84" s="4"/>
      <c r="Q84" s="3" t="str">
        <f>IF($A84="ADD",IF(NOT(ISBLANK(P84)),_xlfn.XLOOKUP(P84,ud_placement[lookupValue],ud_placement[lookupKey],"ERROR"),""), "")</f>
        <v/>
      </c>
      <c r="S84" s="3" t="str">
        <f>IF($A84="ADD",IF(NOT(ISBLANK(R84)),_xlfn.XLOOKUP(R84,ud_facility[lookupValue],ud_facility[lookupKey],"ERROR"),""), "")</f>
        <v/>
      </c>
      <c r="U84" s="3" t="str">
        <f>IF($A84="ADD",IF(NOT(ISBLANK(T84)),_xlfn.XLOOKUP(T84,ud_mep_asset_type[lookupValue],ud_mep_asset_type[lookupKey],"ERROR"),""), "")</f>
        <v/>
      </c>
      <c r="W84" s="3" t="str">
        <f>IF($A84="ADD",IF(NOT(ISBLANK(V84)),_xlfn.XLOOKUP(V84,ud_functional_system[lookupValue],ud_functional_system[lookupKey],"ERROR"),""), "")</f>
        <v/>
      </c>
      <c r="Z84" s="3" t="str">
        <f>IF($A84="ADD",IF(NOT(ISBLANK(Y84)),_xlfn.XLOOKUP(Y84,ud_functional_system[lookupValue],ud_functional_system[lookupKey],"ERROR"),""), "")</f>
        <v/>
      </c>
      <c r="AA84" s="2" t="str">
        <f t="shared" si="11"/>
        <v/>
      </c>
      <c r="AG84" s="3" t="str">
        <f>IF($A84="ADD",IF(NOT(ISBLANK(AF84)),_xlfn.XLOOKUP(AF84,ud_tcd_sign_class[lookupValue],ud_tcd_sign_class[lookupKey],"ERROR"),""), "")</f>
        <v/>
      </c>
      <c r="AI84" s="3" t="str">
        <f>IF($A84="ADD",IF(NOT(ISBLANK(AH84)),_xlfn.XLOOKUP(1,(ud_tcd_sign_subclass_lookup=AH84)*(ud_tcd_sign_subclass_parentKey=AG84),ud_tcd_sign_subclass[lookupKey],"ERROR"),""), "")</f>
        <v/>
      </c>
      <c r="AK84" s="3" t="str">
        <f>IF($A84="ADD",IF(NOT(ISBLANK(AJ84)),_xlfn.XLOOKUP(1,(ud_tcd_sign_type_el_lookup=AJ84)*(ud_tcd_sign_type_el_parentKey=AH84),ud_tcd_sign_type_el[lookupKey],"ERROR"),""), "")</f>
        <v/>
      </c>
      <c r="AM84" s="3" t="str">
        <f>IF($A84="ADD",IF(NOT(ISBLANK(AL84)),_xlfn.XLOOKUP(AL84,ud_power_requirements[lookupValue],ud_power_requirements[lookupKey],"ERROR"),""), "")</f>
        <v/>
      </c>
      <c r="AO84" s="3" t="str">
        <f>IF($A84="ADD",IF(NOT(ISBLANK(AN84)),_xlfn.XLOOKUP(AN84,ud_display_type[lookupValue],ud_display_type[lookupKey],"ERROR"),""), "")</f>
        <v/>
      </c>
      <c r="AP84" s="4"/>
      <c r="AQ84" s="4"/>
      <c r="AR84" s="3" t="str">
        <f t="shared" si="12"/>
        <v/>
      </c>
      <c r="AT84" s="8"/>
      <c r="AW84" s="3" t="str">
        <f>IF($A84="ADD",IF(NOT(ISBLANK(AV84)),_xlfn.XLOOKUP(AV84,ud_icp_group_standalone[lookupValue],ud_icp_group_standalone[lookupKey],"ERROR"),""), "")</f>
        <v/>
      </c>
      <c r="AY84" s="3" t="str">
        <f>IF($A84="ADD",IF(NOT(ISBLANK(AX84)),_xlfn.XLOOKUP(AX84,ud_icp_group_number[lookupValue],ud_icp_group_number[lookupKey],"ERROR"),""), "")</f>
        <v/>
      </c>
      <c r="AZ84" s="9"/>
      <c r="BB84" s="7"/>
      <c r="BC84" s="4" t="str">
        <f t="shared" ca="1" si="13"/>
        <v/>
      </c>
      <c r="BD84" s="4"/>
      <c r="BE84" s="3" t="str">
        <f t="shared" si="14"/>
        <v/>
      </c>
      <c r="BF84" s="3" t="str">
        <f>IF($A84="","",IF((AND($A84="ADD",OR(BE84="",BE84="In Use"))),"5",(_xlfn.XLOOKUP(BE84,ud_asset_status[lookupValue],ud_asset_status[lookupKey],""))))</f>
        <v/>
      </c>
      <c r="BG84" s="7"/>
      <c r="BI84" s="3" t="str">
        <f>IF($A84="ADD",IF(NOT(ISBLANK(BH84)),_xlfn.XLOOKUP(BH84,ar_replace_reason[lookupValue],ar_replace_reason[lookupKey],"ERROR"),""), "")</f>
        <v/>
      </c>
      <c r="BJ84" s="3" t="str">
        <f t="shared" si="15"/>
        <v/>
      </c>
      <c r="BK84" s="3" t="str">
        <f>IF($A84="","",IF((AND($A84="ADD",OR(BJ84="",BJ84="Queenstown-Lakes District Council"))),"70",(_xlfn.XLOOKUP(BJ84,ud_organisation_owner[lookupValue],ud_organisation_owner[lookupKey],""))))</f>
        <v/>
      </c>
      <c r="BL84" s="3" t="str">
        <f t="shared" si="16"/>
        <v/>
      </c>
      <c r="BM84" s="3" t="str">
        <f>IF($A84="","",IF((AND($A84="ADD",OR(BL84="",BL84="Queenstown-Lakes District Council"))),"70",(_xlfn.XLOOKUP(BL84,ud_organisation_owner[lookupValue],ud_organisation_owner[lookupKey],""))))</f>
        <v/>
      </c>
      <c r="BN84" s="3" t="str">
        <f t="shared" si="17"/>
        <v/>
      </c>
      <c r="BO84" s="3" t="str">
        <f>IF($A84="","",IF((AND($A84="ADD",OR(BN84="",BN84="Local Authority"))),"17",(_xlfn.XLOOKUP(BN84,ud_sub_organisation[lookupValue],ud_sub_organisation[lookupKey],""))))</f>
        <v/>
      </c>
      <c r="BP84" s="3" t="str">
        <f t="shared" si="18"/>
        <v/>
      </c>
      <c r="BQ84" s="3" t="str">
        <f>IF($A84="","",IF((AND($A84="ADD",OR(BP84="",BP84="Vested assets"))),"12",(_xlfn.XLOOKUP(BP84,ud_work_origin[lookupValue],ud_work_origin[lookupKey],""))))</f>
        <v/>
      </c>
      <c r="BR84" s="8"/>
      <c r="BS84" s="2" t="str">
        <f t="shared" si="19"/>
        <v/>
      </c>
      <c r="BT84" s="3" t="str">
        <f t="shared" si="20"/>
        <v/>
      </c>
      <c r="BU84" s="3" t="str">
        <f>IF($A84="","",IF((AND($A84="ADD",OR(BT84="",BT84="Excellent"))),"1",(_xlfn.XLOOKUP(BT84,condition[lookupValue],condition[lookupKey],""))))</f>
        <v/>
      </c>
      <c r="BV84" s="7" t="str">
        <f t="shared" si="21"/>
        <v/>
      </c>
      <c r="BW84" s="9"/>
    </row>
    <row r="85" spans="2:75">
      <c r="B85" s="4"/>
      <c r="D85" s="3" t="str">
        <f>IF($A85="ADD",IF(NOT(ISBLANK(C85)),_xlfn.XLOOKUP(C85,ud_amds_table_list[lookupValue],ud_amds_table_list[lookupKey],"ERROR"),""), "")</f>
        <v/>
      </c>
      <c r="E85" s="9"/>
      <c r="G85" s="3" t="str">
        <f>IF($A85="ADD",IF(NOT(ISBLANK(F85)),_xlfn.XLOOKUP(F85,roadnames[lookupValue],roadnames[lookupKey],"ERROR"),""), "")</f>
        <v/>
      </c>
      <c r="H85" s="5"/>
      <c r="I85" s="5"/>
      <c r="J85" s="6"/>
      <c r="L85" s="3" t="str">
        <f>IF($A85="ADD",IF(NOT(ISBLANK(K85)),_xlfn.XLOOKUP(K85,side[lookupValue],side[lookupKey],"ERROR"),""), "")</f>
        <v/>
      </c>
      <c r="M85" s="4"/>
      <c r="N85" s="4"/>
      <c r="O85" s="4"/>
      <c r="Q85" s="3" t="str">
        <f>IF($A85="ADD",IF(NOT(ISBLANK(P85)),_xlfn.XLOOKUP(P85,ud_placement[lookupValue],ud_placement[lookupKey],"ERROR"),""), "")</f>
        <v/>
      </c>
      <c r="S85" s="3" t="str">
        <f>IF($A85="ADD",IF(NOT(ISBLANK(R85)),_xlfn.XLOOKUP(R85,ud_facility[lookupValue],ud_facility[lookupKey],"ERROR"),""), "")</f>
        <v/>
      </c>
      <c r="U85" s="3" t="str">
        <f>IF($A85="ADD",IF(NOT(ISBLANK(T85)),_xlfn.XLOOKUP(T85,ud_mep_asset_type[lookupValue],ud_mep_asset_type[lookupKey],"ERROR"),""), "")</f>
        <v/>
      </c>
      <c r="W85" s="3" t="str">
        <f>IF($A85="ADD",IF(NOT(ISBLANK(V85)),_xlfn.XLOOKUP(V85,ud_functional_system[lookupValue],ud_functional_system[lookupKey],"ERROR"),""), "")</f>
        <v/>
      </c>
      <c r="Z85" s="3" t="str">
        <f>IF($A85="ADD",IF(NOT(ISBLANK(Y85)),_xlfn.XLOOKUP(Y85,ud_functional_system[lookupValue],ud_functional_system[lookupKey],"ERROR"),""), "")</f>
        <v/>
      </c>
      <c r="AA85" s="2" t="str">
        <f t="shared" si="11"/>
        <v/>
      </c>
      <c r="AG85" s="3" t="str">
        <f>IF($A85="ADD",IF(NOT(ISBLANK(AF85)),_xlfn.XLOOKUP(AF85,ud_tcd_sign_class[lookupValue],ud_tcd_sign_class[lookupKey],"ERROR"),""), "")</f>
        <v/>
      </c>
      <c r="AI85" s="3" t="str">
        <f>IF($A85="ADD",IF(NOT(ISBLANK(AH85)),_xlfn.XLOOKUP(1,(ud_tcd_sign_subclass_lookup=AH85)*(ud_tcd_sign_subclass_parentKey=AG85),ud_tcd_sign_subclass[lookupKey],"ERROR"),""), "")</f>
        <v/>
      </c>
      <c r="AK85" s="3" t="str">
        <f>IF($A85="ADD",IF(NOT(ISBLANK(AJ85)),_xlfn.XLOOKUP(1,(ud_tcd_sign_type_el_lookup=AJ85)*(ud_tcd_sign_type_el_parentKey=AH85),ud_tcd_sign_type_el[lookupKey],"ERROR"),""), "")</f>
        <v/>
      </c>
      <c r="AM85" s="3" t="str">
        <f>IF($A85="ADD",IF(NOT(ISBLANK(AL85)),_xlfn.XLOOKUP(AL85,ud_power_requirements[lookupValue],ud_power_requirements[lookupKey],"ERROR"),""), "")</f>
        <v/>
      </c>
      <c r="AO85" s="3" t="str">
        <f>IF($A85="ADD",IF(NOT(ISBLANK(AN85)),_xlfn.XLOOKUP(AN85,ud_display_type[lookupValue],ud_display_type[lookupKey],"ERROR"),""), "")</f>
        <v/>
      </c>
      <c r="AP85" s="4"/>
      <c r="AQ85" s="4"/>
      <c r="AR85" s="3" t="str">
        <f t="shared" si="12"/>
        <v/>
      </c>
      <c r="AT85" s="8"/>
      <c r="AW85" s="3" t="str">
        <f>IF($A85="ADD",IF(NOT(ISBLANK(AV85)),_xlfn.XLOOKUP(AV85,ud_icp_group_standalone[lookupValue],ud_icp_group_standalone[lookupKey],"ERROR"),""), "")</f>
        <v/>
      </c>
      <c r="AY85" s="3" t="str">
        <f>IF($A85="ADD",IF(NOT(ISBLANK(AX85)),_xlfn.XLOOKUP(AX85,ud_icp_group_number[lookupValue],ud_icp_group_number[lookupKey],"ERROR"),""), "")</f>
        <v/>
      </c>
      <c r="AZ85" s="9"/>
      <c r="BB85" s="7"/>
      <c r="BC85" s="4" t="str">
        <f t="shared" ca="1" si="13"/>
        <v/>
      </c>
      <c r="BD85" s="4"/>
      <c r="BE85" s="3" t="str">
        <f t="shared" si="14"/>
        <v/>
      </c>
      <c r="BF85" s="3" t="str">
        <f>IF($A85="","",IF((AND($A85="ADD",OR(BE85="",BE85="In Use"))),"5",(_xlfn.XLOOKUP(BE85,ud_asset_status[lookupValue],ud_asset_status[lookupKey],""))))</f>
        <v/>
      </c>
      <c r="BG85" s="7"/>
      <c r="BI85" s="3" t="str">
        <f>IF($A85="ADD",IF(NOT(ISBLANK(BH85)),_xlfn.XLOOKUP(BH85,ar_replace_reason[lookupValue],ar_replace_reason[lookupKey],"ERROR"),""), "")</f>
        <v/>
      </c>
      <c r="BJ85" s="3" t="str">
        <f t="shared" si="15"/>
        <v/>
      </c>
      <c r="BK85" s="3" t="str">
        <f>IF($A85="","",IF((AND($A85="ADD",OR(BJ85="",BJ85="Queenstown-Lakes District Council"))),"70",(_xlfn.XLOOKUP(BJ85,ud_organisation_owner[lookupValue],ud_organisation_owner[lookupKey],""))))</f>
        <v/>
      </c>
      <c r="BL85" s="3" t="str">
        <f t="shared" si="16"/>
        <v/>
      </c>
      <c r="BM85" s="3" t="str">
        <f>IF($A85="","",IF((AND($A85="ADD",OR(BL85="",BL85="Queenstown-Lakes District Council"))),"70",(_xlfn.XLOOKUP(BL85,ud_organisation_owner[lookupValue],ud_organisation_owner[lookupKey],""))))</f>
        <v/>
      </c>
      <c r="BN85" s="3" t="str">
        <f t="shared" si="17"/>
        <v/>
      </c>
      <c r="BO85" s="3" t="str">
        <f>IF($A85="","",IF((AND($A85="ADD",OR(BN85="",BN85="Local Authority"))),"17",(_xlfn.XLOOKUP(BN85,ud_sub_organisation[lookupValue],ud_sub_organisation[lookupKey],""))))</f>
        <v/>
      </c>
      <c r="BP85" s="3" t="str">
        <f t="shared" si="18"/>
        <v/>
      </c>
      <c r="BQ85" s="3" t="str">
        <f>IF($A85="","",IF((AND($A85="ADD",OR(BP85="",BP85="Vested assets"))),"12",(_xlfn.XLOOKUP(BP85,ud_work_origin[lookupValue],ud_work_origin[lookupKey],""))))</f>
        <v/>
      </c>
      <c r="BR85" s="8"/>
      <c r="BS85" s="2" t="str">
        <f t="shared" si="19"/>
        <v/>
      </c>
      <c r="BT85" s="3" t="str">
        <f t="shared" si="20"/>
        <v/>
      </c>
      <c r="BU85" s="3" t="str">
        <f>IF($A85="","",IF((AND($A85="ADD",OR(BT85="",BT85="Excellent"))),"1",(_xlfn.XLOOKUP(BT85,condition[lookupValue],condition[lookupKey],""))))</f>
        <v/>
      </c>
      <c r="BV85" s="7" t="str">
        <f t="shared" si="21"/>
        <v/>
      </c>
      <c r="BW85" s="9"/>
    </row>
    <row r="86" spans="2:75">
      <c r="B86" s="4"/>
      <c r="D86" s="3" t="str">
        <f>IF($A86="ADD",IF(NOT(ISBLANK(C86)),_xlfn.XLOOKUP(C86,ud_amds_table_list[lookupValue],ud_amds_table_list[lookupKey],"ERROR"),""), "")</f>
        <v/>
      </c>
      <c r="E86" s="9"/>
      <c r="G86" s="3" t="str">
        <f>IF($A86="ADD",IF(NOT(ISBLANK(F86)),_xlfn.XLOOKUP(F86,roadnames[lookupValue],roadnames[lookupKey],"ERROR"),""), "")</f>
        <v/>
      </c>
      <c r="H86" s="5"/>
      <c r="I86" s="5"/>
      <c r="J86" s="6"/>
      <c r="L86" s="3" t="str">
        <f>IF($A86="ADD",IF(NOT(ISBLANK(K86)),_xlfn.XLOOKUP(K86,side[lookupValue],side[lookupKey],"ERROR"),""), "")</f>
        <v/>
      </c>
      <c r="M86" s="4"/>
      <c r="N86" s="4"/>
      <c r="O86" s="4"/>
      <c r="Q86" s="3" t="str">
        <f>IF($A86="ADD",IF(NOT(ISBLANK(P86)),_xlfn.XLOOKUP(P86,ud_placement[lookupValue],ud_placement[lookupKey],"ERROR"),""), "")</f>
        <v/>
      </c>
      <c r="S86" s="3" t="str">
        <f>IF($A86="ADD",IF(NOT(ISBLANK(R86)),_xlfn.XLOOKUP(R86,ud_facility[lookupValue],ud_facility[lookupKey],"ERROR"),""), "")</f>
        <v/>
      </c>
      <c r="U86" s="3" t="str">
        <f>IF($A86="ADD",IF(NOT(ISBLANK(T86)),_xlfn.XLOOKUP(T86,ud_mep_asset_type[lookupValue],ud_mep_asset_type[lookupKey],"ERROR"),""), "")</f>
        <v/>
      </c>
      <c r="W86" s="3" t="str">
        <f>IF($A86="ADD",IF(NOT(ISBLANK(V86)),_xlfn.XLOOKUP(V86,ud_functional_system[lookupValue],ud_functional_system[lookupKey],"ERROR"),""), "")</f>
        <v/>
      </c>
      <c r="Z86" s="3" t="str">
        <f>IF($A86="ADD",IF(NOT(ISBLANK(Y86)),_xlfn.XLOOKUP(Y86,ud_functional_system[lookupValue],ud_functional_system[lookupKey],"ERROR"),""), "")</f>
        <v/>
      </c>
      <c r="AA86" s="2" t="str">
        <f t="shared" si="11"/>
        <v/>
      </c>
      <c r="AG86" s="3" t="str">
        <f>IF($A86="ADD",IF(NOT(ISBLANK(AF86)),_xlfn.XLOOKUP(AF86,ud_tcd_sign_class[lookupValue],ud_tcd_sign_class[lookupKey],"ERROR"),""), "")</f>
        <v/>
      </c>
      <c r="AI86" s="3" t="str">
        <f>IF($A86="ADD",IF(NOT(ISBLANK(AH86)),_xlfn.XLOOKUP(1,(ud_tcd_sign_subclass_lookup=AH86)*(ud_tcd_sign_subclass_parentKey=AG86),ud_tcd_sign_subclass[lookupKey],"ERROR"),""), "")</f>
        <v/>
      </c>
      <c r="AK86" s="3" t="str">
        <f>IF($A86="ADD",IF(NOT(ISBLANK(AJ86)),_xlfn.XLOOKUP(1,(ud_tcd_sign_type_el_lookup=AJ86)*(ud_tcd_sign_type_el_parentKey=AH86),ud_tcd_sign_type_el[lookupKey],"ERROR"),""), "")</f>
        <v/>
      </c>
      <c r="AM86" s="3" t="str">
        <f>IF($A86="ADD",IF(NOT(ISBLANK(AL86)),_xlfn.XLOOKUP(AL86,ud_power_requirements[lookupValue],ud_power_requirements[lookupKey],"ERROR"),""), "")</f>
        <v/>
      </c>
      <c r="AO86" s="3" t="str">
        <f>IF($A86="ADD",IF(NOT(ISBLANK(AN86)),_xlfn.XLOOKUP(AN86,ud_display_type[lookupValue],ud_display_type[lookupKey],"ERROR"),""), "")</f>
        <v/>
      </c>
      <c r="AP86" s="4"/>
      <c r="AQ86" s="4"/>
      <c r="AR86" s="3" t="str">
        <f t="shared" si="12"/>
        <v/>
      </c>
      <c r="AT86" s="8"/>
      <c r="AW86" s="3" t="str">
        <f>IF($A86="ADD",IF(NOT(ISBLANK(AV86)),_xlfn.XLOOKUP(AV86,ud_icp_group_standalone[lookupValue],ud_icp_group_standalone[lookupKey],"ERROR"),""), "")</f>
        <v/>
      </c>
      <c r="AY86" s="3" t="str">
        <f>IF($A86="ADD",IF(NOT(ISBLANK(AX86)),_xlfn.XLOOKUP(AX86,ud_icp_group_number[lookupValue],ud_icp_group_number[lookupKey],"ERROR"),""), "")</f>
        <v/>
      </c>
      <c r="AZ86" s="9"/>
      <c r="BB86" s="7"/>
      <c r="BC86" s="4" t="str">
        <f t="shared" ca="1" si="13"/>
        <v/>
      </c>
      <c r="BD86" s="4"/>
      <c r="BE86" s="3" t="str">
        <f t="shared" si="14"/>
        <v/>
      </c>
      <c r="BF86" s="3" t="str">
        <f>IF($A86="","",IF((AND($A86="ADD",OR(BE86="",BE86="In Use"))),"5",(_xlfn.XLOOKUP(BE86,ud_asset_status[lookupValue],ud_asset_status[lookupKey],""))))</f>
        <v/>
      </c>
      <c r="BG86" s="7"/>
      <c r="BI86" s="3" t="str">
        <f>IF($A86="ADD",IF(NOT(ISBLANK(BH86)),_xlfn.XLOOKUP(BH86,ar_replace_reason[lookupValue],ar_replace_reason[lookupKey],"ERROR"),""), "")</f>
        <v/>
      </c>
      <c r="BJ86" s="3" t="str">
        <f t="shared" si="15"/>
        <v/>
      </c>
      <c r="BK86" s="3" t="str">
        <f>IF($A86="","",IF((AND($A86="ADD",OR(BJ86="",BJ86="Queenstown-Lakes District Council"))),"70",(_xlfn.XLOOKUP(BJ86,ud_organisation_owner[lookupValue],ud_organisation_owner[lookupKey],""))))</f>
        <v/>
      </c>
      <c r="BL86" s="3" t="str">
        <f t="shared" si="16"/>
        <v/>
      </c>
      <c r="BM86" s="3" t="str">
        <f>IF($A86="","",IF((AND($A86="ADD",OR(BL86="",BL86="Queenstown-Lakes District Council"))),"70",(_xlfn.XLOOKUP(BL86,ud_organisation_owner[lookupValue],ud_organisation_owner[lookupKey],""))))</f>
        <v/>
      </c>
      <c r="BN86" s="3" t="str">
        <f t="shared" si="17"/>
        <v/>
      </c>
      <c r="BO86" s="3" t="str">
        <f>IF($A86="","",IF((AND($A86="ADD",OR(BN86="",BN86="Local Authority"))),"17",(_xlfn.XLOOKUP(BN86,ud_sub_organisation[lookupValue],ud_sub_organisation[lookupKey],""))))</f>
        <v/>
      </c>
      <c r="BP86" s="3" t="str">
        <f t="shared" si="18"/>
        <v/>
      </c>
      <c r="BQ86" s="3" t="str">
        <f>IF($A86="","",IF((AND($A86="ADD",OR(BP86="",BP86="Vested assets"))),"12",(_xlfn.XLOOKUP(BP86,ud_work_origin[lookupValue],ud_work_origin[lookupKey],""))))</f>
        <v/>
      </c>
      <c r="BR86" s="8"/>
      <c r="BS86" s="2" t="str">
        <f t="shared" si="19"/>
        <v/>
      </c>
      <c r="BT86" s="3" t="str">
        <f t="shared" si="20"/>
        <v/>
      </c>
      <c r="BU86" s="3" t="str">
        <f>IF($A86="","",IF((AND($A86="ADD",OR(BT86="",BT86="Excellent"))),"1",(_xlfn.XLOOKUP(BT86,condition[lookupValue],condition[lookupKey],""))))</f>
        <v/>
      </c>
      <c r="BV86" s="7" t="str">
        <f t="shared" si="21"/>
        <v/>
      </c>
      <c r="BW86" s="9"/>
    </row>
    <row r="87" spans="2:75">
      <c r="B87" s="4"/>
      <c r="D87" s="3" t="str">
        <f>IF($A87="ADD",IF(NOT(ISBLANK(C87)),_xlfn.XLOOKUP(C87,ud_amds_table_list[lookupValue],ud_amds_table_list[lookupKey],"ERROR"),""), "")</f>
        <v/>
      </c>
      <c r="E87" s="9"/>
      <c r="G87" s="3" t="str">
        <f>IF($A87="ADD",IF(NOT(ISBLANK(F87)),_xlfn.XLOOKUP(F87,roadnames[lookupValue],roadnames[lookupKey],"ERROR"),""), "")</f>
        <v/>
      </c>
      <c r="H87" s="5"/>
      <c r="I87" s="5"/>
      <c r="J87" s="6"/>
      <c r="L87" s="3" t="str">
        <f>IF($A87="ADD",IF(NOT(ISBLANK(K87)),_xlfn.XLOOKUP(K87,side[lookupValue],side[lookupKey],"ERROR"),""), "")</f>
        <v/>
      </c>
      <c r="M87" s="4"/>
      <c r="N87" s="4"/>
      <c r="O87" s="4"/>
      <c r="Q87" s="3" t="str">
        <f>IF($A87="ADD",IF(NOT(ISBLANK(P87)),_xlfn.XLOOKUP(P87,ud_placement[lookupValue],ud_placement[lookupKey],"ERROR"),""), "")</f>
        <v/>
      </c>
      <c r="S87" s="3" t="str">
        <f>IF($A87="ADD",IF(NOT(ISBLANK(R87)),_xlfn.XLOOKUP(R87,ud_facility[lookupValue],ud_facility[lookupKey],"ERROR"),""), "")</f>
        <v/>
      </c>
      <c r="U87" s="3" t="str">
        <f>IF($A87="ADD",IF(NOT(ISBLANK(T87)),_xlfn.XLOOKUP(T87,ud_mep_asset_type[lookupValue],ud_mep_asset_type[lookupKey],"ERROR"),""), "")</f>
        <v/>
      </c>
      <c r="W87" s="3" t="str">
        <f>IF($A87="ADD",IF(NOT(ISBLANK(V87)),_xlfn.XLOOKUP(V87,ud_functional_system[lookupValue],ud_functional_system[lookupKey],"ERROR"),""), "")</f>
        <v/>
      </c>
      <c r="Z87" s="3" t="str">
        <f>IF($A87="ADD",IF(NOT(ISBLANK(Y87)),_xlfn.XLOOKUP(Y87,ud_functional_system[lookupValue],ud_functional_system[lookupKey],"ERROR"),""), "")</f>
        <v/>
      </c>
      <c r="AA87" s="2" t="str">
        <f t="shared" si="11"/>
        <v/>
      </c>
      <c r="AG87" s="3" t="str">
        <f>IF($A87="ADD",IF(NOT(ISBLANK(AF87)),_xlfn.XLOOKUP(AF87,ud_tcd_sign_class[lookupValue],ud_tcd_sign_class[lookupKey],"ERROR"),""), "")</f>
        <v/>
      </c>
      <c r="AI87" s="3" t="str">
        <f>IF($A87="ADD",IF(NOT(ISBLANK(AH87)),_xlfn.XLOOKUP(1,(ud_tcd_sign_subclass_lookup=AH87)*(ud_tcd_sign_subclass_parentKey=AG87),ud_tcd_sign_subclass[lookupKey],"ERROR"),""), "")</f>
        <v/>
      </c>
      <c r="AK87" s="3" t="str">
        <f>IF($A87="ADD",IF(NOT(ISBLANK(AJ87)),_xlfn.XLOOKUP(1,(ud_tcd_sign_type_el_lookup=AJ87)*(ud_tcd_sign_type_el_parentKey=AH87),ud_tcd_sign_type_el[lookupKey],"ERROR"),""), "")</f>
        <v/>
      </c>
      <c r="AM87" s="3" t="str">
        <f>IF($A87="ADD",IF(NOT(ISBLANK(AL87)),_xlfn.XLOOKUP(AL87,ud_power_requirements[lookupValue],ud_power_requirements[lookupKey],"ERROR"),""), "")</f>
        <v/>
      </c>
      <c r="AO87" s="3" t="str">
        <f>IF($A87="ADD",IF(NOT(ISBLANK(AN87)),_xlfn.XLOOKUP(AN87,ud_display_type[lookupValue],ud_display_type[lookupKey],"ERROR"),""), "")</f>
        <v/>
      </c>
      <c r="AP87" s="4"/>
      <c r="AQ87" s="4"/>
      <c r="AR87" s="3" t="str">
        <f t="shared" si="12"/>
        <v/>
      </c>
      <c r="AT87" s="8"/>
      <c r="AW87" s="3" t="str">
        <f>IF($A87="ADD",IF(NOT(ISBLANK(AV87)),_xlfn.XLOOKUP(AV87,ud_icp_group_standalone[lookupValue],ud_icp_group_standalone[lookupKey],"ERROR"),""), "")</f>
        <v/>
      </c>
      <c r="AY87" s="3" t="str">
        <f>IF($A87="ADD",IF(NOT(ISBLANK(AX87)),_xlfn.XLOOKUP(AX87,ud_icp_group_number[lookupValue],ud_icp_group_number[lookupKey],"ERROR"),""), "")</f>
        <v/>
      </c>
      <c r="AZ87" s="9"/>
      <c r="BB87" s="7"/>
      <c r="BC87" s="4" t="str">
        <f t="shared" ca="1" si="13"/>
        <v/>
      </c>
      <c r="BD87" s="4"/>
      <c r="BE87" s="3" t="str">
        <f t="shared" si="14"/>
        <v/>
      </c>
      <c r="BF87" s="3" t="str">
        <f>IF($A87="","",IF((AND($A87="ADD",OR(BE87="",BE87="In Use"))),"5",(_xlfn.XLOOKUP(BE87,ud_asset_status[lookupValue],ud_asset_status[lookupKey],""))))</f>
        <v/>
      </c>
      <c r="BG87" s="7"/>
      <c r="BI87" s="3" t="str">
        <f>IF($A87="ADD",IF(NOT(ISBLANK(BH87)),_xlfn.XLOOKUP(BH87,ar_replace_reason[lookupValue],ar_replace_reason[lookupKey],"ERROR"),""), "")</f>
        <v/>
      </c>
      <c r="BJ87" s="3" t="str">
        <f t="shared" si="15"/>
        <v/>
      </c>
      <c r="BK87" s="3" t="str">
        <f>IF($A87="","",IF((AND($A87="ADD",OR(BJ87="",BJ87="Queenstown-Lakes District Council"))),"70",(_xlfn.XLOOKUP(BJ87,ud_organisation_owner[lookupValue],ud_organisation_owner[lookupKey],""))))</f>
        <v/>
      </c>
      <c r="BL87" s="3" t="str">
        <f t="shared" si="16"/>
        <v/>
      </c>
      <c r="BM87" s="3" t="str">
        <f>IF($A87="","",IF((AND($A87="ADD",OR(BL87="",BL87="Queenstown-Lakes District Council"))),"70",(_xlfn.XLOOKUP(BL87,ud_organisation_owner[lookupValue],ud_organisation_owner[lookupKey],""))))</f>
        <v/>
      </c>
      <c r="BN87" s="3" t="str">
        <f t="shared" si="17"/>
        <v/>
      </c>
      <c r="BO87" s="3" t="str">
        <f>IF($A87="","",IF((AND($A87="ADD",OR(BN87="",BN87="Local Authority"))),"17",(_xlfn.XLOOKUP(BN87,ud_sub_organisation[lookupValue],ud_sub_organisation[lookupKey],""))))</f>
        <v/>
      </c>
      <c r="BP87" s="3" t="str">
        <f t="shared" si="18"/>
        <v/>
      </c>
      <c r="BQ87" s="3" t="str">
        <f>IF($A87="","",IF((AND($A87="ADD",OR(BP87="",BP87="Vested assets"))),"12",(_xlfn.XLOOKUP(BP87,ud_work_origin[lookupValue],ud_work_origin[lookupKey],""))))</f>
        <v/>
      </c>
      <c r="BR87" s="8"/>
      <c r="BS87" s="2" t="str">
        <f t="shared" si="19"/>
        <v/>
      </c>
      <c r="BT87" s="3" t="str">
        <f t="shared" si="20"/>
        <v/>
      </c>
      <c r="BU87" s="3" t="str">
        <f>IF($A87="","",IF((AND($A87="ADD",OR(BT87="",BT87="Excellent"))),"1",(_xlfn.XLOOKUP(BT87,condition[lookupValue],condition[lookupKey],""))))</f>
        <v/>
      </c>
      <c r="BV87" s="7" t="str">
        <f t="shared" si="21"/>
        <v/>
      </c>
      <c r="BW87" s="9"/>
    </row>
    <row r="88" spans="2:75">
      <c r="B88" s="4"/>
      <c r="D88" s="3" t="str">
        <f>IF($A88="ADD",IF(NOT(ISBLANK(C88)),_xlfn.XLOOKUP(C88,ud_amds_table_list[lookupValue],ud_amds_table_list[lookupKey],"ERROR"),""), "")</f>
        <v/>
      </c>
      <c r="E88" s="9"/>
      <c r="G88" s="3" t="str">
        <f>IF($A88="ADD",IF(NOT(ISBLANK(F88)),_xlfn.XLOOKUP(F88,roadnames[lookupValue],roadnames[lookupKey],"ERROR"),""), "")</f>
        <v/>
      </c>
      <c r="H88" s="5"/>
      <c r="I88" s="5"/>
      <c r="J88" s="6"/>
      <c r="L88" s="3" t="str">
        <f>IF($A88="ADD",IF(NOT(ISBLANK(K88)),_xlfn.XLOOKUP(K88,side[lookupValue],side[lookupKey],"ERROR"),""), "")</f>
        <v/>
      </c>
      <c r="M88" s="4"/>
      <c r="N88" s="4"/>
      <c r="O88" s="4"/>
      <c r="Q88" s="3" t="str">
        <f>IF($A88="ADD",IF(NOT(ISBLANK(P88)),_xlfn.XLOOKUP(P88,ud_placement[lookupValue],ud_placement[lookupKey],"ERROR"),""), "")</f>
        <v/>
      </c>
      <c r="S88" s="3" t="str">
        <f>IF($A88="ADD",IF(NOT(ISBLANK(R88)),_xlfn.XLOOKUP(R88,ud_facility[lookupValue],ud_facility[lookupKey],"ERROR"),""), "")</f>
        <v/>
      </c>
      <c r="U88" s="3" t="str">
        <f>IF($A88="ADD",IF(NOT(ISBLANK(T88)),_xlfn.XLOOKUP(T88,ud_mep_asset_type[lookupValue],ud_mep_asset_type[lookupKey],"ERROR"),""), "")</f>
        <v/>
      </c>
      <c r="W88" s="3" t="str">
        <f>IF($A88="ADD",IF(NOT(ISBLANK(V88)),_xlfn.XLOOKUP(V88,ud_functional_system[lookupValue],ud_functional_system[lookupKey],"ERROR"),""), "")</f>
        <v/>
      </c>
      <c r="Z88" s="3" t="str">
        <f>IF($A88="ADD",IF(NOT(ISBLANK(Y88)),_xlfn.XLOOKUP(Y88,ud_functional_system[lookupValue],ud_functional_system[lookupKey],"ERROR"),""), "")</f>
        <v/>
      </c>
      <c r="AA88" s="2" t="str">
        <f t="shared" si="11"/>
        <v/>
      </c>
      <c r="AG88" s="3" t="str">
        <f>IF($A88="ADD",IF(NOT(ISBLANK(AF88)),_xlfn.XLOOKUP(AF88,ud_tcd_sign_class[lookupValue],ud_tcd_sign_class[lookupKey],"ERROR"),""), "")</f>
        <v/>
      </c>
      <c r="AI88" s="3" t="str">
        <f>IF($A88="ADD",IF(NOT(ISBLANK(AH88)),_xlfn.XLOOKUP(1,(ud_tcd_sign_subclass_lookup=AH88)*(ud_tcd_sign_subclass_parentKey=AG88),ud_tcd_sign_subclass[lookupKey],"ERROR"),""), "")</f>
        <v/>
      </c>
      <c r="AK88" s="3" t="str">
        <f>IF($A88="ADD",IF(NOT(ISBLANK(AJ88)),_xlfn.XLOOKUP(1,(ud_tcd_sign_type_el_lookup=AJ88)*(ud_tcd_sign_type_el_parentKey=AH88),ud_tcd_sign_type_el[lookupKey],"ERROR"),""), "")</f>
        <v/>
      </c>
      <c r="AM88" s="3" t="str">
        <f>IF($A88="ADD",IF(NOT(ISBLANK(AL88)),_xlfn.XLOOKUP(AL88,ud_power_requirements[lookupValue],ud_power_requirements[lookupKey],"ERROR"),""), "")</f>
        <v/>
      </c>
      <c r="AO88" s="3" t="str">
        <f>IF($A88="ADD",IF(NOT(ISBLANK(AN88)),_xlfn.XLOOKUP(AN88,ud_display_type[lookupValue],ud_display_type[lookupKey],"ERROR"),""), "")</f>
        <v/>
      </c>
      <c r="AP88" s="4"/>
      <c r="AQ88" s="4"/>
      <c r="AR88" s="3" t="str">
        <f t="shared" si="12"/>
        <v/>
      </c>
      <c r="AT88" s="8"/>
      <c r="AW88" s="3" t="str">
        <f>IF($A88="ADD",IF(NOT(ISBLANK(AV88)),_xlfn.XLOOKUP(AV88,ud_icp_group_standalone[lookupValue],ud_icp_group_standalone[lookupKey],"ERROR"),""), "")</f>
        <v/>
      </c>
      <c r="AY88" s="3" t="str">
        <f>IF($A88="ADD",IF(NOT(ISBLANK(AX88)),_xlfn.XLOOKUP(AX88,ud_icp_group_number[lookupValue],ud_icp_group_number[lookupKey],"ERROR"),""), "")</f>
        <v/>
      </c>
      <c r="AZ88" s="9"/>
      <c r="BB88" s="7"/>
      <c r="BC88" s="4" t="str">
        <f t="shared" ca="1" si="13"/>
        <v/>
      </c>
      <c r="BD88" s="4"/>
      <c r="BE88" s="3" t="str">
        <f t="shared" si="14"/>
        <v/>
      </c>
      <c r="BF88" s="3" t="str">
        <f>IF($A88="","",IF((AND($A88="ADD",OR(BE88="",BE88="In Use"))),"5",(_xlfn.XLOOKUP(BE88,ud_asset_status[lookupValue],ud_asset_status[lookupKey],""))))</f>
        <v/>
      </c>
      <c r="BG88" s="7"/>
      <c r="BI88" s="3" t="str">
        <f>IF($A88="ADD",IF(NOT(ISBLANK(BH88)),_xlfn.XLOOKUP(BH88,ar_replace_reason[lookupValue],ar_replace_reason[lookupKey],"ERROR"),""), "")</f>
        <v/>
      </c>
      <c r="BJ88" s="3" t="str">
        <f t="shared" si="15"/>
        <v/>
      </c>
      <c r="BK88" s="3" t="str">
        <f>IF($A88="","",IF((AND($A88="ADD",OR(BJ88="",BJ88="Queenstown-Lakes District Council"))),"70",(_xlfn.XLOOKUP(BJ88,ud_organisation_owner[lookupValue],ud_organisation_owner[lookupKey],""))))</f>
        <v/>
      </c>
      <c r="BL88" s="3" t="str">
        <f t="shared" si="16"/>
        <v/>
      </c>
      <c r="BM88" s="3" t="str">
        <f>IF($A88="","",IF((AND($A88="ADD",OR(BL88="",BL88="Queenstown-Lakes District Council"))),"70",(_xlfn.XLOOKUP(BL88,ud_organisation_owner[lookupValue],ud_organisation_owner[lookupKey],""))))</f>
        <v/>
      </c>
      <c r="BN88" s="3" t="str">
        <f t="shared" si="17"/>
        <v/>
      </c>
      <c r="BO88" s="3" t="str">
        <f>IF($A88="","",IF((AND($A88="ADD",OR(BN88="",BN88="Local Authority"))),"17",(_xlfn.XLOOKUP(BN88,ud_sub_organisation[lookupValue],ud_sub_organisation[lookupKey],""))))</f>
        <v/>
      </c>
      <c r="BP88" s="3" t="str">
        <f t="shared" si="18"/>
        <v/>
      </c>
      <c r="BQ88" s="3" t="str">
        <f>IF($A88="","",IF((AND($A88="ADD",OR(BP88="",BP88="Vested assets"))),"12",(_xlfn.XLOOKUP(BP88,ud_work_origin[lookupValue],ud_work_origin[lookupKey],""))))</f>
        <v/>
      </c>
      <c r="BR88" s="8"/>
      <c r="BS88" s="2" t="str">
        <f t="shared" si="19"/>
        <v/>
      </c>
      <c r="BT88" s="3" t="str">
        <f t="shared" si="20"/>
        <v/>
      </c>
      <c r="BU88" s="3" t="str">
        <f>IF($A88="","",IF((AND($A88="ADD",OR(BT88="",BT88="Excellent"))),"1",(_xlfn.XLOOKUP(BT88,condition[lookupValue],condition[lookupKey],""))))</f>
        <v/>
      </c>
      <c r="BV88" s="7" t="str">
        <f t="shared" si="21"/>
        <v/>
      </c>
      <c r="BW88" s="9"/>
    </row>
    <row r="89" spans="2:75">
      <c r="B89" s="4"/>
      <c r="D89" s="3" t="str">
        <f>IF($A89="ADD",IF(NOT(ISBLANK(C89)),_xlfn.XLOOKUP(C89,ud_amds_table_list[lookupValue],ud_amds_table_list[lookupKey],"ERROR"),""), "")</f>
        <v/>
      </c>
      <c r="E89" s="9"/>
      <c r="G89" s="3" t="str">
        <f>IF($A89="ADD",IF(NOT(ISBLANK(F89)),_xlfn.XLOOKUP(F89,roadnames[lookupValue],roadnames[lookupKey],"ERROR"),""), "")</f>
        <v/>
      </c>
      <c r="H89" s="5"/>
      <c r="I89" s="5"/>
      <c r="J89" s="6"/>
      <c r="L89" s="3" t="str">
        <f>IF($A89="ADD",IF(NOT(ISBLANK(K89)),_xlfn.XLOOKUP(K89,side[lookupValue],side[lookupKey],"ERROR"),""), "")</f>
        <v/>
      </c>
      <c r="M89" s="4"/>
      <c r="N89" s="4"/>
      <c r="O89" s="4"/>
      <c r="Q89" s="3" t="str">
        <f>IF($A89="ADD",IF(NOT(ISBLANK(P89)),_xlfn.XLOOKUP(P89,ud_placement[lookupValue],ud_placement[lookupKey],"ERROR"),""), "")</f>
        <v/>
      </c>
      <c r="S89" s="3" t="str">
        <f>IF($A89="ADD",IF(NOT(ISBLANK(R89)),_xlfn.XLOOKUP(R89,ud_facility[lookupValue],ud_facility[lookupKey],"ERROR"),""), "")</f>
        <v/>
      </c>
      <c r="U89" s="3" t="str">
        <f>IF($A89="ADD",IF(NOT(ISBLANK(T89)),_xlfn.XLOOKUP(T89,ud_mep_asset_type[lookupValue],ud_mep_asset_type[lookupKey],"ERROR"),""), "")</f>
        <v/>
      </c>
      <c r="W89" s="3" t="str">
        <f>IF($A89="ADD",IF(NOT(ISBLANK(V89)),_xlfn.XLOOKUP(V89,ud_functional_system[lookupValue],ud_functional_system[lookupKey],"ERROR"),""), "")</f>
        <v/>
      </c>
      <c r="Z89" s="3" t="str">
        <f>IF($A89="ADD",IF(NOT(ISBLANK(Y89)),_xlfn.XLOOKUP(Y89,ud_functional_system[lookupValue],ud_functional_system[lookupKey],"ERROR"),""), "")</f>
        <v/>
      </c>
      <c r="AA89" s="2" t="str">
        <f t="shared" si="11"/>
        <v/>
      </c>
      <c r="AG89" s="3" t="str">
        <f>IF($A89="ADD",IF(NOT(ISBLANK(AF89)),_xlfn.XLOOKUP(AF89,ud_tcd_sign_class[lookupValue],ud_tcd_sign_class[lookupKey],"ERROR"),""), "")</f>
        <v/>
      </c>
      <c r="AI89" s="3" t="str">
        <f>IF($A89="ADD",IF(NOT(ISBLANK(AH89)),_xlfn.XLOOKUP(1,(ud_tcd_sign_subclass_lookup=AH89)*(ud_tcd_sign_subclass_parentKey=AG89),ud_tcd_sign_subclass[lookupKey],"ERROR"),""), "")</f>
        <v/>
      </c>
      <c r="AK89" s="3" t="str">
        <f>IF($A89="ADD",IF(NOT(ISBLANK(AJ89)),_xlfn.XLOOKUP(1,(ud_tcd_sign_type_el_lookup=AJ89)*(ud_tcd_sign_type_el_parentKey=AH89),ud_tcd_sign_type_el[lookupKey],"ERROR"),""), "")</f>
        <v/>
      </c>
      <c r="AM89" s="3" t="str">
        <f>IF($A89="ADD",IF(NOT(ISBLANK(AL89)),_xlfn.XLOOKUP(AL89,ud_power_requirements[lookupValue],ud_power_requirements[lookupKey],"ERROR"),""), "")</f>
        <v/>
      </c>
      <c r="AO89" s="3" t="str">
        <f>IF($A89="ADD",IF(NOT(ISBLANK(AN89)),_xlfn.XLOOKUP(AN89,ud_display_type[lookupValue],ud_display_type[lookupKey],"ERROR"),""), "")</f>
        <v/>
      </c>
      <c r="AP89" s="4"/>
      <c r="AQ89" s="4"/>
      <c r="AR89" s="3" t="str">
        <f t="shared" si="12"/>
        <v/>
      </c>
      <c r="AT89" s="8"/>
      <c r="AW89" s="3" t="str">
        <f>IF($A89="ADD",IF(NOT(ISBLANK(AV89)),_xlfn.XLOOKUP(AV89,ud_icp_group_standalone[lookupValue],ud_icp_group_standalone[lookupKey],"ERROR"),""), "")</f>
        <v/>
      </c>
      <c r="AY89" s="3" t="str">
        <f>IF($A89="ADD",IF(NOT(ISBLANK(AX89)),_xlfn.XLOOKUP(AX89,ud_icp_group_number[lookupValue],ud_icp_group_number[lookupKey],"ERROR"),""), "")</f>
        <v/>
      </c>
      <c r="AZ89" s="9"/>
      <c r="BB89" s="7"/>
      <c r="BC89" s="4" t="str">
        <f t="shared" ca="1" si="13"/>
        <v/>
      </c>
      <c r="BD89" s="4"/>
      <c r="BE89" s="3" t="str">
        <f t="shared" si="14"/>
        <v/>
      </c>
      <c r="BF89" s="3" t="str">
        <f>IF($A89="","",IF((AND($A89="ADD",OR(BE89="",BE89="In Use"))),"5",(_xlfn.XLOOKUP(BE89,ud_asset_status[lookupValue],ud_asset_status[lookupKey],""))))</f>
        <v/>
      </c>
      <c r="BG89" s="7"/>
      <c r="BI89" s="3" t="str">
        <f>IF($A89="ADD",IF(NOT(ISBLANK(BH89)),_xlfn.XLOOKUP(BH89,ar_replace_reason[lookupValue],ar_replace_reason[lookupKey],"ERROR"),""), "")</f>
        <v/>
      </c>
      <c r="BJ89" s="3" t="str">
        <f t="shared" si="15"/>
        <v/>
      </c>
      <c r="BK89" s="3" t="str">
        <f>IF($A89="","",IF((AND($A89="ADD",OR(BJ89="",BJ89="Queenstown-Lakes District Council"))),"70",(_xlfn.XLOOKUP(BJ89,ud_organisation_owner[lookupValue],ud_organisation_owner[lookupKey],""))))</f>
        <v/>
      </c>
      <c r="BL89" s="3" t="str">
        <f t="shared" si="16"/>
        <v/>
      </c>
      <c r="BM89" s="3" t="str">
        <f>IF($A89="","",IF((AND($A89="ADD",OR(BL89="",BL89="Queenstown-Lakes District Council"))),"70",(_xlfn.XLOOKUP(BL89,ud_organisation_owner[lookupValue],ud_organisation_owner[lookupKey],""))))</f>
        <v/>
      </c>
      <c r="BN89" s="3" t="str">
        <f t="shared" si="17"/>
        <v/>
      </c>
      <c r="BO89" s="3" t="str">
        <f>IF($A89="","",IF((AND($A89="ADD",OR(BN89="",BN89="Local Authority"))),"17",(_xlfn.XLOOKUP(BN89,ud_sub_organisation[lookupValue],ud_sub_organisation[lookupKey],""))))</f>
        <v/>
      </c>
      <c r="BP89" s="3" t="str">
        <f t="shared" si="18"/>
        <v/>
      </c>
      <c r="BQ89" s="3" t="str">
        <f>IF($A89="","",IF((AND($A89="ADD",OR(BP89="",BP89="Vested assets"))),"12",(_xlfn.XLOOKUP(BP89,ud_work_origin[lookupValue],ud_work_origin[lookupKey],""))))</f>
        <v/>
      </c>
      <c r="BR89" s="8"/>
      <c r="BS89" s="2" t="str">
        <f t="shared" si="19"/>
        <v/>
      </c>
      <c r="BT89" s="3" t="str">
        <f t="shared" si="20"/>
        <v/>
      </c>
      <c r="BU89" s="3" t="str">
        <f>IF($A89="","",IF((AND($A89="ADD",OR(BT89="",BT89="Excellent"))),"1",(_xlfn.XLOOKUP(BT89,condition[lookupValue],condition[lookupKey],""))))</f>
        <v/>
      </c>
      <c r="BV89" s="7" t="str">
        <f t="shared" si="21"/>
        <v/>
      </c>
      <c r="BW89" s="9"/>
    </row>
    <row r="90" spans="2:75">
      <c r="B90" s="4"/>
      <c r="D90" s="3" t="str">
        <f>IF($A90="ADD",IF(NOT(ISBLANK(C90)),_xlfn.XLOOKUP(C90,ud_amds_table_list[lookupValue],ud_amds_table_list[lookupKey],"ERROR"),""), "")</f>
        <v/>
      </c>
      <c r="E90" s="9"/>
      <c r="G90" s="3" t="str">
        <f>IF($A90="ADD",IF(NOT(ISBLANK(F90)),_xlfn.XLOOKUP(F90,roadnames[lookupValue],roadnames[lookupKey],"ERROR"),""), "")</f>
        <v/>
      </c>
      <c r="H90" s="5"/>
      <c r="I90" s="5"/>
      <c r="J90" s="6"/>
      <c r="L90" s="3" t="str">
        <f>IF($A90="ADD",IF(NOT(ISBLANK(K90)),_xlfn.XLOOKUP(K90,side[lookupValue],side[lookupKey],"ERROR"),""), "")</f>
        <v/>
      </c>
      <c r="M90" s="4"/>
      <c r="N90" s="4"/>
      <c r="O90" s="4"/>
      <c r="Q90" s="3" t="str">
        <f>IF($A90="ADD",IF(NOT(ISBLANK(P90)),_xlfn.XLOOKUP(P90,ud_placement[lookupValue],ud_placement[lookupKey],"ERROR"),""), "")</f>
        <v/>
      </c>
      <c r="S90" s="3" t="str">
        <f>IF($A90="ADD",IF(NOT(ISBLANK(R90)),_xlfn.XLOOKUP(R90,ud_facility[lookupValue],ud_facility[lookupKey],"ERROR"),""), "")</f>
        <v/>
      </c>
      <c r="U90" s="3" t="str">
        <f>IF($A90="ADD",IF(NOT(ISBLANK(T90)),_xlfn.XLOOKUP(T90,ud_mep_asset_type[lookupValue],ud_mep_asset_type[lookupKey],"ERROR"),""), "")</f>
        <v/>
      </c>
      <c r="W90" s="3" t="str">
        <f>IF($A90="ADD",IF(NOT(ISBLANK(V90)),_xlfn.XLOOKUP(V90,ud_functional_system[lookupValue],ud_functional_system[lookupKey],"ERROR"),""), "")</f>
        <v/>
      </c>
      <c r="Z90" s="3" t="str">
        <f>IF($A90="ADD",IF(NOT(ISBLANK(Y90)),_xlfn.XLOOKUP(Y90,ud_functional_system[lookupValue],ud_functional_system[lookupKey],"ERROR"),""), "")</f>
        <v/>
      </c>
      <c r="AA90" s="2" t="str">
        <f t="shared" si="11"/>
        <v/>
      </c>
      <c r="AG90" s="3" t="str">
        <f>IF($A90="ADD",IF(NOT(ISBLANK(AF90)),_xlfn.XLOOKUP(AF90,ud_tcd_sign_class[lookupValue],ud_tcd_sign_class[lookupKey],"ERROR"),""), "")</f>
        <v/>
      </c>
      <c r="AI90" s="3" t="str">
        <f>IF($A90="ADD",IF(NOT(ISBLANK(AH90)),_xlfn.XLOOKUP(1,(ud_tcd_sign_subclass_lookup=AH90)*(ud_tcd_sign_subclass_parentKey=AG90),ud_tcd_sign_subclass[lookupKey],"ERROR"),""), "")</f>
        <v/>
      </c>
      <c r="AK90" s="3" t="str">
        <f>IF($A90="ADD",IF(NOT(ISBLANK(AJ90)),_xlfn.XLOOKUP(1,(ud_tcd_sign_type_el_lookup=AJ90)*(ud_tcd_sign_type_el_parentKey=AH90),ud_tcd_sign_type_el[lookupKey],"ERROR"),""), "")</f>
        <v/>
      </c>
      <c r="AM90" s="3" t="str">
        <f>IF($A90="ADD",IF(NOT(ISBLANK(AL90)),_xlfn.XLOOKUP(AL90,ud_power_requirements[lookupValue],ud_power_requirements[lookupKey],"ERROR"),""), "")</f>
        <v/>
      </c>
      <c r="AO90" s="3" t="str">
        <f>IF($A90="ADD",IF(NOT(ISBLANK(AN90)),_xlfn.XLOOKUP(AN90,ud_display_type[lookupValue],ud_display_type[lookupKey],"ERROR"),""), "")</f>
        <v/>
      </c>
      <c r="AP90" s="4"/>
      <c r="AQ90" s="4"/>
      <c r="AR90" s="3" t="str">
        <f t="shared" si="12"/>
        <v/>
      </c>
      <c r="AT90" s="8"/>
      <c r="AW90" s="3" t="str">
        <f>IF($A90="ADD",IF(NOT(ISBLANK(AV90)),_xlfn.XLOOKUP(AV90,ud_icp_group_standalone[lookupValue],ud_icp_group_standalone[lookupKey],"ERROR"),""), "")</f>
        <v/>
      </c>
      <c r="AY90" s="3" t="str">
        <f>IF($A90="ADD",IF(NOT(ISBLANK(AX90)),_xlfn.XLOOKUP(AX90,ud_icp_group_number[lookupValue],ud_icp_group_number[lookupKey],"ERROR"),""), "")</f>
        <v/>
      </c>
      <c r="AZ90" s="9"/>
      <c r="BB90" s="7"/>
      <c r="BC90" s="4" t="str">
        <f t="shared" ca="1" si="13"/>
        <v/>
      </c>
      <c r="BD90" s="4"/>
      <c r="BE90" s="3" t="str">
        <f t="shared" si="14"/>
        <v/>
      </c>
      <c r="BF90" s="3" t="str">
        <f>IF($A90="","",IF((AND($A90="ADD",OR(BE90="",BE90="In Use"))),"5",(_xlfn.XLOOKUP(BE90,ud_asset_status[lookupValue],ud_asset_status[lookupKey],""))))</f>
        <v/>
      </c>
      <c r="BG90" s="7"/>
      <c r="BI90" s="3" t="str">
        <f>IF($A90="ADD",IF(NOT(ISBLANK(BH90)),_xlfn.XLOOKUP(BH90,ar_replace_reason[lookupValue],ar_replace_reason[lookupKey],"ERROR"),""), "")</f>
        <v/>
      </c>
      <c r="BJ90" s="3" t="str">
        <f t="shared" si="15"/>
        <v/>
      </c>
      <c r="BK90" s="3" t="str">
        <f>IF($A90="","",IF((AND($A90="ADD",OR(BJ90="",BJ90="Queenstown-Lakes District Council"))),"70",(_xlfn.XLOOKUP(BJ90,ud_organisation_owner[lookupValue],ud_organisation_owner[lookupKey],""))))</f>
        <v/>
      </c>
      <c r="BL90" s="3" t="str">
        <f t="shared" si="16"/>
        <v/>
      </c>
      <c r="BM90" s="3" t="str">
        <f>IF($A90="","",IF((AND($A90="ADD",OR(BL90="",BL90="Queenstown-Lakes District Council"))),"70",(_xlfn.XLOOKUP(BL90,ud_organisation_owner[lookupValue],ud_organisation_owner[lookupKey],""))))</f>
        <v/>
      </c>
      <c r="BN90" s="3" t="str">
        <f t="shared" si="17"/>
        <v/>
      </c>
      <c r="BO90" s="3" t="str">
        <f>IF($A90="","",IF((AND($A90="ADD",OR(BN90="",BN90="Local Authority"))),"17",(_xlfn.XLOOKUP(BN90,ud_sub_organisation[lookupValue],ud_sub_organisation[lookupKey],""))))</f>
        <v/>
      </c>
      <c r="BP90" s="3" t="str">
        <f t="shared" si="18"/>
        <v/>
      </c>
      <c r="BQ90" s="3" t="str">
        <f>IF($A90="","",IF((AND($A90="ADD",OR(BP90="",BP90="Vested assets"))),"12",(_xlfn.XLOOKUP(BP90,ud_work_origin[lookupValue],ud_work_origin[lookupKey],""))))</f>
        <v/>
      </c>
      <c r="BR90" s="8"/>
      <c r="BS90" s="2" t="str">
        <f t="shared" si="19"/>
        <v/>
      </c>
      <c r="BT90" s="3" t="str">
        <f t="shared" si="20"/>
        <v/>
      </c>
      <c r="BU90" s="3" t="str">
        <f>IF($A90="","",IF((AND($A90="ADD",OR(BT90="",BT90="Excellent"))),"1",(_xlfn.XLOOKUP(BT90,condition[lookupValue],condition[lookupKey],""))))</f>
        <v/>
      </c>
      <c r="BV90" s="7" t="str">
        <f t="shared" si="21"/>
        <v/>
      </c>
      <c r="BW90" s="9"/>
    </row>
    <row r="91" spans="2:75">
      <c r="B91" s="4"/>
      <c r="D91" s="3" t="str">
        <f>IF($A91="ADD",IF(NOT(ISBLANK(C91)),_xlfn.XLOOKUP(C91,ud_amds_table_list[lookupValue],ud_amds_table_list[lookupKey],"ERROR"),""), "")</f>
        <v/>
      </c>
      <c r="E91" s="9"/>
      <c r="G91" s="3" t="str">
        <f>IF($A91="ADD",IF(NOT(ISBLANK(F91)),_xlfn.XLOOKUP(F91,roadnames[lookupValue],roadnames[lookupKey],"ERROR"),""), "")</f>
        <v/>
      </c>
      <c r="H91" s="5"/>
      <c r="I91" s="5"/>
      <c r="J91" s="6"/>
      <c r="L91" s="3" t="str">
        <f>IF($A91="ADD",IF(NOT(ISBLANK(K91)),_xlfn.XLOOKUP(K91,side[lookupValue],side[lookupKey],"ERROR"),""), "")</f>
        <v/>
      </c>
      <c r="M91" s="4"/>
      <c r="N91" s="4"/>
      <c r="O91" s="4"/>
      <c r="Q91" s="3" t="str">
        <f>IF($A91="ADD",IF(NOT(ISBLANK(P91)),_xlfn.XLOOKUP(P91,ud_placement[lookupValue],ud_placement[lookupKey],"ERROR"),""), "")</f>
        <v/>
      </c>
      <c r="S91" s="3" t="str">
        <f>IF($A91="ADD",IF(NOT(ISBLANK(R91)),_xlfn.XLOOKUP(R91,ud_facility[lookupValue],ud_facility[lookupKey],"ERROR"),""), "")</f>
        <v/>
      </c>
      <c r="U91" s="3" t="str">
        <f>IF($A91="ADD",IF(NOT(ISBLANK(T91)),_xlfn.XLOOKUP(T91,ud_mep_asset_type[lookupValue],ud_mep_asset_type[lookupKey],"ERROR"),""), "")</f>
        <v/>
      </c>
      <c r="W91" s="3" t="str">
        <f>IF($A91="ADD",IF(NOT(ISBLANK(V91)),_xlfn.XLOOKUP(V91,ud_functional_system[lookupValue],ud_functional_system[lookupKey],"ERROR"),""), "")</f>
        <v/>
      </c>
      <c r="Z91" s="3" t="str">
        <f>IF($A91="ADD",IF(NOT(ISBLANK(Y91)),_xlfn.XLOOKUP(Y91,ud_functional_system[lookupValue],ud_functional_system[lookupKey],"ERROR"),""), "")</f>
        <v/>
      </c>
      <c r="AA91" s="2" t="str">
        <f t="shared" si="11"/>
        <v/>
      </c>
      <c r="AG91" s="3" t="str">
        <f>IF($A91="ADD",IF(NOT(ISBLANK(AF91)),_xlfn.XLOOKUP(AF91,ud_tcd_sign_class[lookupValue],ud_tcd_sign_class[lookupKey],"ERROR"),""), "")</f>
        <v/>
      </c>
      <c r="AI91" s="3" t="str">
        <f>IF($A91="ADD",IF(NOT(ISBLANK(AH91)),_xlfn.XLOOKUP(1,(ud_tcd_sign_subclass_lookup=AH91)*(ud_tcd_sign_subclass_parentKey=AG91),ud_tcd_sign_subclass[lookupKey],"ERROR"),""), "")</f>
        <v/>
      </c>
      <c r="AK91" s="3" t="str">
        <f>IF($A91="ADD",IF(NOT(ISBLANK(AJ91)),_xlfn.XLOOKUP(1,(ud_tcd_sign_type_el_lookup=AJ91)*(ud_tcd_sign_type_el_parentKey=AH91),ud_tcd_sign_type_el[lookupKey],"ERROR"),""), "")</f>
        <v/>
      </c>
      <c r="AM91" s="3" t="str">
        <f>IF($A91="ADD",IF(NOT(ISBLANK(AL91)),_xlfn.XLOOKUP(AL91,ud_power_requirements[lookupValue],ud_power_requirements[lookupKey],"ERROR"),""), "")</f>
        <v/>
      </c>
      <c r="AO91" s="3" t="str">
        <f>IF($A91="ADD",IF(NOT(ISBLANK(AN91)),_xlfn.XLOOKUP(AN91,ud_display_type[lookupValue],ud_display_type[lookupKey],"ERROR"),""), "")</f>
        <v/>
      </c>
      <c r="AP91" s="4"/>
      <c r="AQ91" s="4"/>
      <c r="AR91" s="3" t="str">
        <f t="shared" si="12"/>
        <v/>
      </c>
      <c r="AT91" s="8"/>
      <c r="AW91" s="3" t="str">
        <f>IF($A91="ADD",IF(NOT(ISBLANK(AV91)),_xlfn.XLOOKUP(AV91,ud_icp_group_standalone[lookupValue],ud_icp_group_standalone[lookupKey],"ERROR"),""), "")</f>
        <v/>
      </c>
      <c r="AY91" s="3" t="str">
        <f>IF($A91="ADD",IF(NOT(ISBLANK(AX91)),_xlfn.XLOOKUP(AX91,ud_icp_group_number[lookupValue],ud_icp_group_number[lookupKey],"ERROR"),""), "")</f>
        <v/>
      </c>
      <c r="AZ91" s="9"/>
      <c r="BB91" s="7"/>
      <c r="BC91" s="4" t="str">
        <f t="shared" ca="1" si="13"/>
        <v/>
      </c>
      <c r="BD91" s="4"/>
      <c r="BE91" s="3" t="str">
        <f t="shared" si="14"/>
        <v/>
      </c>
      <c r="BF91" s="3" t="str">
        <f>IF($A91="","",IF((AND($A91="ADD",OR(BE91="",BE91="In Use"))),"5",(_xlfn.XLOOKUP(BE91,ud_asset_status[lookupValue],ud_asset_status[lookupKey],""))))</f>
        <v/>
      </c>
      <c r="BG91" s="7"/>
      <c r="BI91" s="3" t="str">
        <f>IF($A91="ADD",IF(NOT(ISBLANK(BH91)),_xlfn.XLOOKUP(BH91,ar_replace_reason[lookupValue],ar_replace_reason[lookupKey],"ERROR"),""), "")</f>
        <v/>
      </c>
      <c r="BJ91" s="3" t="str">
        <f t="shared" si="15"/>
        <v/>
      </c>
      <c r="BK91" s="3" t="str">
        <f>IF($A91="","",IF((AND($A91="ADD",OR(BJ91="",BJ91="Queenstown-Lakes District Council"))),"70",(_xlfn.XLOOKUP(BJ91,ud_organisation_owner[lookupValue],ud_organisation_owner[lookupKey],""))))</f>
        <v/>
      </c>
      <c r="BL91" s="3" t="str">
        <f t="shared" si="16"/>
        <v/>
      </c>
      <c r="BM91" s="3" t="str">
        <f>IF($A91="","",IF((AND($A91="ADD",OR(BL91="",BL91="Queenstown-Lakes District Council"))),"70",(_xlfn.XLOOKUP(BL91,ud_organisation_owner[lookupValue],ud_organisation_owner[lookupKey],""))))</f>
        <v/>
      </c>
      <c r="BN91" s="3" t="str">
        <f t="shared" si="17"/>
        <v/>
      </c>
      <c r="BO91" s="3" t="str">
        <f>IF($A91="","",IF((AND($A91="ADD",OR(BN91="",BN91="Local Authority"))),"17",(_xlfn.XLOOKUP(BN91,ud_sub_organisation[lookupValue],ud_sub_organisation[lookupKey],""))))</f>
        <v/>
      </c>
      <c r="BP91" s="3" t="str">
        <f t="shared" si="18"/>
        <v/>
      </c>
      <c r="BQ91" s="3" t="str">
        <f>IF($A91="","",IF((AND($A91="ADD",OR(BP91="",BP91="Vested assets"))),"12",(_xlfn.XLOOKUP(BP91,ud_work_origin[lookupValue],ud_work_origin[lookupKey],""))))</f>
        <v/>
      </c>
      <c r="BR91" s="8"/>
      <c r="BS91" s="2" t="str">
        <f t="shared" si="19"/>
        <v/>
      </c>
      <c r="BT91" s="3" t="str">
        <f t="shared" si="20"/>
        <v/>
      </c>
      <c r="BU91" s="3" t="str">
        <f>IF($A91="","",IF((AND($A91="ADD",OR(BT91="",BT91="Excellent"))),"1",(_xlfn.XLOOKUP(BT91,condition[lookupValue],condition[lookupKey],""))))</f>
        <v/>
      </c>
      <c r="BV91" s="7" t="str">
        <f t="shared" si="21"/>
        <v/>
      </c>
      <c r="BW91" s="9"/>
    </row>
    <row r="92" spans="2:75">
      <c r="B92" s="4"/>
      <c r="D92" s="3" t="str">
        <f>IF($A92="ADD",IF(NOT(ISBLANK(C92)),_xlfn.XLOOKUP(C92,ud_amds_table_list[lookupValue],ud_amds_table_list[lookupKey],"ERROR"),""), "")</f>
        <v/>
      </c>
      <c r="E92" s="9"/>
      <c r="G92" s="3" t="str">
        <f>IF($A92="ADD",IF(NOT(ISBLANK(F92)),_xlfn.XLOOKUP(F92,roadnames[lookupValue],roadnames[lookupKey],"ERROR"),""), "")</f>
        <v/>
      </c>
      <c r="H92" s="5"/>
      <c r="I92" s="5"/>
      <c r="J92" s="6"/>
      <c r="L92" s="3" t="str">
        <f>IF($A92="ADD",IF(NOT(ISBLANK(K92)),_xlfn.XLOOKUP(K92,side[lookupValue],side[lookupKey],"ERROR"),""), "")</f>
        <v/>
      </c>
      <c r="M92" s="4"/>
      <c r="N92" s="4"/>
      <c r="O92" s="4"/>
      <c r="Q92" s="3" t="str">
        <f>IF($A92="ADD",IF(NOT(ISBLANK(P92)),_xlfn.XLOOKUP(P92,ud_placement[lookupValue],ud_placement[lookupKey],"ERROR"),""), "")</f>
        <v/>
      </c>
      <c r="S92" s="3" t="str">
        <f>IF($A92="ADD",IF(NOT(ISBLANK(R92)),_xlfn.XLOOKUP(R92,ud_facility[lookupValue],ud_facility[lookupKey],"ERROR"),""), "")</f>
        <v/>
      </c>
      <c r="U92" s="3" t="str">
        <f>IF($A92="ADD",IF(NOT(ISBLANK(T92)),_xlfn.XLOOKUP(T92,ud_mep_asset_type[lookupValue],ud_mep_asset_type[lookupKey],"ERROR"),""), "")</f>
        <v/>
      </c>
      <c r="W92" s="3" t="str">
        <f>IF($A92="ADD",IF(NOT(ISBLANK(V92)),_xlfn.XLOOKUP(V92,ud_functional_system[lookupValue],ud_functional_system[lookupKey],"ERROR"),""), "")</f>
        <v/>
      </c>
      <c r="Z92" s="3" t="str">
        <f>IF($A92="ADD",IF(NOT(ISBLANK(Y92)),_xlfn.XLOOKUP(Y92,ud_functional_system[lookupValue],ud_functional_system[lookupKey],"ERROR"),""), "")</f>
        <v/>
      </c>
      <c r="AA92" s="2" t="str">
        <f t="shared" si="11"/>
        <v/>
      </c>
      <c r="AG92" s="3" t="str">
        <f>IF($A92="ADD",IF(NOT(ISBLANK(AF92)),_xlfn.XLOOKUP(AF92,ud_tcd_sign_class[lookupValue],ud_tcd_sign_class[lookupKey],"ERROR"),""), "")</f>
        <v/>
      </c>
      <c r="AI92" s="3" t="str">
        <f>IF($A92="ADD",IF(NOT(ISBLANK(AH92)),_xlfn.XLOOKUP(1,(ud_tcd_sign_subclass_lookup=AH92)*(ud_tcd_sign_subclass_parentKey=AG92),ud_tcd_sign_subclass[lookupKey],"ERROR"),""), "")</f>
        <v/>
      </c>
      <c r="AK92" s="3" t="str">
        <f>IF($A92="ADD",IF(NOT(ISBLANK(AJ92)),_xlfn.XLOOKUP(1,(ud_tcd_sign_type_el_lookup=AJ92)*(ud_tcd_sign_type_el_parentKey=AH92),ud_tcd_sign_type_el[lookupKey],"ERROR"),""), "")</f>
        <v/>
      </c>
      <c r="AM92" s="3" t="str">
        <f>IF($A92="ADD",IF(NOT(ISBLANK(AL92)),_xlfn.XLOOKUP(AL92,ud_power_requirements[lookupValue],ud_power_requirements[lookupKey],"ERROR"),""), "")</f>
        <v/>
      </c>
      <c r="AO92" s="3" t="str">
        <f>IF($A92="ADD",IF(NOT(ISBLANK(AN92)),_xlfn.XLOOKUP(AN92,ud_display_type[lookupValue],ud_display_type[lookupKey],"ERROR"),""), "")</f>
        <v/>
      </c>
      <c r="AP92" s="4"/>
      <c r="AQ92" s="4"/>
      <c r="AR92" s="3" t="str">
        <f t="shared" si="12"/>
        <v/>
      </c>
      <c r="AT92" s="8"/>
      <c r="AW92" s="3" t="str">
        <f>IF($A92="ADD",IF(NOT(ISBLANK(AV92)),_xlfn.XLOOKUP(AV92,ud_icp_group_standalone[lookupValue],ud_icp_group_standalone[lookupKey],"ERROR"),""), "")</f>
        <v/>
      </c>
      <c r="AY92" s="3" t="str">
        <f>IF($A92="ADD",IF(NOT(ISBLANK(AX92)),_xlfn.XLOOKUP(AX92,ud_icp_group_number[lookupValue],ud_icp_group_number[lookupKey],"ERROR"),""), "")</f>
        <v/>
      </c>
      <c r="AZ92" s="9"/>
      <c r="BB92" s="7"/>
      <c r="BC92" s="4" t="str">
        <f t="shared" ca="1" si="13"/>
        <v/>
      </c>
      <c r="BD92" s="4"/>
      <c r="BE92" s="3" t="str">
        <f t="shared" si="14"/>
        <v/>
      </c>
      <c r="BF92" s="3" t="str">
        <f>IF($A92="","",IF((AND($A92="ADD",OR(BE92="",BE92="In Use"))),"5",(_xlfn.XLOOKUP(BE92,ud_asset_status[lookupValue],ud_asset_status[lookupKey],""))))</f>
        <v/>
      </c>
      <c r="BG92" s="7"/>
      <c r="BI92" s="3" t="str">
        <f>IF($A92="ADD",IF(NOT(ISBLANK(BH92)),_xlfn.XLOOKUP(BH92,ar_replace_reason[lookupValue],ar_replace_reason[lookupKey],"ERROR"),""), "")</f>
        <v/>
      </c>
      <c r="BJ92" s="3" t="str">
        <f t="shared" si="15"/>
        <v/>
      </c>
      <c r="BK92" s="3" t="str">
        <f>IF($A92="","",IF((AND($A92="ADD",OR(BJ92="",BJ92="Queenstown-Lakes District Council"))),"70",(_xlfn.XLOOKUP(BJ92,ud_organisation_owner[lookupValue],ud_organisation_owner[lookupKey],""))))</f>
        <v/>
      </c>
      <c r="BL92" s="3" t="str">
        <f t="shared" si="16"/>
        <v/>
      </c>
      <c r="BM92" s="3" t="str">
        <f>IF($A92="","",IF((AND($A92="ADD",OR(BL92="",BL92="Queenstown-Lakes District Council"))),"70",(_xlfn.XLOOKUP(BL92,ud_organisation_owner[lookupValue],ud_organisation_owner[lookupKey],""))))</f>
        <v/>
      </c>
      <c r="BN92" s="3" t="str">
        <f t="shared" si="17"/>
        <v/>
      </c>
      <c r="BO92" s="3" t="str">
        <f>IF($A92="","",IF((AND($A92="ADD",OR(BN92="",BN92="Local Authority"))),"17",(_xlfn.XLOOKUP(BN92,ud_sub_organisation[lookupValue],ud_sub_organisation[lookupKey],""))))</f>
        <v/>
      </c>
      <c r="BP92" s="3" t="str">
        <f t="shared" si="18"/>
        <v/>
      </c>
      <c r="BQ92" s="3" t="str">
        <f>IF($A92="","",IF((AND($A92="ADD",OR(BP92="",BP92="Vested assets"))),"12",(_xlfn.XLOOKUP(BP92,ud_work_origin[lookupValue],ud_work_origin[lookupKey],""))))</f>
        <v/>
      </c>
      <c r="BR92" s="8"/>
      <c r="BS92" s="2" t="str">
        <f t="shared" si="19"/>
        <v/>
      </c>
      <c r="BT92" s="3" t="str">
        <f t="shared" si="20"/>
        <v/>
      </c>
      <c r="BU92" s="3" t="str">
        <f>IF($A92="","",IF((AND($A92="ADD",OR(BT92="",BT92="Excellent"))),"1",(_xlfn.XLOOKUP(BT92,condition[lookupValue],condition[lookupKey],""))))</f>
        <v/>
      </c>
      <c r="BV92" s="7" t="str">
        <f t="shared" si="21"/>
        <v/>
      </c>
      <c r="BW92" s="9"/>
    </row>
    <row r="93" spans="2:75">
      <c r="B93" s="4"/>
      <c r="D93" s="3" t="str">
        <f>IF($A93="ADD",IF(NOT(ISBLANK(C93)),_xlfn.XLOOKUP(C93,ud_amds_table_list[lookupValue],ud_amds_table_list[lookupKey],"ERROR"),""), "")</f>
        <v/>
      </c>
      <c r="E93" s="9"/>
      <c r="G93" s="3" t="str">
        <f>IF($A93="ADD",IF(NOT(ISBLANK(F93)),_xlfn.XLOOKUP(F93,roadnames[lookupValue],roadnames[lookupKey],"ERROR"),""), "")</f>
        <v/>
      </c>
      <c r="H93" s="5"/>
      <c r="I93" s="5"/>
      <c r="J93" s="6"/>
      <c r="L93" s="3" t="str">
        <f>IF($A93="ADD",IF(NOT(ISBLANK(K93)),_xlfn.XLOOKUP(K93,side[lookupValue],side[lookupKey],"ERROR"),""), "")</f>
        <v/>
      </c>
      <c r="M93" s="4"/>
      <c r="N93" s="4"/>
      <c r="O93" s="4"/>
      <c r="Q93" s="3" t="str">
        <f>IF($A93="ADD",IF(NOT(ISBLANK(P93)),_xlfn.XLOOKUP(P93,ud_placement[lookupValue],ud_placement[lookupKey],"ERROR"),""), "")</f>
        <v/>
      </c>
      <c r="S93" s="3" t="str">
        <f>IF($A93="ADD",IF(NOT(ISBLANK(R93)),_xlfn.XLOOKUP(R93,ud_facility[lookupValue],ud_facility[lookupKey],"ERROR"),""), "")</f>
        <v/>
      </c>
      <c r="U93" s="3" t="str">
        <f>IF($A93="ADD",IF(NOT(ISBLANK(T93)),_xlfn.XLOOKUP(T93,ud_mep_asset_type[lookupValue],ud_mep_asset_type[lookupKey],"ERROR"),""), "")</f>
        <v/>
      </c>
      <c r="W93" s="3" t="str">
        <f>IF($A93="ADD",IF(NOT(ISBLANK(V93)),_xlfn.XLOOKUP(V93,ud_functional_system[lookupValue],ud_functional_system[lookupKey],"ERROR"),""), "")</f>
        <v/>
      </c>
      <c r="Z93" s="3" t="str">
        <f>IF($A93="ADD",IF(NOT(ISBLANK(Y93)),_xlfn.XLOOKUP(Y93,ud_functional_system[lookupValue],ud_functional_system[lookupKey],"ERROR"),""), "")</f>
        <v/>
      </c>
      <c r="AA93" s="2" t="str">
        <f t="shared" si="11"/>
        <v/>
      </c>
      <c r="AG93" s="3" t="str">
        <f>IF($A93="ADD",IF(NOT(ISBLANK(AF93)),_xlfn.XLOOKUP(AF93,ud_tcd_sign_class[lookupValue],ud_tcd_sign_class[lookupKey],"ERROR"),""), "")</f>
        <v/>
      </c>
      <c r="AI93" s="3" t="str">
        <f>IF($A93="ADD",IF(NOT(ISBLANK(AH93)),_xlfn.XLOOKUP(1,(ud_tcd_sign_subclass_lookup=AH93)*(ud_tcd_sign_subclass_parentKey=AG93),ud_tcd_sign_subclass[lookupKey],"ERROR"),""), "")</f>
        <v/>
      </c>
      <c r="AK93" s="3" t="str">
        <f>IF($A93="ADD",IF(NOT(ISBLANK(AJ93)),_xlfn.XLOOKUP(1,(ud_tcd_sign_type_el_lookup=AJ93)*(ud_tcd_sign_type_el_parentKey=AH93),ud_tcd_sign_type_el[lookupKey],"ERROR"),""), "")</f>
        <v/>
      </c>
      <c r="AM93" s="3" t="str">
        <f>IF($A93="ADD",IF(NOT(ISBLANK(AL93)),_xlfn.XLOOKUP(AL93,ud_power_requirements[lookupValue],ud_power_requirements[lookupKey],"ERROR"),""), "")</f>
        <v/>
      </c>
      <c r="AO93" s="3" t="str">
        <f>IF($A93="ADD",IF(NOT(ISBLANK(AN93)),_xlfn.XLOOKUP(AN93,ud_display_type[lookupValue],ud_display_type[lookupKey],"ERROR"),""), "")</f>
        <v/>
      </c>
      <c r="AP93" s="4"/>
      <c r="AQ93" s="4"/>
      <c r="AR93" s="3" t="str">
        <f t="shared" si="12"/>
        <v/>
      </c>
      <c r="AT93" s="8"/>
      <c r="AW93" s="3" t="str">
        <f>IF($A93="ADD",IF(NOT(ISBLANK(AV93)),_xlfn.XLOOKUP(AV93,ud_icp_group_standalone[lookupValue],ud_icp_group_standalone[lookupKey],"ERROR"),""), "")</f>
        <v/>
      </c>
      <c r="AY93" s="3" t="str">
        <f>IF($A93="ADD",IF(NOT(ISBLANK(AX93)),_xlfn.XLOOKUP(AX93,ud_icp_group_number[lookupValue],ud_icp_group_number[lookupKey],"ERROR"),""), "")</f>
        <v/>
      </c>
      <c r="AZ93" s="9"/>
      <c r="BB93" s="7"/>
      <c r="BC93" s="4" t="str">
        <f t="shared" ca="1" si="13"/>
        <v/>
      </c>
      <c r="BD93" s="4"/>
      <c r="BE93" s="3" t="str">
        <f t="shared" si="14"/>
        <v/>
      </c>
      <c r="BF93" s="3" t="str">
        <f>IF($A93="","",IF((AND($A93="ADD",OR(BE93="",BE93="In Use"))),"5",(_xlfn.XLOOKUP(BE93,ud_asset_status[lookupValue],ud_asset_status[lookupKey],""))))</f>
        <v/>
      </c>
      <c r="BG93" s="7"/>
      <c r="BI93" s="3" t="str">
        <f>IF($A93="ADD",IF(NOT(ISBLANK(BH93)),_xlfn.XLOOKUP(BH93,ar_replace_reason[lookupValue],ar_replace_reason[lookupKey],"ERROR"),""), "")</f>
        <v/>
      </c>
      <c r="BJ93" s="3" t="str">
        <f t="shared" si="15"/>
        <v/>
      </c>
      <c r="BK93" s="3" t="str">
        <f>IF($A93="","",IF((AND($A93="ADD",OR(BJ93="",BJ93="Queenstown-Lakes District Council"))),"70",(_xlfn.XLOOKUP(BJ93,ud_organisation_owner[lookupValue],ud_organisation_owner[lookupKey],""))))</f>
        <v/>
      </c>
      <c r="BL93" s="3" t="str">
        <f t="shared" si="16"/>
        <v/>
      </c>
      <c r="BM93" s="3" t="str">
        <f>IF($A93="","",IF((AND($A93="ADD",OR(BL93="",BL93="Queenstown-Lakes District Council"))),"70",(_xlfn.XLOOKUP(BL93,ud_organisation_owner[lookupValue],ud_organisation_owner[lookupKey],""))))</f>
        <v/>
      </c>
      <c r="BN93" s="3" t="str">
        <f t="shared" si="17"/>
        <v/>
      </c>
      <c r="BO93" s="3" t="str">
        <f>IF($A93="","",IF((AND($A93="ADD",OR(BN93="",BN93="Local Authority"))),"17",(_xlfn.XLOOKUP(BN93,ud_sub_organisation[lookupValue],ud_sub_organisation[lookupKey],""))))</f>
        <v/>
      </c>
      <c r="BP93" s="3" t="str">
        <f t="shared" si="18"/>
        <v/>
      </c>
      <c r="BQ93" s="3" t="str">
        <f>IF($A93="","",IF((AND($A93="ADD",OR(BP93="",BP93="Vested assets"))),"12",(_xlfn.XLOOKUP(BP93,ud_work_origin[lookupValue],ud_work_origin[lookupKey],""))))</f>
        <v/>
      </c>
      <c r="BR93" s="8"/>
      <c r="BS93" s="2" t="str">
        <f t="shared" si="19"/>
        <v/>
      </c>
      <c r="BT93" s="3" t="str">
        <f t="shared" si="20"/>
        <v/>
      </c>
      <c r="BU93" s="3" t="str">
        <f>IF($A93="","",IF((AND($A93="ADD",OR(BT93="",BT93="Excellent"))),"1",(_xlfn.XLOOKUP(BT93,condition[lookupValue],condition[lookupKey],""))))</f>
        <v/>
      </c>
      <c r="BV93" s="7" t="str">
        <f t="shared" si="21"/>
        <v/>
      </c>
      <c r="BW93" s="9"/>
    </row>
    <row r="94" spans="2:75">
      <c r="B94" s="4"/>
      <c r="D94" s="3" t="str">
        <f>IF($A94="ADD",IF(NOT(ISBLANK(C94)),_xlfn.XLOOKUP(C94,ud_amds_table_list[lookupValue],ud_amds_table_list[lookupKey],"ERROR"),""), "")</f>
        <v/>
      </c>
      <c r="E94" s="9"/>
      <c r="G94" s="3" t="str">
        <f>IF($A94="ADD",IF(NOT(ISBLANK(F94)),_xlfn.XLOOKUP(F94,roadnames[lookupValue],roadnames[lookupKey],"ERROR"),""), "")</f>
        <v/>
      </c>
      <c r="H94" s="5"/>
      <c r="I94" s="5"/>
      <c r="J94" s="6"/>
      <c r="L94" s="3" t="str">
        <f>IF($A94="ADD",IF(NOT(ISBLANK(K94)),_xlfn.XLOOKUP(K94,side[lookupValue],side[lookupKey],"ERROR"),""), "")</f>
        <v/>
      </c>
      <c r="M94" s="4"/>
      <c r="N94" s="4"/>
      <c r="O94" s="4"/>
      <c r="Q94" s="3" t="str">
        <f>IF($A94="ADD",IF(NOT(ISBLANK(P94)),_xlfn.XLOOKUP(P94,ud_placement[lookupValue],ud_placement[lookupKey],"ERROR"),""), "")</f>
        <v/>
      </c>
      <c r="S94" s="3" t="str">
        <f>IF($A94="ADD",IF(NOT(ISBLANK(R94)),_xlfn.XLOOKUP(R94,ud_facility[lookupValue],ud_facility[lookupKey],"ERROR"),""), "")</f>
        <v/>
      </c>
      <c r="U94" s="3" t="str">
        <f>IF($A94="ADD",IF(NOT(ISBLANK(T94)),_xlfn.XLOOKUP(T94,ud_mep_asset_type[lookupValue],ud_mep_asset_type[lookupKey],"ERROR"),""), "")</f>
        <v/>
      </c>
      <c r="W94" s="3" t="str">
        <f>IF($A94="ADD",IF(NOT(ISBLANK(V94)),_xlfn.XLOOKUP(V94,ud_functional_system[lookupValue],ud_functional_system[lookupKey],"ERROR"),""), "")</f>
        <v/>
      </c>
      <c r="Z94" s="3" t="str">
        <f>IF($A94="ADD",IF(NOT(ISBLANK(Y94)),_xlfn.XLOOKUP(Y94,ud_functional_system[lookupValue],ud_functional_system[lookupKey],"ERROR"),""), "")</f>
        <v/>
      </c>
      <c r="AA94" s="2" t="str">
        <f t="shared" si="11"/>
        <v/>
      </c>
      <c r="AG94" s="3" t="str">
        <f>IF($A94="ADD",IF(NOT(ISBLANK(AF94)),_xlfn.XLOOKUP(AF94,ud_tcd_sign_class[lookupValue],ud_tcd_sign_class[lookupKey],"ERROR"),""), "")</f>
        <v/>
      </c>
      <c r="AI94" s="3" t="str">
        <f>IF($A94="ADD",IF(NOT(ISBLANK(AH94)),_xlfn.XLOOKUP(1,(ud_tcd_sign_subclass_lookup=AH94)*(ud_tcd_sign_subclass_parentKey=AG94),ud_tcd_sign_subclass[lookupKey],"ERROR"),""), "")</f>
        <v/>
      </c>
      <c r="AK94" s="3" t="str">
        <f>IF($A94="ADD",IF(NOT(ISBLANK(AJ94)),_xlfn.XLOOKUP(1,(ud_tcd_sign_type_el_lookup=AJ94)*(ud_tcd_sign_type_el_parentKey=AH94),ud_tcd_sign_type_el[lookupKey],"ERROR"),""), "")</f>
        <v/>
      </c>
      <c r="AM94" s="3" t="str">
        <f>IF($A94="ADD",IF(NOT(ISBLANK(AL94)),_xlfn.XLOOKUP(AL94,ud_power_requirements[lookupValue],ud_power_requirements[lookupKey],"ERROR"),""), "")</f>
        <v/>
      </c>
      <c r="AO94" s="3" t="str">
        <f>IF($A94="ADD",IF(NOT(ISBLANK(AN94)),_xlfn.XLOOKUP(AN94,ud_display_type[lookupValue],ud_display_type[lookupKey],"ERROR"),""), "")</f>
        <v/>
      </c>
      <c r="AP94" s="4"/>
      <c r="AQ94" s="4"/>
      <c r="AR94" s="3" t="str">
        <f t="shared" si="12"/>
        <v/>
      </c>
      <c r="AT94" s="8"/>
      <c r="AW94" s="3" t="str">
        <f>IF($A94="ADD",IF(NOT(ISBLANK(AV94)),_xlfn.XLOOKUP(AV94,ud_icp_group_standalone[lookupValue],ud_icp_group_standalone[lookupKey],"ERROR"),""), "")</f>
        <v/>
      </c>
      <c r="AY94" s="3" t="str">
        <f>IF($A94="ADD",IF(NOT(ISBLANK(AX94)),_xlfn.XLOOKUP(AX94,ud_icp_group_number[lookupValue],ud_icp_group_number[lookupKey],"ERROR"),""), "")</f>
        <v/>
      </c>
      <c r="AZ94" s="9"/>
      <c r="BB94" s="7"/>
      <c r="BC94" s="4" t="str">
        <f t="shared" ca="1" si="13"/>
        <v/>
      </c>
      <c r="BD94" s="4"/>
      <c r="BE94" s="3" t="str">
        <f t="shared" si="14"/>
        <v/>
      </c>
      <c r="BF94" s="3" t="str">
        <f>IF($A94="","",IF((AND($A94="ADD",OR(BE94="",BE94="In Use"))),"5",(_xlfn.XLOOKUP(BE94,ud_asset_status[lookupValue],ud_asset_status[lookupKey],""))))</f>
        <v/>
      </c>
      <c r="BG94" s="7"/>
      <c r="BI94" s="3" t="str">
        <f>IF($A94="ADD",IF(NOT(ISBLANK(BH94)),_xlfn.XLOOKUP(BH94,ar_replace_reason[lookupValue],ar_replace_reason[lookupKey],"ERROR"),""), "")</f>
        <v/>
      </c>
      <c r="BJ94" s="3" t="str">
        <f t="shared" si="15"/>
        <v/>
      </c>
      <c r="BK94" s="3" t="str">
        <f>IF($A94="","",IF((AND($A94="ADD",OR(BJ94="",BJ94="Queenstown-Lakes District Council"))),"70",(_xlfn.XLOOKUP(BJ94,ud_organisation_owner[lookupValue],ud_organisation_owner[lookupKey],""))))</f>
        <v/>
      </c>
      <c r="BL94" s="3" t="str">
        <f t="shared" si="16"/>
        <v/>
      </c>
      <c r="BM94" s="3" t="str">
        <f>IF($A94="","",IF((AND($A94="ADD",OR(BL94="",BL94="Queenstown-Lakes District Council"))),"70",(_xlfn.XLOOKUP(BL94,ud_organisation_owner[lookupValue],ud_organisation_owner[lookupKey],""))))</f>
        <v/>
      </c>
      <c r="BN94" s="3" t="str">
        <f t="shared" si="17"/>
        <v/>
      </c>
      <c r="BO94" s="3" t="str">
        <f>IF($A94="","",IF((AND($A94="ADD",OR(BN94="",BN94="Local Authority"))),"17",(_xlfn.XLOOKUP(BN94,ud_sub_organisation[lookupValue],ud_sub_organisation[lookupKey],""))))</f>
        <v/>
      </c>
      <c r="BP94" s="3" t="str">
        <f t="shared" si="18"/>
        <v/>
      </c>
      <c r="BQ94" s="3" t="str">
        <f>IF($A94="","",IF((AND($A94="ADD",OR(BP94="",BP94="Vested assets"))),"12",(_xlfn.XLOOKUP(BP94,ud_work_origin[lookupValue],ud_work_origin[lookupKey],""))))</f>
        <v/>
      </c>
      <c r="BR94" s="8"/>
      <c r="BS94" s="2" t="str">
        <f t="shared" si="19"/>
        <v/>
      </c>
      <c r="BT94" s="3" t="str">
        <f t="shared" si="20"/>
        <v/>
      </c>
      <c r="BU94" s="3" t="str">
        <f>IF($A94="","",IF((AND($A94="ADD",OR(BT94="",BT94="Excellent"))),"1",(_xlfn.XLOOKUP(BT94,condition[lookupValue],condition[lookupKey],""))))</f>
        <v/>
      </c>
      <c r="BV94" s="7" t="str">
        <f t="shared" si="21"/>
        <v/>
      </c>
      <c r="BW94" s="9"/>
    </row>
    <row r="95" spans="2:75">
      <c r="B95" s="4"/>
      <c r="D95" s="3" t="str">
        <f>IF($A95="ADD",IF(NOT(ISBLANK(C95)),_xlfn.XLOOKUP(C95,ud_amds_table_list[lookupValue],ud_amds_table_list[lookupKey],"ERROR"),""), "")</f>
        <v/>
      </c>
      <c r="E95" s="9"/>
      <c r="G95" s="3" t="str">
        <f>IF($A95="ADD",IF(NOT(ISBLANK(F95)),_xlfn.XLOOKUP(F95,roadnames[lookupValue],roadnames[lookupKey],"ERROR"),""), "")</f>
        <v/>
      </c>
      <c r="H95" s="5"/>
      <c r="I95" s="5"/>
      <c r="J95" s="6"/>
      <c r="L95" s="3" t="str">
        <f>IF($A95="ADD",IF(NOT(ISBLANK(K95)),_xlfn.XLOOKUP(K95,side[lookupValue],side[lookupKey],"ERROR"),""), "")</f>
        <v/>
      </c>
      <c r="M95" s="4"/>
      <c r="N95" s="4"/>
      <c r="O95" s="4"/>
      <c r="Q95" s="3" t="str">
        <f>IF($A95="ADD",IF(NOT(ISBLANK(P95)),_xlfn.XLOOKUP(P95,ud_placement[lookupValue],ud_placement[lookupKey],"ERROR"),""), "")</f>
        <v/>
      </c>
      <c r="S95" s="3" t="str">
        <f>IF($A95="ADD",IF(NOT(ISBLANK(R95)),_xlfn.XLOOKUP(R95,ud_facility[lookupValue],ud_facility[lookupKey],"ERROR"),""), "")</f>
        <v/>
      </c>
      <c r="U95" s="3" t="str">
        <f>IF($A95="ADD",IF(NOT(ISBLANK(T95)),_xlfn.XLOOKUP(T95,ud_mep_asset_type[lookupValue],ud_mep_asset_type[lookupKey],"ERROR"),""), "")</f>
        <v/>
      </c>
      <c r="W95" s="3" t="str">
        <f>IF($A95="ADD",IF(NOT(ISBLANK(V95)),_xlfn.XLOOKUP(V95,ud_functional_system[lookupValue],ud_functional_system[lookupKey],"ERROR"),""), "")</f>
        <v/>
      </c>
      <c r="Z95" s="3" t="str">
        <f>IF($A95="ADD",IF(NOT(ISBLANK(Y95)),_xlfn.XLOOKUP(Y95,ud_functional_system[lookupValue],ud_functional_system[lookupKey],"ERROR"),""), "")</f>
        <v/>
      </c>
      <c r="AA95" s="2" t="str">
        <f t="shared" si="11"/>
        <v/>
      </c>
      <c r="AG95" s="3" t="str">
        <f>IF($A95="ADD",IF(NOT(ISBLANK(AF95)),_xlfn.XLOOKUP(AF95,ud_tcd_sign_class[lookupValue],ud_tcd_sign_class[lookupKey],"ERROR"),""), "")</f>
        <v/>
      </c>
      <c r="AI95" s="3" t="str">
        <f>IF($A95="ADD",IF(NOT(ISBLANK(AH95)),_xlfn.XLOOKUP(1,(ud_tcd_sign_subclass_lookup=AH95)*(ud_tcd_sign_subclass_parentKey=AG95),ud_tcd_sign_subclass[lookupKey],"ERROR"),""), "")</f>
        <v/>
      </c>
      <c r="AK95" s="3" t="str">
        <f>IF($A95="ADD",IF(NOT(ISBLANK(AJ95)),_xlfn.XLOOKUP(1,(ud_tcd_sign_type_el_lookup=AJ95)*(ud_tcd_sign_type_el_parentKey=AH95),ud_tcd_sign_type_el[lookupKey],"ERROR"),""), "")</f>
        <v/>
      </c>
      <c r="AM95" s="3" t="str">
        <f>IF($A95="ADD",IF(NOT(ISBLANK(AL95)),_xlfn.XLOOKUP(AL95,ud_power_requirements[lookupValue],ud_power_requirements[lookupKey],"ERROR"),""), "")</f>
        <v/>
      </c>
      <c r="AO95" s="3" t="str">
        <f>IF($A95="ADD",IF(NOT(ISBLANK(AN95)),_xlfn.XLOOKUP(AN95,ud_display_type[lookupValue],ud_display_type[lookupKey],"ERROR"),""), "")</f>
        <v/>
      </c>
      <c r="AP95" s="4"/>
      <c r="AQ95" s="4"/>
      <c r="AR95" s="3" t="str">
        <f t="shared" si="12"/>
        <v/>
      </c>
      <c r="AT95" s="8"/>
      <c r="AW95" s="3" t="str">
        <f>IF($A95="ADD",IF(NOT(ISBLANK(AV95)),_xlfn.XLOOKUP(AV95,ud_icp_group_standalone[lookupValue],ud_icp_group_standalone[lookupKey],"ERROR"),""), "")</f>
        <v/>
      </c>
      <c r="AY95" s="3" t="str">
        <f>IF($A95="ADD",IF(NOT(ISBLANK(AX95)),_xlfn.XLOOKUP(AX95,ud_icp_group_number[lookupValue],ud_icp_group_number[lookupKey],"ERROR"),""), "")</f>
        <v/>
      </c>
      <c r="AZ95" s="9"/>
      <c r="BB95" s="7"/>
      <c r="BC95" s="4" t="str">
        <f t="shared" ca="1" si="13"/>
        <v/>
      </c>
      <c r="BD95" s="4"/>
      <c r="BE95" s="3" t="str">
        <f t="shared" si="14"/>
        <v/>
      </c>
      <c r="BF95" s="3" t="str">
        <f>IF($A95="","",IF((AND($A95="ADD",OR(BE95="",BE95="In Use"))),"5",(_xlfn.XLOOKUP(BE95,ud_asset_status[lookupValue],ud_asset_status[lookupKey],""))))</f>
        <v/>
      </c>
      <c r="BG95" s="7"/>
      <c r="BI95" s="3" t="str">
        <f>IF($A95="ADD",IF(NOT(ISBLANK(BH95)),_xlfn.XLOOKUP(BH95,ar_replace_reason[lookupValue],ar_replace_reason[lookupKey],"ERROR"),""), "")</f>
        <v/>
      </c>
      <c r="BJ95" s="3" t="str">
        <f t="shared" si="15"/>
        <v/>
      </c>
      <c r="BK95" s="3" t="str">
        <f>IF($A95="","",IF((AND($A95="ADD",OR(BJ95="",BJ95="Queenstown-Lakes District Council"))),"70",(_xlfn.XLOOKUP(BJ95,ud_organisation_owner[lookupValue],ud_organisation_owner[lookupKey],""))))</f>
        <v/>
      </c>
      <c r="BL95" s="3" t="str">
        <f t="shared" si="16"/>
        <v/>
      </c>
      <c r="BM95" s="3" t="str">
        <f>IF($A95="","",IF((AND($A95="ADD",OR(BL95="",BL95="Queenstown-Lakes District Council"))),"70",(_xlfn.XLOOKUP(BL95,ud_organisation_owner[lookupValue],ud_organisation_owner[lookupKey],""))))</f>
        <v/>
      </c>
      <c r="BN95" s="3" t="str">
        <f t="shared" si="17"/>
        <v/>
      </c>
      <c r="BO95" s="3" t="str">
        <f>IF($A95="","",IF((AND($A95="ADD",OR(BN95="",BN95="Local Authority"))),"17",(_xlfn.XLOOKUP(BN95,ud_sub_organisation[lookupValue],ud_sub_organisation[lookupKey],""))))</f>
        <v/>
      </c>
      <c r="BP95" s="3" t="str">
        <f t="shared" si="18"/>
        <v/>
      </c>
      <c r="BQ95" s="3" t="str">
        <f>IF($A95="","",IF((AND($A95="ADD",OR(BP95="",BP95="Vested assets"))),"12",(_xlfn.XLOOKUP(BP95,ud_work_origin[lookupValue],ud_work_origin[lookupKey],""))))</f>
        <v/>
      </c>
      <c r="BR95" s="8"/>
      <c r="BS95" s="2" t="str">
        <f t="shared" si="19"/>
        <v/>
      </c>
      <c r="BT95" s="3" t="str">
        <f t="shared" si="20"/>
        <v/>
      </c>
      <c r="BU95" s="3" t="str">
        <f>IF($A95="","",IF((AND($A95="ADD",OR(BT95="",BT95="Excellent"))),"1",(_xlfn.XLOOKUP(BT95,condition[lookupValue],condition[lookupKey],""))))</f>
        <v/>
      </c>
      <c r="BV95" s="7" t="str">
        <f t="shared" si="21"/>
        <v/>
      </c>
      <c r="BW95" s="9"/>
    </row>
    <row r="96" spans="2:75">
      <c r="B96" s="4"/>
      <c r="D96" s="3" t="str">
        <f>IF($A96="ADD",IF(NOT(ISBLANK(C96)),_xlfn.XLOOKUP(C96,ud_amds_table_list[lookupValue],ud_amds_table_list[lookupKey],"ERROR"),""), "")</f>
        <v/>
      </c>
      <c r="E96" s="9"/>
      <c r="G96" s="3" t="str">
        <f>IF($A96="ADD",IF(NOT(ISBLANK(F96)),_xlfn.XLOOKUP(F96,roadnames[lookupValue],roadnames[lookupKey],"ERROR"),""), "")</f>
        <v/>
      </c>
      <c r="H96" s="5"/>
      <c r="I96" s="5"/>
      <c r="J96" s="6"/>
      <c r="L96" s="3" t="str">
        <f>IF($A96="ADD",IF(NOT(ISBLANK(K96)),_xlfn.XLOOKUP(K96,side[lookupValue],side[lookupKey],"ERROR"),""), "")</f>
        <v/>
      </c>
      <c r="M96" s="4"/>
      <c r="N96" s="4"/>
      <c r="O96" s="4"/>
      <c r="Q96" s="3" t="str">
        <f>IF($A96="ADD",IF(NOT(ISBLANK(P96)),_xlfn.XLOOKUP(P96,ud_placement[lookupValue],ud_placement[lookupKey],"ERROR"),""), "")</f>
        <v/>
      </c>
      <c r="S96" s="3" t="str">
        <f>IF($A96="ADD",IF(NOT(ISBLANK(R96)),_xlfn.XLOOKUP(R96,ud_facility[lookupValue],ud_facility[lookupKey],"ERROR"),""), "")</f>
        <v/>
      </c>
      <c r="U96" s="3" t="str">
        <f>IF($A96="ADD",IF(NOT(ISBLANK(T96)),_xlfn.XLOOKUP(T96,ud_mep_asset_type[lookupValue],ud_mep_asset_type[lookupKey],"ERROR"),""), "")</f>
        <v/>
      </c>
      <c r="W96" s="3" t="str">
        <f>IF($A96="ADD",IF(NOT(ISBLANK(V96)),_xlfn.XLOOKUP(V96,ud_functional_system[lookupValue],ud_functional_system[lookupKey],"ERROR"),""), "")</f>
        <v/>
      </c>
      <c r="Z96" s="3" t="str">
        <f>IF($A96="ADD",IF(NOT(ISBLANK(Y96)),_xlfn.XLOOKUP(Y96,ud_functional_system[lookupValue],ud_functional_system[lookupKey],"ERROR"),""), "")</f>
        <v/>
      </c>
      <c r="AA96" s="2" t="str">
        <f t="shared" si="11"/>
        <v/>
      </c>
      <c r="AG96" s="3" t="str">
        <f>IF($A96="ADD",IF(NOT(ISBLANK(AF96)),_xlfn.XLOOKUP(AF96,ud_tcd_sign_class[lookupValue],ud_tcd_sign_class[lookupKey],"ERROR"),""), "")</f>
        <v/>
      </c>
      <c r="AI96" s="3" t="str">
        <f>IF($A96="ADD",IF(NOT(ISBLANK(AH96)),_xlfn.XLOOKUP(1,(ud_tcd_sign_subclass_lookup=AH96)*(ud_tcd_sign_subclass_parentKey=AG96),ud_tcd_sign_subclass[lookupKey],"ERROR"),""), "")</f>
        <v/>
      </c>
      <c r="AK96" s="3" t="str">
        <f>IF($A96="ADD",IF(NOT(ISBLANK(AJ96)),_xlfn.XLOOKUP(1,(ud_tcd_sign_type_el_lookup=AJ96)*(ud_tcd_sign_type_el_parentKey=AH96),ud_tcd_sign_type_el[lookupKey],"ERROR"),""), "")</f>
        <v/>
      </c>
      <c r="AM96" s="3" t="str">
        <f>IF($A96="ADD",IF(NOT(ISBLANK(AL96)),_xlfn.XLOOKUP(AL96,ud_power_requirements[lookupValue],ud_power_requirements[lookupKey],"ERROR"),""), "")</f>
        <v/>
      </c>
      <c r="AO96" s="3" t="str">
        <f>IF($A96="ADD",IF(NOT(ISBLANK(AN96)),_xlfn.XLOOKUP(AN96,ud_display_type[lookupValue],ud_display_type[lookupKey],"ERROR"),""), "")</f>
        <v/>
      </c>
      <c r="AP96" s="4"/>
      <c r="AQ96" s="4"/>
      <c r="AR96" s="3" t="str">
        <f t="shared" si="12"/>
        <v/>
      </c>
      <c r="AT96" s="8"/>
      <c r="AW96" s="3" t="str">
        <f>IF($A96="ADD",IF(NOT(ISBLANK(AV96)),_xlfn.XLOOKUP(AV96,ud_icp_group_standalone[lookupValue],ud_icp_group_standalone[lookupKey],"ERROR"),""), "")</f>
        <v/>
      </c>
      <c r="AY96" s="3" t="str">
        <f>IF($A96="ADD",IF(NOT(ISBLANK(AX96)),_xlfn.XLOOKUP(AX96,ud_icp_group_number[lookupValue],ud_icp_group_number[lookupKey],"ERROR"),""), "")</f>
        <v/>
      </c>
      <c r="AZ96" s="9"/>
      <c r="BB96" s="7"/>
      <c r="BC96" s="4" t="str">
        <f t="shared" ca="1" si="13"/>
        <v/>
      </c>
      <c r="BD96" s="4"/>
      <c r="BE96" s="3" t="str">
        <f t="shared" si="14"/>
        <v/>
      </c>
      <c r="BF96" s="3" t="str">
        <f>IF($A96="","",IF((AND($A96="ADD",OR(BE96="",BE96="In Use"))),"5",(_xlfn.XLOOKUP(BE96,ud_asset_status[lookupValue],ud_asset_status[lookupKey],""))))</f>
        <v/>
      </c>
      <c r="BG96" s="7"/>
      <c r="BI96" s="3" t="str">
        <f>IF($A96="ADD",IF(NOT(ISBLANK(BH96)),_xlfn.XLOOKUP(BH96,ar_replace_reason[lookupValue],ar_replace_reason[lookupKey],"ERROR"),""), "")</f>
        <v/>
      </c>
      <c r="BJ96" s="3" t="str">
        <f t="shared" si="15"/>
        <v/>
      </c>
      <c r="BK96" s="3" t="str">
        <f>IF($A96="","",IF((AND($A96="ADD",OR(BJ96="",BJ96="Queenstown-Lakes District Council"))),"70",(_xlfn.XLOOKUP(BJ96,ud_organisation_owner[lookupValue],ud_organisation_owner[lookupKey],""))))</f>
        <v/>
      </c>
      <c r="BL96" s="3" t="str">
        <f t="shared" si="16"/>
        <v/>
      </c>
      <c r="BM96" s="3" t="str">
        <f>IF($A96="","",IF((AND($A96="ADD",OR(BL96="",BL96="Queenstown-Lakes District Council"))),"70",(_xlfn.XLOOKUP(BL96,ud_organisation_owner[lookupValue],ud_organisation_owner[lookupKey],""))))</f>
        <v/>
      </c>
      <c r="BN96" s="3" t="str">
        <f t="shared" si="17"/>
        <v/>
      </c>
      <c r="BO96" s="3" t="str">
        <f>IF($A96="","",IF((AND($A96="ADD",OR(BN96="",BN96="Local Authority"))),"17",(_xlfn.XLOOKUP(BN96,ud_sub_organisation[lookupValue],ud_sub_organisation[lookupKey],""))))</f>
        <v/>
      </c>
      <c r="BP96" s="3" t="str">
        <f t="shared" si="18"/>
        <v/>
      </c>
      <c r="BQ96" s="3" t="str">
        <f>IF($A96="","",IF((AND($A96="ADD",OR(BP96="",BP96="Vested assets"))),"12",(_xlfn.XLOOKUP(BP96,ud_work_origin[lookupValue],ud_work_origin[lookupKey],""))))</f>
        <v/>
      </c>
      <c r="BR96" s="8"/>
      <c r="BS96" s="2" t="str">
        <f t="shared" si="19"/>
        <v/>
      </c>
      <c r="BT96" s="3" t="str">
        <f t="shared" si="20"/>
        <v/>
      </c>
      <c r="BU96" s="3" t="str">
        <f>IF($A96="","",IF((AND($A96="ADD",OR(BT96="",BT96="Excellent"))),"1",(_xlfn.XLOOKUP(BT96,condition[lookupValue],condition[lookupKey],""))))</f>
        <v/>
      </c>
      <c r="BV96" s="7" t="str">
        <f t="shared" si="21"/>
        <v/>
      </c>
      <c r="BW96" s="9"/>
    </row>
    <row r="97" spans="2:75">
      <c r="B97" s="4"/>
      <c r="D97" s="3" t="str">
        <f>IF($A97="ADD",IF(NOT(ISBLANK(C97)),_xlfn.XLOOKUP(C97,ud_amds_table_list[lookupValue],ud_amds_table_list[lookupKey],"ERROR"),""), "")</f>
        <v/>
      </c>
      <c r="E97" s="9"/>
      <c r="G97" s="3" t="str">
        <f>IF($A97="ADD",IF(NOT(ISBLANK(F97)),_xlfn.XLOOKUP(F97,roadnames[lookupValue],roadnames[lookupKey],"ERROR"),""), "")</f>
        <v/>
      </c>
      <c r="H97" s="5"/>
      <c r="I97" s="5"/>
      <c r="J97" s="6"/>
      <c r="L97" s="3" t="str">
        <f>IF($A97="ADD",IF(NOT(ISBLANK(K97)),_xlfn.XLOOKUP(K97,side[lookupValue],side[lookupKey],"ERROR"),""), "")</f>
        <v/>
      </c>
      <c r="M97" s="4"/>
      <c r="N97" s="4"/>
      <c r="O97" s="4"/>
      <c r="Q97" s="3" t="str">
        <f>IF($A97="ADD",IF(NOT(ISBLANK(P97)),_xlfn.XLOOKUP(P97,ud_placement[lookupValue],ud_placement[lookupKey],"ERROR"),""), "")</f>
        <v/>
      </c>
      <c r="S97" s="3" t="str">
        <f>IF($A97="ADD",IF(NOT(ISBLANK(R97)),_xlfn.XLOOKUP(R97,ud_facility[lookupValue],ud_facility[lookupKey],"ERROR"),""), "")</f>
        <v/>
      </c>
      <c r="U97" s="3" t="str">
        <f>IF($A97="ADD",IF(NOT(ISBLANK(T97)),_xlfn.XLOOKUP(T97,ud_mep_asset_type[lookupValue],ud_mep_asset_type[lookupKey],"ERROR"),""), "")</f>
        <v/>
      </c>
      <c r="W97" s="3" t="str">
        <f>IF($A97="ADD",IF(NOT(ISBLANK(V97)),_xlfn.XLOOKUP(V97,ud_functional_system[lookupValue],ud_functional_system[lookupKey],"ERROR"),""), "")</f>
        <v/>
      </c>
      <c r="Z97" s="3" t="str">
        <f>IF($A97="ADD",IF(NOT(ISBLANK(Y97)),_xlfn.XLOOKUP(Y97,ud_functional_system[lookupValue],ud_functional_system[lookupKey],"ERROR"),""), "")</f>
        <v/>
      </c>
      <c r="AA97" s="2" t="str">
        <f t="shared" si="11"/>
        <v/>
      </c>
      <c r="AG97" s="3" t="str">
        <f>IF($A97="ADD",IF(NOT(ISBLANK(AF97)),_xlfn.XLOOKUP(AF97,ud_tcd_sign_class[lookupValue],ud_tcd_sign_class[lookupKey],"ERROR"),""), "")</f>
        <v/>
      </c>
      <c r="AI97" s="3" t="str">
        <f>IF($A97="ADD",IF(NOT(ISBLANK(AH97)),_xlfn.XLOOKUP(1,(ud_tcd_sign_subclass_lookup=AH97)*(ud_tcd_sign_subclass_parentKey=AG97),ud_tcd_sign_subclass[lookupKey],"ERROR"),""), "")</f>
        <v/>
      </c>
      <c r="AK97" s="3" t="str">
        <f>IF($A97="ADD",IF(NOT(ISBLANK(AJ97)),_xlfn.XLOOKUP(1,(ud_tcd_sign_type_el_lookup=AJ97)*(ud_tcd_sign_type_el_parentKey=AH97),ud_tcd_sign_type_el[lookupKey],"ERROR"),""), "")</f>
        <v/>
      </c>
      <c r="AM97" s="3" t="str">
        <f>IF($A97="ADD",IF(NOT(ISBLANK(AL97)),_xlfn.XLOOKUP(AL97,ud_power_requirements[lookupValue],ud_power_requirements[lookupKey],"ERROR"),""), "")</f>
        <v/>
      </c>
      <c r="AO97" s="3" t="str">
        <f>IF($A97="ADD",IF(NOT(ISBLANK(AN97)),_xlfn.XLOOKUP(AN97,ud_display_type[lookupValue],ud_display_type[lookupKey],"ERROR"),""), "")</f>
        <v/>
      </c>
      <c r="AP97" s="4"/>
      <c r="AQ97" s="4"/>
      <c r="AR97" s="3" t="str">
        <f t="shared" si="12"/>
        <v/>
      </c>
      <c r="AT97" s="8"/>
      <c r="AW97" s="3" t="str">
        <f>IF($A97="ADD",IF(NOT(ISBLANK(AV97)),_xlfn.XLOOKUP(AV97,ud_icp_group_standalone[lookupValue],ud_icp_group_standalone[lookupKey],"ERROR"),""), "")</f>
        <v/>
      </c>
      <c r="AY97" s="3" t="str">
        <f>IF($A97="ADD",IF(NOT(ISBLANK(AX97)),_xlfn.XLOOKUP(AX97,ud_icp_group_number[lookupValue],ud_icp_group_number[lookupKey],"ERROR"),""), "")</f>
        <v/>
      </c>
      <c r="AZ97" s="9"/>
      <c r="BB97" s="7"/>
      <c r="BC97" s="4" t="str">
        <f t="shared" ca="1" si="13"/>
        <v/>
      </c>
      <c r="BD97" s="4"/>
      <c r="BE97" s="3" t="str">
        <f t="shared" si="14"/>
        <v/>
      </c>
      <c r="BF97" s="3" t="str">
        <f>IF($A97="","",IF((AND($A97="ADD",OR(BE97="",BE97="In Use"))),"5",(_xlfn.XLOOKUP(BE97,ud_asset_status[lookupValue],ud_asset_status[lookupKey],""))))</f>
        <v/>
      </c>
      <c r="BG97" s="7"/>
      <c r="BI97" s="3" t="str">
        <f>IF($A97="ADD",IF(NOT(ISBLANK(BH97)),_xlfn.XLOOKUP(BH97,ar_replace_reason[lookupValue],ar_replace_reason[lookupKey],"ERROR"),""), "")</f>
        <v/>
      </c>
      <c r="BJ97" s="3" t="str">
        <f t="shared" si="15"/>
        <v/>
      </c>
      <c r="BK97" s="3" t="str">
        <f>IF($A97="","",IF((AND($A97="ADD",OR(BJ97="",BJ97="Queenstown-Lakes District Council"))),"70",(_xlfn.XLOOKUP(BJ97,ud_organisation_owner[lookupValue],ud_organisation_owner[lookupKey],""))))</f>
        <v/>
      </c>
      <c r="BL97" s="3" t="str">
        <f t="shared" si="16"/>
        <v/>
      </c>
      <c r="BM97" s="3" t="str">
        <f>IF($A97="","",IF((AND($A97="ADD",OR(BL97="",BL97="Queenstown-Lakes District Council"))),"70",(_xlfn.XLOOKUP(BL97,ud_organisation_owner[lookupValue],ud_organisation_owner[lookupKey],""))))</f>
        <v/>
      </c>
      <c r="BN97" s="3" t="str">
        <f t="shared" si="17"/>
        <v/>
      </c>
      <c r="BO97" s="3" t="str">
        <f>IF($A97="","",IF((AND($A97="ADD",OR(BN97="",BN97="Local Authority"))),"17",(_xlfn.XLOOKUP(BN97,ud_sub_organisation[lookupValue],ud_sub_organisation[lookupKey],""))))</f>
        <v/>
      </c>
      <c r="BP97" s="3" t="str">
        <f t="shared" si="18"/>
        <v/>
      </c>
      <c r="BQ97" s="3" t="str">
        <f>IF($A97="","",IF((AND($A97="ADD",OR(BP97="",BP97="Vested assets"))),"12",(_xlfn.XLOOKUP(BP97,ud_work_origin[lookupValue],ud_work_origin[lookupKey],""))))</f>
        <v/>
      </c>
      <c r="BR97" s="8"/>
      <c r="BS97" s="2" t="str">
        <f t="shared" si="19"/>
        <v/>
      </c>
      <c r="BT97" s="3" t="str">
        <f t="shared" si="20"/>
        <v/>
      </c>
      <c r="BU97" s="3" t="str">
        <f>IF($A97="","",IF((AND($A97="ADD",OR(BT97="",BT97="Excellent"))),"1",(_xlfn.XLOOKUP(BT97,condition[lookupValue],condition[lookupKey],""))))</f>
        <v/>
      </c>
      <c r="BV97" s="7" t="str">
        <f t="shared" si="21"/>
        <v/>
      </c>
      <c r="BW97" s="9"/>
    </row>
    <row r="98" spans="2:75">
      <c r="B98" s="4"/>
      <c r="D98" s="3" t="str">
        <f>IF($A98="ADD",IF(NOT(ISBLANK(C98)),_xlfn.XLOOKUP(C98,ud_amds_table_list[lookupValue],ud_amds_table_list[lookupKey],"ERROR"),""), "")</f>
        <v/>
      </c>
      <c r="E98" s="9"/>
      <c r="G98" s="3" t="str">
        <f>IF($A98="ADD",IF(NOT(ISBLANK(F98)),_xlfn.XLOOKUP(F98,roadnames[lookupValue],roadnames[lookupKey],"ERROR"),""), "")</f>
        <v/>
      </c>
      <c r="H98" s="5"/>
      <c r="I98" s="5"/>
      <c r="J98" s="6"/>
      <c r="L98" s="3" t="str">
        <f>IF($A98="ADD",IF(NOT(ISBLANK(K98)),_xlfn.XLOOKUP(K98,side[lookupValue],side[lookupKey],"ERROR"),""), "")</f>
        <v/>
      </c>
      <c r="M98" s="4"/>
      <c r="N98" s="4"/>
      <c r="O98" s="4"/>
      <c r="Q98" s="3" t="str">
        <f>IF($A98="ADD",IF(NOT(ISBLANK(P98)),_xlfn.XLOOKUP(P98,ud_placement[lookupValue],ud_placement[lookupKey],"ERROR"),""), "")</f>
        <v/>
      </c>
      <c r="S98" s="3" t="str">
        <f>IF($A98="ADD",IF(NOT(ISBLANK(R98)),_xlfn.XLOOKUP(R98,ud_facility[lookupValue],ud_facility[lookupKey],"ERROR"),""), "")</f>
        <v/>
      </c>
      <c r="U98" s="3" t="str">
        <f>IF($A98="ADD",IF(NOT(ISBLANK(T98)),_xlfn.XLOOKUP(T98,ud_mep_asset_type[lookupValue],ud_mep_asset_type[lookupKey],"ERROR"),""), "")</f>
        <v/>
      </c>
      <c r="W98" s="3" t="str">
        <f>IF($A98="ADD",IF(NOT(ISBLANK(V98)),_xlfn.XLOOKUP(V98,ud_functional_system[lookupValue],ud_functional_system[lookupKey],"ERROR"),""), "")</f>
        <v/>
      </c>
      <c r="Z98" s="3" t="str">
        <f>IF($A98="ADD",IF(NOT(ISBLANK(Y98)),_xlfn.XLOOKUP(Y98,ud_functional_system[lookupValue],ud_functional_system[lookupKey],"ERROR"),""), "")</f>
        <v/>
      </c>
      <c r="AA98" s="2" t="str">
        <f t="shared" si="11"/>
        <v/>
      </c>
      <c r="AG98" s="3" t="str">
        <f>IF($A98="ADD",IF(NOT(ISBLANK(AF98)),_xlfn.XLOOKUP(AF98,ud_tcd_sign_class[lookupValue],ud_tcd_sign_class[lookupKey],"ERROR"),""), "")</f>
        <v/>
      </c>
      <c r="AI98" s="3" t="str">
        <f>IF($A98="ADD",IF(NOT(ISBLANK(AH98)),_xlfn.XLOOKUP(1,(ud_tcd_sign_subclass_lookup=AH98)*(ud_tcd_sign_subclass_parentKey=AG98),ud_tcd_sign_subclass[lookupKey],"ERROR"),""), "")</f>
        <v/>
      </c>
      <c r="AK98" s="3" t="str">
        <f>IF($A98="ADD",IF(NOT(ISBLANK(AJ98)),_xlfn.XLOOKUP(1,(ud_tcd_sign_type_el_lookup=AJ98)*(ud_tcd_sign_type_el_parentKey=AH98),ud_tcd_sign_type_el[lookupKey],"ERROR"),""), "")</f>
        <v/>
      </c>
      <c r="AM98" s="3" t="str">
        <f>IF($A98="ADD",IF(NOT(ISBLANK(AL98)),_xlfn.XLOOKUP(AL98,ud_power_requirements[lookupValue],ud_power_requirements[lookupKey],"ERROR"),""), "")</f>
        <v/>
      </c>
      <c r="AO98" s="3" t="str">
        <f>IF($A98="ADD",IF(NOT(ISBLANK(AN98)),_xlfn.XLOOKUP(AN98,ud_display_type[lookupValue],ud_display_type[lookupKey],"ERROR"),""), "")</f>
        <v/>
      </c>
      <c r="AP98" s="4"/>
      <c r="AQ98" s="4"/>
      <c r="AR98" s="3" t="str">
        <f t="shared" si="12"/>
        <v/>
      </c>
      <c r="AT98" s="8"/>
      <c r="AW98" s="3" t="str">
        <f>IF($A98="ADD",IF(NOT(ISBLANK(AV98)),_xlfn.XLOOKUP(AV98,ud_icp_group_standalone[lookupValue],ud_icp_group_standalone[lookupKey],"ERROR"),""), "")</f>
        <v/>
      </c>
      <c r="AY98" s="3" t="str">
        <f>IF($A98="ADD",IF(NOT(ISBLANK(AX98)),_xlfn.XLOOKUP(AX98,ud_icp_group_number[lookupValue],ud_icp_group_number[lookupKey],"ERROR"),""), "")</f>
        <v/>
      </c>
      <c r="AZ98" s="9"/>
      <c r="BB98" s="7"/>
      <c r="BC98" s="4" t="str">
        <f t="shared" ca="1" si="13"/>
        <v/>
      </c>
      <c r="BD98" s="4"/>
      <c r="BE98" s="3" t="str">
        <f t="shared" si="14"/>
        <v/>
      </c>
      <c r="BF98" s="3" t="str">
        <f>IF($A98="","",IF((AND($A98="ADD",OR(BE98="",BE98="In Use"))),"5",(_xlfn.XLOOKUP(BE98,ud_asset_status[lookupValue],ud_asset_status[lookupKey],""))))</f>
        <v/>
      </c>
      <c r="BG98" s="7"/>
      <c r="BI98" s="3" t="str">
        <f>IF($A98="ADD",IF(NOT(ISBLANK(BH98)),_xlfn.XLOOKUP(BH98,ar_replace_reason[lookupValue],ar_replace_reason[lookupKey],"ERROR"),""), "")</f>
        <v/>
      </c>
      <c r="BJ98" s="3" t="str">
        <f t="shared" si="15"/>
        <v/>
      </c>
      <c r="BK98" s="3" t="str">
        <f>IF($A98="","",IF((AND($A98="ADD",OR(BJ98="",BJ98="Queenstown-Lakes District Council"))),"70",(_xlfn.XLOOKUP(BJ98,ud_organisation_owner[lookupValue],ud_organisation_owner[lookupKey],""))))</f>
        <v/>
      </c>
      <c r="BL98" s="3" t="str">
        <f t="shared" si="16"/>
        <v/>
      </c>
      <c r="BM98" s="3" t="str">
        <f>IF($A98="","",IF((AND($A98="ADD",OR(BL98="",BL98="Queenstown-Lakes District Council"))),"70",(_xlfn.XLOOKUP(BL98,ud_organisation_owner[lookupValue],ud_organisation_owner[lookupKey],""))))</f>
        <v/>
      </c>
      <c r="BN98" s="3" t="str">
        <f t="shared" si="17"/>
        <v/>
      </c>
      <c r="BO98" s="3" t="str">
        <f>IF($A98="","",IF((AND($A98="ADD",OR(BN98="",BN98="Local Authority"))),"17",(_xlfn.XLOOKUP(BN98,ud_sub_organisation[lookupValue],ud_sub_organisation[lookupKey],""))))</f>
        <v/>
      </c>
      <c r="BP98" s="3" t="str">
        <f t="shared" si="18"/>
        <v/>
      </c>
      <c r="BQ98" s="3" t="str">
        <f>IF($A98="","",IF((AND($A98="ADD",OR(BP98="",BP98="Vested assets"))),"12",(_xlfn.XLOOKUP(BP98,ud_work_origin[lookupValue],ud_work_origin[lookupKey],""))))</f>
        <v/>
      </c>
      <c r="BR98" s="8"/>
      <c r="BS98" s="2" t="str">
        <f t="shared" si="19"/>
        <v/>
      </c>
      <c r="BT98" s="3" t="str">
        <f t="shared" si="20"/>
        <v/>
      </c>
      <c r="BU98" s="3" t="str">
        <f>IF($A98="","",IF((AND($A98="ADD",OR(BT98="",BT98="Excellent"))),"1",(_xlfn.XLOOKUP(BT98,condition[lookupValue],condition[lookupKey],""))))</f>
        <v/>
      </c>
      <c r="BV98" s="7" t="str">
        <f t="shared" si="21"/>
        <v/>
      </c>
      <c r="BW98" s="9"/>
    </row>
    <row r="99" spans="2:75">
      <c r="B99" s="4"/>
      <c r="D99" s="3" t="str">
        <f>IF($A99="ADD",IF(NOT(ISBLANK(C99)),_xlfn.XLOOKUP(C99,ud_amds_table_list[lookupValue],ud_amds_table_list[lookupKey],"ERROR"),""), "")</f>
        <v/>
      </c>
      <c r="E99" s="9"/>
      <c r="G99" s="3" t="str">
        <f>IF($A99="ADD",IF(NOT(ISBLANK(F99)),_xlfn.XLOOKUP(F99,roadnames[lookupValue],roadnames[lookupKey],"ERROR"),""), "")</f>
        <v/>
      </c>
      <c r="H99" s="5"/>
      <c r="I99" s="5"/>
      <c r="J99" s="6"/>
      <c r="L99" s="3" t="str">
        <f>IF($A99="ADD",IF(NOT(ISBLANK(K99)),_xlfn.XLOOKUP(K99,side[lookupValue],side[lookupKey],"ERROR"),""), "")</f>
        <v/>
      </c>
      <c r="M99" s="4"/>
      <c r="N99" s="4"/>
      <c r="O99" s="4"/>
      <c r="Q99" s="3" t="str">
        <f>IF($A99="ADD",IF(NOT(ISBLANK(P99)),_xlfn.XLOOKUP(P99,ud_placement[lookupValue],ud_placement[lookupKey],"ERROR"),""), "")</f>
        <v/>
      </c>
      <c r="S99" s="3" t="str">
        <f>IF($A99="ADD",IF(NOT(ISBLANK(R99)),_xlfn.XLOOKUP(R99,ud_facility[lookupValue],ud_facility[lookupKey],"ERROR"),""), "")</f>
        <v/>
      </c>
      <c r="U99" s="3" t="str">
        <f>IF($A99="ADD",IF(NOT(ISBLANK(T99)),_xlfn.XLOOKUP(T99,ud_mep_asset_type[lookupValue],ud_mep_asset_type[lookupKey],"ERROR"),""), "")</f>
        <v/>
      </c>
      <c r="W99" s="3" t="str">
        <f>IF($A99="ADD",IF(NOT(ISBLANK(V99)),_xlfn.XLOOKUP(V99,ud_functional_system[lookupValue],ud_functional_system[lookupKey],"ERROR"),""), "")</f>
        <v/>
      </c>
      <c r="Z99" s="3" t="str">
        <f>IF($A99="ADD",IF(NOT(ISBLANK(Y99)),_xlfn.XLOOKUP(Y99,ud_functional_system[lookupValue],ud_functional_system[lookupKey],"ERROR"),""), "")</f>
        <v/>
      </c>
      <c r="AA99" s="2" t="str">
        <f t="shared" si="11"/>
        <v/>
      </c>
      <c r="AG99" s="3" t="str">
        <f>IF($A99="ADD",IF(NOT(ISBLANK(AF99)),_xlfn.XLOOKUP(AF99,ud_tcd_sign_class[lookupValue],ud_tcd_sign_class[lookupKey],"ERROR"),""), "")</f>
        <v/>
      </c>
      <c r="AI99" s="3" t="str">
        <f>IF($A99="ADD",IF(NOT(ISBLANK(AH99)),_xlfn.XLOOKUP(1,(ud_tcd_sign_subclass_lookup=AH99)*(ud_tcd_sign_subclass_parentKey=AG99),ud_tcd_sign_subclass[lookupKey],"ERROR"),""), "")</f>
        <v/>
      </c>
      <c r="AK99" s="3" t="str">
        <f>IF($A99="ADD",IF(NOT(ISBLANK(AJ99)),_xlfn.XLOOKUP(1,(ud_tcd_sign_type_el_lookup=AJ99)*(ud_tcd_sign_type_el_parentKey=AH99),ud_tcd_sign_type_el[lookupKey],"ERROR"),""), "")</f>
        <v/>
      </c>
      <c r="AM99" s="3" t="str">
        <f>IF($A99="ADD",IF(NOT(ISBLANK(AL99)),_xlfn.XLOOKUP(AL99,ud_power_requirements[lookupValue],ud_power_requirements[lookupKey],"ERROR"),""), "")</f>
        <v/>
      </c>
      <c r="AO99" s="3" t="str">
        <f>IF($A99="ADD",IF(NOT(ISBLANK(AN99)),_xlfn.XLOOKUP(AN99,ud_display_type[lookupValue],ud_display_type[lookupKey],"ERROR"),""), "")</f>
        <v/>
      </c>
      <c r="AP99" s="4"/>
      <c r="AQ99" s="4"/>
      <c r="AR99" s="3" t="str">
        <f t="shared" si="12"/>
        <v/>
      </c>
      <c r="AT99" s="8"/>
      <c r="AW99" s="3" t="str">
        <f>IF($A99="ADD",IF(NOT(ISBLANK(AV99)),_xlfn.XLOOKUP(AV99,ud_icp_group_standalone[lookupValue],ud_icp_group_standalone[lookupKey],"ERROR"),""), "")</f>
        <v/>
      </c>
      <c r="AY99" s="3" t="str">
        <f>IF($A99="ADD",IF(NOT(ISBLANK(AX99)),_xlfn.XLOOKUP(AX99,ud_icp_group_number[lookupValue],ud_icp_group_number[lookupKey],"ERROR"),""), "")</f>
        <v/>
      </c>
      <c r="AZ99" s="9"/>
      <c r="BB99" s="7"/>
      <c r="BC99" s="4" t="str">
        <f t="shared" ca="1" si="13"/>
        <v/>
      </c>
      <c r="BD99" s="4"/>
      <c r="BE99" s="3" t="str">
        <f t="shared" si="14"/>
        <v/>
      </c>
      <c r="BF99" s="3" t="str">
        <f>IF($A99="","",IF((AND($A99="ADD",OR(BE99="",BE99="In Use"))),"5",(_xlfn.XLOOKUP(BE99,ud_asset_status[lookupValue],ud_asset_status[lookupKey],""))))</f>
        <v/>
      </c>
      <c r="BG99" s="7"/>
      <c r="BI99" s="3" t="str">
        <f>IF($A99="ADD",IF(NOT(ISBLANK(BH99)),_xlfn.XLOOKUP(BH99,ar_replace_reason[lookupValue],ar_replace_reason[lookupKey],"ERROR"),""), "")</f>
        <v/>
      </c>
      <c r="BJ99" s="3" t="str">
        <f t="shared" si="15"/>
        <v/>
      </c>
      <c r="BK99" s="3" t="str">
        <f>IF($A99="","",IF((AND($A99="ADD",OR(BJ99="",BJ99="Queenstown-Lakes District Council"))),"70",(_xlfn.XLOOKUP(BJ99,ud_organisation_owner[lookupValue],ud_organisation_owner[lookupKey],""))))</f>
        <v/>
      </c>
      <c r="BL99" s="3" t="str">
        <f t="shared" si="16"/>
        <v/>
      </c>
      <c r="BM99" s="3" t="str">
        <f>IF($A99="","",IF((AND($A99="ADD",OR(BL99="",BL99="Queenstown-Lakes District Council"))),"70",(_xlfn.XLOOKUP(BL99,ud_organisation_owner[lookupValue],ud_organisation_owner[lookupKey],""))))</f>
        <v/>
      </c>
      <c r="BN99" s="3" t="str">
        <f t="shared" si="17"/>
        <v/>
      </c>
      <c r="BO99" s="3" t="str">
        <f>IF($A99="","",IF((AND($A99="ADD",OR(BN99="",BN99="Local Authority"))),"17",(_xlfn.XLOOKUP(BN99,ud_sub_organisation[lookupValue],ud_sub_organisation[lookupKey],""))))</f>
        <v/>
      </c>
      <c r="BP99" s="3" t="str">
        <f t="shared" si="18"/>
        <v/>
      </c>
      <c r="BQ99" s="3" t="str">
        <f>IF($A99="","",IF((AND($A99="ADD",OR(BP99="",BP99="Vested assets"))),"12",(_xlfn.XLOOKUP(BP99,ud_work_origin[lookupValue],ud_work_origin[lookupKey],""))))</f>
        <v/>
      </c>
      <c r="BR99" s="8"/>
      <c r="BS99" s="2" t="str">
        <f t="shared" si="19"/>
        <v/>
      </c>
      <c r="BT99" s="3" t="str">
        <f t="shared" si="20"/>
        <v/>
      </c>
      <c r="BU99" s="3" t="str">
        <f>IF($A99="","",IF((AND($A99="ADD",OR(BT99="",BT99="Excellent"))),"1",(_xlfn.XLOOKUP(BT99,condition[lookupValue],condition[lookupKey],""))))</f>
        <v/>
      </c>
      <c r="BV99" s="7" t="str">
        <f t="shared" si="21"/>
        <v/>
      </c>
      <c r="BW99" s="9"/>
    </row>
    <row r="100" spans="2:75">
      <c r="B100" s="4"/>
      <c r="D100" s="3" t="str">
        <f>IF($A100="ADD",IF(NOT(ISBLANK(C100)),_xlfn.XLOOKUP(C100,ud_amds_table_list[lookupValue],ud_amds_table_list[lookupKey],"ERROR"),""), "")</f>
        <v/>
      </c>
      <c r="E100" s="9"/>
      <c r="G100" s="3" t="str">
        <f>IF($A100="ADD",IF(NOT(ISBLANK(F100)),_xlfn.XLOOKUP(F100,roadnames[lookupValue],roadnames[lookupKey],"ERROR"),""), "")</f>
        <v/>
      </c>
      <c r="H100" s="5"/>
      <c r="I100" s="5"/>
      <c r="J100" s="6"/>
      <c r="L100" s="3" t="str">
        <f>IF($A100="ADD",IF(NOT(ISBLANK(K100)),_xlfn.XLOOKUP(K100,side[lookupValue],side[lookupKey],"ERROR"),""), "")</f>
        <v/>
      </c>
      <c r="M100" s="4"/>
      <c r="N100" s="4"/>
      <c r="O100" s="4"/>
      <c r="Q100" s="3" t="str">
        <f>IF($A100="ADD",IF(NOT(ISBLANK(P100)),_xlfn.XLOOKUP(P100,ud_placement[lookupValue],ud_placement[lookupKey],"ERROR"),""), "")</f>
        <v/>
      </c>
      <c r="S100" s="3" t="str">
        <f>IF($A100="ADD",IF(NOT(ISBLANK(R100)),_xlfn.XLOOKUP(R100,ud_facility[lookupValue],ud_facility[lookupKey],"ERROR"),""), "")</f>
        <v/>
      </c>
      <c r="U100" s="3" t="str">
        <f>IF($A100="ADD",IF(NOT(ISBLANK(T100)),_xlfn.XLOOKUP(T100,ud_mep_asset_type[lookupValue],ud_mep_asset_type[lookupKey],"ERROR"),""), "")</f>
        <v/>
      </c>
      <c r="W100" s="3" t="str">
        <f>IF($A100="ADD",IF(NOT(ISBLANK(V100)),_xlfn.XLOOKUP(V100,ud_functional_system[lookupValue],ud_functional_system[lookupKey],"ERROR"),""), "")</f>
        <v/>
      </c>
      <c r="Z100" s="3" t="str">
        <f>IF($A100="ADD",IF(NOT(ISBLANK(Y100)),_xlfn.XLOOKUP(Y100,ud_functional_system[lookupValue],ud_functional_system[lookupKey],"ERROR"),""), "")</f>
        <v/>
      </c>
      <c r="AA100" s="2" t="str">
        <f t="shared" si="11"/>
        <v/>
      </c>
      <c r="AG100" s="3" t="str">
        <f>IF($A100="ADD",IF(NOT(ISBLANK(AF100)),_xlfn.XLOOKUP(AF100,ud_tcd_sign_class[lookupValue],ud_tcd_sign_class[lookupKey],"ERROR"),""), "")</f>
        <v/>
      </c>
      <c r="AI100" s="3" t="str">
        <f>IF($A100="ADD",IF(NOT(ISBLANK(AH100)),_xlfn.XLOOKUP(1,(ud_tcd_sign_subclass_lookup=AH100)*(ud_tcd_sign_subclass_parentKey=AG100),ud_tcd_sign_subclass[lookupKey],"ERROR"),""), "")</f>
        <v/>
      </c>
      <c r="AK100" s="3" t="str">
        <f>IF($A100="ADD",IF(NOT(ISBLANK(AJ100)),_xlfn.XLOOKUP(1,(ud_tcd_sign_type_el_lookup=AJ100)*(ud_tcd_sign_type_el_parentKey=AH100),ud_tcd_sign_type_el[lookupKey],"ERROR"),""), "")</f>
        <v/>
      </c>
      <c r="AM100" s="3" t="str">
        <f>IF($A100="ADD",IF(NOT(ISBLANK(AL100)),_xlfn.XLOOKUP(AL100,ud_power_requirements[lookupValue],ud_power_requirements[lookupKey],"ERROR"),""), "")</f>
        <v/>
      </c>
      <c r="AO100" s="3" t="str">
        <f>IF($A100="ADD",IF(NOT(ISBLANK(AN100)),_xlfn.XLOOKUP(AN100,ud_display_type[lookupValue],ud_display_type[lookupKey],"ERROR"),""), "")</f>
        <v/>
      </c>
      <c r="AP100" s="4"/>
      <c r="AQ100" s="4"/>
      <c r="AR100" s="3" t="str">
        <f t="shared" si="12"/>
        <v/>
      </c>
      <c r="AT100" s="8"/>
      <c r="AW100" s="3" t="str">
        <f>IF($A100="ADD",IF(NOT(ISBLANK(AV100)),_xlfn.XLOOKUP(AV100,ud_icp_group_standalone[lookupValue],ud_icp_group_standalone[lookupKey],"ERROR"),""), "")</f>
        <v/>
      </c>
      <c r="AY100" s="3" t="str">
        <f>IF($A100="ADD",IF(NOT(ISBLANK(AX100)),_xlfn.XLOOKUP(AX100,ud_icp_group_number[lookupValue],ud_icp_group_number[lookupKey],"ERROR"),""), "")</f>
        <v/>
      </c>
      <c r="AZ100" s="9"/>
      <c r="BB100" s="7"/>
      <c r="BC100" s="4" t="str">
        <f t="shared" ca="1" si="13"/>
        <v/>
      </c>
      <c r="BD100" s="4"/>
      <c r="BE100" s="3" t="str">
        <f t="shared" si="14"/>
        <v/>
      </c>
      <c r="BF100" s="3" t="str">
        <f>IF($A100="","",IF((AND($A100="ADD",OR(BE100="",BE100="In Use"))),"5",(_xlfn.XLOOKUP(BE100,ud_asset_status[lookupValue],ud_asset_status[lookupKey],""))))</f>
        <v/>
      </c>
      <c r="BG100" s="7"/>
      <c r="BI100" s="3" t="str">
        <f>IF($A100="ADD",IF(NOT(ISBLANK(BH100)),_xlfn.XLOOKUP(BH100,ar_replace_reason[lookupValue],ar_replace_reason[lookupKey],"ERROR"),""), "")</f>
        <v/>
      </c>
      <c r="BJ100" s="3" t="str">
        <f t="shared" si="15"/>
        <v/>
      </c>
      <c r="BK100" s="3" t="str">
        <f>IF($A100="","",IF((AND($A100="ADD",OR(BJ100="",BJ100="Queenstown-Lakes District Council"))),"70",(_xlfn.XLOOKUP(BJ100,ud_organisation_owner[lookupValue],ud_organisation_owner[lookupKey],""))))</f>
        <v/>
      </c>
      <c r="BL100" s="3" t="str">
        <f t="shared" si="16"/>
        <v/>
      </c>
      <c r="BM100" s="3" t="str">
        <f>IF($A100="","",IF((AND($A100="ADD",OR(BL100="",BL100="Queenstown-Lakes District Council"))),"70",(_xlfn.XLOOKUP(BL100,ud_organisation_owner[lookupValue],ud_organisation_owner[lookupKey],""))))</f>
        <v/>
      </c>
      <c r="BN100" s="3" t="str">
        <f t="shared" si="17"/>
        <v/>
      </c>
      <c r="BO100" s="3" t="str">
        <f>IF($A100="","",IF((AND($A100="ADD",OR(BN100="",BN100="Local Authority"))),"17",(_xlfn.XLOOKUP(BN100,ud_sub_organisation[lookupValue],ud_sub_organisation[lookupKey],""))))</f>
        <v/>
      </c>
      <c r="BP100" s="3" t="str">
        <f t="shared" si="18"/>
        <v/>
      </c>
      <c r="BQ100" s="3" t="str">
        <f>IF($A100="","",IF((AND($A100="ADD",OR(BP100="",BP100="Vested assets"))),"12",(_xlfn.XLOOKUP(BP100,ud_work_origin[lookupValue],ud_work_origin[lookupKey],""))))</f>
        <v/>
      </c>
      <c r="BR100" s="8"/>
      <c r="BS100" s="2" t="str">
        <f t="shared" si="19"/>
        <v/>
      </c>
      <c r="BT100" s="3" t="str">
        <f t="shared" si="20"/>
        <v/>
      </c>
      <c r="BU100" s="3" t="str">
        <f>IF($A100="","",IF((AND($A100="ADD",OR(BT100="",BT100="Excellent"))),"1",(_xlfn.XLOOKUP(BT100,condition[lookupValue],condition[lookupKey],""))))</f>
        <v/>
      </c>
      <c r="BV100" s="7" t="str">
        <f t="shared" si="21"/>
        <v/>
      </c>
      <c r="BW100" s="9"/>
    </row>
  </sheetData>
  <sheetProtection algorithmName="SHA-512" hashValue="nwMI2ZTOT4QPmT3qcDLUU9Wi3boTJDEDShbJQmWh4uZXibdKpynx/NLBZ6O+uAlBdhJH2JMlpvzo18frmbH5cQ==" saltValue="lqa1TROm56I4VRvGAg4OEA==" spinCount="100000" sheet="1" scenarios="1" selectLockedCells="1"/>
  <conditionalFormatting sqref="A2:XFD2">
    <cfRule type="cellIs" dxfId="379" priority="2" operator="equal">
      <formula>"ERROR"</formula>
    </cfRule>
  </conditionalFormatting>
  <conditionalFormatting sqref="A1:XFD1">
    <cfRule type="expression" dxfId="378" priority="1">
      <formula>A$2="ERROR"</formula>
    </cfRule>
  </conditionalFormatting>
  <conditionalFormatting sqref="A10:XFD100">
    <cfRule type="expression" dxfId="377" priority="466">
      <formula>MATCH("ERROR",$A10:$EX10,0)</formula>
    </cfRule>
    <cfRule type="expression" dxfId="376" priority="467">
      <formula>AND($A10="ADD",A$6=TRUE,A10="")</formula>
    </cfRule>
    <cfRule type="expression" dxfId="375" priority="468">
      <formula>OR(AND($A10="DELETE",A$1="Asset ID",A10=""),AND($A10="DELETE",A$1="Removal Date",A10=""),AND($A10="DELETE",A$1="Removal Reason",A10=""))</formula>
    </cfRule>
    <cfRule type="expression" dxfId="374" priority="469">
      <formula>AND($A10="EDIT",A$1="Asset ID",A10="")</formula>
    </cfRule>
    <cfRule type="expression" dxfId="373" priority="470">
      <formula>AND($A10="ADD",A$5=TRUE,A10="")</formula>
    </cfRule>
  </conditionalFormatting>
  <dataValidations count="44">
    <dataValidation type="list" allowBlank="1" showInputMessage="1" showErrorMessage="1" sqref="C10:C100" xr:uid="{02EEC6F6-970D-4F2A-99AF-D505F9A23217}">
      <formula1>ud_amds_table_list_lookup</formula1>
    </dataValidation>
    <dataValidation type="list" allowBlank="1" showInputMessage="1" showErrorMessage="1" sqref="F10:F100" xr:uid="{607ABD7A-6443-4E4B-95E9-B218E4DCC7A3}">
      <formula1>roadnames_lookup</formula1>
    </dataValidation>
    <dataValidation type="list" allowBlank="1" showInputMessage="1" showErrorMessage="1" sqref="K10:K100" xr:uid="{C58346E6-2BFB-4E60-8C34-67F9AB1BD6A7}">
      <formula1>side_lookup</formula1>
    </dataValidation>
    <dataValidation type="list" allowBlank="1" showInputMessage="1" showErrorMessage="1" sqref="P10:P100" xr:uid="{AF626DCA-DC37-46EE-AE71-83D7B6BD8285}">
      <formula1>ud_placement_lookup</formula1>
    </dataValidation>
    <dataValidation type="list" allowBlank="1" showInputMessage="1" showErrorMessage="1" sqref="R10:R100" xr:uid="{C3E6FDA2-6120-41E1-B3A2-90E78C4C4C72}">
      <formula1>ud_facility_lookup</formula1>
    </dataValidation>
    <dataValidation type="list" allowBlank="1" showInputMessage="1" showErrorMessage="1" sqref="T10:T100" xr:uid="{69D13D2F-DB1A-4AA4-82A5-FF1C3D3AF318}">
      <formula1>ud_mep_asset_type_lookup</formula1>
    </dataValidation>
    <dataValidation type="list" allowBlank="1" showInputMessage="1" showErrorMessage="1" sqref="V10:V100 Y10:Y100" xr:uid="{131966FF-415B-47E1-BC95-8BF89CC44F01}">
      <formula1>ud_functional_system_lookup</formula1>
    </dataValidation>
    <dataValidation type="list" allowBlank="1" showInputMessage="1" showErrorMessage="1" sqref="AF10:AF100" xr:uid="{28442FBF-7C9F-4FF3-B1B1-E459023ED22F}">
      <formula1>ud_tcd_sign_class_lookup</formula1>
    </dataValidation>
    <dataValidation type="list" allowBlank="1" showInputMessage="1" showErrorMessage="1" sqref="AL10:AL100" xr:uid="{6F21CA57-F1A7-4066-BF97-A959DB9FA85C}">
      <formula1>ud_power_requirements_lookup</formula1>
    </dataValidation>
    <dataValidation type="list" allowBlank="1" showInputMessage="1" showErrorMessage="1" sqref="AN10:AN100" xr:uid="{2FD58787-2976-4194-9042-6EEBBEB66A88}">
      <formula1>ud_display_type_lookup</formula1>
    </dataValidation>
    <dataValidation type="list" allowBlank="1" showInputMessage="1" showErrorMessage="1" sqref="AV10:AV100" xr:uid="{B9EF38A9-A40D-4439-811F-4A174EAE084F}">
      <formula1>ud_icp_group_standalone_lookup</formula1>
    </dataValidation>
    <dataValidation type="list" allowBlank="1" showInputMessage="1" showErrorMessage="1" sqref="AX10:AX100" xr:uid="{6A1E09A1-2650-42F0-B268-7C9F0DAE0B6F}">
      <formula1>ud_icp_group_number_lookup</formula1>
    </dataValidation>
    <dataValidation type="list" allowBlank="1" showInputMessage="1" showErrorMessage="1" promptTitle="WARNING" prompt="Only change If ammending existing asset" sqref="BE10:BE100" xr:uid="{F4B493CA-2CBC-4DDB-BF03-F19B8ABD767F}">
      <formula1>ud_asset_status_lookup</formula1>
    </dataValidation>
    <dataValidation type="list" allowBlank="1" showInputMessage="1" showErrorMessage="1" sqref="BH10:BH100" xr:uid="{12F3D95B-EB86-493B-B4DB-20448045C873}">
      <formula1>ar_replace_reason_lookup</formula1>
    </dataValidation>
    <dataValidation type="list" allowBlank="1" showInputMessage="1" showErrorMessage="1" promptTitle="WARNING" prompt="Only change this If Not QLDC asset" sqref="BL10:BL100" xr:uid="{626D85D0-AF30-4D72-8683-D102035DD036}">
      <formula1>ud_organisation_owner_lookup</formula1>
    </dataValidation>
    <dataValidation type="list" allowBlank="1" showInputMessage="1" showErrorMessage="1" promptTitle="WARNING" prompt="Only change this If Not QLDC Roading asset" sqref="BN10:BN100" xr:uid="{42DE11B6-277B-4FF4-A4C3-BA4D93396850}">
      <formula1>ud_sub_organisation_lookup</formula1>
    </dataValidation>
    <dataValidation type="list" allowBlank="1" showInputMessage="1" showErrorMessage="1" promptTitle="WARNING" prompt="Only change this field If undertaking maintenance Or CAPEX works" sqref="BP10:BP100" xr:uid="{C41D4D4C-36AE-4A06-BF0E-8A3FAD4B58FC}">
      <formula1>ud_work_origin_lookup</formula1>
    </dataValidation>
    <dataValidation type="list" allowBlank="1" showInputMessage="1" showErrorMessage="1" promptTitle="WARNING" prompt="Only change this If incorrect" sqref="BT10:BT100" xr:uid="{11AFD32E-9562-474C-AAC8-5BFC149BCE78}">
      <formula1>condition_lookup</formula1>
    </dataValidation>
    <dataValidation type="list" allowBlank="1" showInputMessage="1" showErrorMessage="1" sqref="AH10:AH100" xr:uid="{C8D3EFDD-2020-48EB-94C5-A8094FFEF3AB}">
      <formula1 xml:space="preserve"> OFFSET(ud_tcd_sign_subclass_lookupValueRef,MATCH($AG10,ud_tcd_sign_subclass_parentKey,0),0,COUNTIF(ud_tcd_sign_subclass_parentKey,$AG10))</formula1>
    </dataValidation>
    <dataValidation type="list" allowBlank="1" showInputMessage="1" showErrorMessage="1" sqref="AJ10:AJ100" xr:uid="{179819E6-419B-4F6F-95C4-6CD40A924648}">
      <formula1 xml:space="preserve"> OFFSET(ud_tcd_sign_type_el_lookupValueRef,MATCH($AH10,ud_tcd_sign_type_el_parentKey,0),0,COUNTIF(ud_tcd_sign_type_el_parentKey,$AH10))</formula1>
    </dataValidation>
    <dataValidation type="list" allowBlank="1" showInputMessage="1" showErrorMessage="1" sqref="X10:X100 AU10:AU100 AC10:AC100 AE10:AE100 AR10:AS100" xr:uid="{6BD58EE4-82FC-4C2C-AB75-9567C8159D37}">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197A5CC2-B924-4A0C-AB6F-B8C062C4D99F}">
      <formula1>"ADD,EDIT,DELETE"</formula1>
    </dataValidation>
    <dataValidation type="list" allowBlank="1" showInputMessage="1" showErrorMessage="1" promptTitle="WARNING" prompt="Only change this If Not QLDC asset" sqref="BJ10:BJ100" xr:uid="{99401B53-2D83-4876-AF14-EC1B0ADAD281}">
      <formula1>ud_organisation_owner_lookup</formula1>
    </dataValidation>
    <dataValidation type="list" allowBlank="1" showInputMessage="1" showErrorMessage="1" promptTitle="WARNING" prompt="Only change this If NZTA Or Parks And Reserves asset" sqref="BS10:BS100" xr:uid="{6633AD57-2D92-4ADC-B76A-2A0791623904}">
      <formula1>"TRUE,FALSE"</formula1>
    </dataValidation>
    <dataValidation type="list" allowBlank="1" showInputMessage="1" showErrorMessage="1" promptTitle="WARNING" prompt="Only change this If incorrect" sqref="AA10:AA100" xr:uid="{E8FCB70D-9089-4673-A0BD-C2FDD0A52B07}">
      <formula1>"TRUE,FALSE"</formula1>
    </dataValidation>
    <dataValidation type="whole" allowBlank="1" showInputMessage="1" showErrorMessage="1" error="Please Enter Whole Number Between 1 And 999" promptTitle="ERROR" sqref="BC10:BC100" xr:uid="{61F39BF7-18FD-4AF7-BB36-C308E968BD9B}">
      <formula1>1</formula1>
      <formula2>999</formula2>
    </dataValidation>
    <dataValidation type="whole" allowBlank="1" showInputMessage="1" showErrorMessage="1" error="Please Enter Whole Number Between 1 And 2147483647" promptTitle="ERROR" sqref="B10:B100" xr:uid="{84BEE068-FD62-4623-908D-8EA359B255B1}">
      <formula1>1</formula1>
      <formula2>2147483647</formula2>
    </dataValidation>
    <dataValidation type="whole" allowBlank="1" showInputMessage="1" showErrorMessage="1" error="Please Enter Whole Number Between 1 And 9999999999" promptTitle="ERROR" sqref="N10:N100" xr:uid="{82379290-9514-459A-A7C9-D495F85886E3}">
      <formula1>1</formula1>
      <formula2>9999999999</formula2>
    </dataValidation>
    <dataValidation type="whole" allowBlank="1" showInputMessage="1" showErrorMessage="1" error="Please Enter Whole Number Between 1 And 9999999999" promptTitle="ERROR" sqref="O10:O100" xr:uid="{F91B2108-1FE9-4621-9F7C-3E146DD5521D}">
      <formula1>1</formula1>
      <formula2>9999999999</formula2>
    </dataValidation>
    <dataValidation type="whole" allowBlank="1" showInputMessage="1" showErrorMessage="1" error="Please Enter Whole Number Between 1 And 9999999999" promptTitle="ERROR" sqref="AP10:AP100" xr:uid="{680AD8CB-3F2D-45FC-BA66-B910BE63B20B}">
      <formula1>1</formula1>
      <formula2>9999999999</formula2>
    </dataValidation>
    <dataValidation type="whole" allowBlank="1" showInputMessage="1" showErrorMessage="1" error="Please Enter Whole Number Between 1 And 9999999999" promptTitle="ERROR" sqref="AQ10:AQ100" xr:uid="{9786F074-1013-4438-A89C-00761A6E9EF3}">
      <formula1>1</formula1>
      <formula2>9999999999</formula2>
    </dataValidation>
    <dataValidation type="whole" allowBlank="1" showInputMessage="1" showErrorMessage="1" error="Please Enter Whole Number Between 1 And 9999999999" promptTitle="ERROR" sqref="BD10:BD100" xr:uid="{9DC60310-F628-4D32-9CD9-C2661BF4BDCB}">
      <formula1>1</formula1>
      <formula2>9999999999</formula2>
    </dataValidation>
    <dataValidation type="whole" allowBlank="1" showInputMessage="1" showErrorMessage="1" error="Please Enter Whole Number Between 1 And 999999" promptTitle="ERROR" sqref="M10:M100" xr:uid="{729249FA-F01E-4FE5-A426-534038279E48}">
      <formula1>1</formula1>
      <formula2>999999</formula2>
    </dataValidation>
    <dataValidation type="decimal" allowBlank="1" showInputMessage="1" showErrorMessage="1" error="Please Enter Decimal Between -40.0 And 999.9" promptTitle="ERROR" sqref="J10:J100" xr:uid="{C06D241D-164D-4F44-857B-C1C15548FE87}">
      <formula1>-40</formula1>
      <formula2>999.9</formula2>
    </dataValidation>
    <dataValidation type="decimal" allowBlank="1" showInputMessage="1" showErrorMessage="1" error="Please Enter Decimal Between 0.01 And 99999999.99" promptTitle="ERROR" sqref="AT10:AT100" xr:uid="{EFDA541A-4F51-4EDB-9334-4150E4FF2184}">
      <formula1>0.01</formula1>
      <formula2>99999999.99</formula2>
    </dataValidation>
    <dataValidation type="decimal" allowBlank="1" showInputMessage="1" showErrorMessage="1" error="Please Enter Decimal Between 0.01 And 9999999999.99" promptTitle="ERROR" sqref="BR10:BR100" xr:uid="{32FCDCC6-44CA-4039-957D-76A97624CF5D}">
      <formula1>0.01</formula1>
      <formula2>9999999999.99</formula2>
    </dataValidation>
    <dataValidation type="textLength" allowBlank="1" showInputMessage="1" showErrorMessage="1" error="Please Dont Enter More Than 255 Characters" promptTitle="ERROR" sqref="BW10:BW100" xr:uid="{4CB287C6-20FB-4C75-BADF-90FBBC08AEDD}">
      <formula1>0</formula1>
      <formula2>255</formula2>
    </dataValidation>
    <dataValidation type="textLength" allowBlank="1" showInputMessage="1" showErrorMessage="1" error="Please Dont Enter More Than 30 Characters" promptTitle="ERROR" sqref="E10:E100" xr:uid="{DCB06A66-8677-4E45-B4D8-EC7D9ED8D992}">
      <formula1>0</formula1>
      <formula2>30</formula2>
    </dataValidation>
    <dataValidation type="textLength" allowBlank="1" showInputMessage="1" showErrorMessage="1" error="Please Dont Enter More Than 30 Characters" promptTitle="ERROR" sqref="AZ10:AZ100" xr:uid="{96183C67-1D5D-4116-9CF2-5D9152306CB1}">
      <formula1>0</formula1>
      <formula2>30</formula2>
    </dataValidation>
    <dataValidation type="date" allowBlank="1" showInputMessage="1" showErrorMessage="1" error="Please Enter Valid Date eg 31/01/2023" promptTitle="ERROR" sqref="BB10:BB100" xr:uid="{D15D07D3-E846-442D-BFD5-25344A71BA64}">
      <formula1>43831</formula1>
      <formula2>48580</formula2>
    </dataValidation>
    <dataValidation type="date" allowBlank="1" showInputMessage="1" showErrorMessage="1" error="Please Enter Valid Date eg 31/01/2023" promptTitle="ERROR" sqref="BG10:BG100" xr:uid="{14556284-4869-49F7-A9C9-7D5E124657DE}">
      <formula1>43831</formula1>
      <formula2>48580</formula2>
    </dataValidation>
    <dataValidation type="date" allowBlank="1" showInputMessage="1" showErrorMessage="1" error="Please Enter Valid Date eg 31/01/2023" promptTitle="ERROR" sqref="BV10:BV100" xr:uid="{BE2A6727-ED7F-44CB-831D-3471BD70AFDB}">
      <formula1>43831</formula1>
      <formula2>48580</formula2>
    </dataValidation>
    <dataValidation type="decimal" allowBlank="1" showInputMessage="1" showErrorMessage="1" error="This an incomplete grid reference or is outside of QLDC. Please check that this a easting in NZTM2000" promptTitle="ERROR" sqref="H10:H100" xr:uid="{F6E7E475-F47A-4544-96D8-BE4C4E64CEB4}">
      <formula1>1215000</formula1>
      <formula2>1337479</formula2>
    </dataValidation>
    <dataValidation type="decimal" allowBlank="1" showInputMessage="1" showErrorMessage="1" error="This an incomplete grid reference or is outside of QLDC. Please check that this a northing in NZTM2000" promptTitle="ERROR" sqref="I10:I100" xr:uid="{CF29767B-B1F0-49F3-87CC-9900DE94470F}">
      <formula1>4967104</formula1>
      <formula2>5128000</formula2>
    </dataValidation>
  </dataValidations>
  <pageMargins left="0.75" right="0.75" top="1" bottom="1" header="0.5" footer="0.5"/>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5D261-ACAA-452B-8E9D-494DE2416377}">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11</v>
      </c>
      <c r="B2" t="s">
        <v>5178</v>
      </c>
      <c r="E2" t="b">
        <v>1</v>
      </c>
    </row>
    <row r="3" spans="1:5">
      <c r="A3">
        <v>15</v>
      </c>
      <c r="B3" t="s">
        <v>5192</v>
      </c>
      <c r="E3" t="b">
        <v>1</v>
      </c>
    </row>
    <row r="4" spans="1:5">
      <c r="A4">
        <v>24</v>
      </c>
      <c r="B4" t="s">
        <v>5214</v>
      </c>
      <c r="E4" t="b">
        <v>1</v>
      </c>
    </row>
    <row r="5" spans="1:5">
      <c r="A5">
        <v>34</v>
      </c>
      <c r="B5" t="s">
        <v>5238</v>
      </c>
      <c r="E5" t="b">
        <v>1</v>
      </c>
    </row>
    <row r="6" spans="1:5">
      <c r="A6">
        <v>39</v>
      </c>
      <c r="B6" t="s">
        <v>5254</v>
      </c>
      <c r="E6" t="b">
        <v>1</v>
      </c>
    </row>
    <row r="7" spans="1:5">
      <c r="A7">
        <v>44</v>
      </c>
      <c r="B7" t="s">
        <v>5264</v>
      </c>
      <c r="E7" t="b">
        <v>1</v>
      </c>
    </row>
  </sheetData>
  <pageMargins left="0.75" right="0.75" top="1" bottom="1" header="0.5" footer="0.5"/>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A42D5-E760-406B-A4BC-53C344A4EA04}">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13</v>
      </c>
      <c r="B2" t="s">
        <v>5180</v>
      </c>
      <c r="E2" t="b">
        <v>1</v>
      </c>
    </row>
    <row r="3" spans="1:5">
      <c r="A3">
        <v>25</v>
      </c>
      <c r="B3" t="s">
        <v>5216</v>
      </c>
      <c r="E3" t="b">
        <v>1</v>
      </c>
    </row>
    <row r="4" spans="1:5">
      <c r="A4">
        <v>35</v>
      </c>
      <c r="B4" t="s">
        <v>5246</v>
      </c>
      <c r="E4" t="b">
        <v>1</v>
      </c>
    </row>
    <row r="5" spans="1:5">
      <c r="A5">
        <v>40</v>
      </c>
      <c r="B5" t="s">
        <v>5255</v>
      </c>
      <c r="E5" t="b">
        <v>1</v>
      </c>
    </row>
    <row r="6" spans="1:5">
      <c r="A6">
        <v>41</v>
      </c>
      <c r="B6" t="s">
        <v>5256</v>
      </c>
      <c r="E6" t="b">
        <v>1</v>
      </c>
    </row>
    <row r="7" spans="1:5">
      <c r="A7">
        <v>45</v>
      </c>
      <c r="B7" t="s">
        <v>5265</v>
      </c>
      <c r="E7" t="b">
        <v>1</v>
      </c>
    </row>
  </sheetData>
  <pageMargins left="0.75" right="0.75" top="1" bottom="1" header="0.5" footer="0.5"/>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968A8-68F1-4693-89A9-875F90E9169E}">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2</v>
      </c>
      <c r="B2" t="s">
        <v>5163</v>
      </c>
      <c r="E2" t="b">
        <v>1</v>
      </c>
    </row>
    <row r="3" spans="1:5">
      <c r="A3">
        <v>5</v>
      </c>
      <c r="B3" t="s">
        <v>5170</v>
      </c>
      <c r="E3" t="b">
        <v>1</v>
      </c>
    </row>
    <row r="4" spans="1:5">
      <c r="A4">
        <v>11</v>
      </c>
      <c r="B4" t="s">
        <v>5178</v>
      </c>
      <c r="E4" t="b">
        <v>1</v>
      </c>
    </row>
    <row r="5" spans="1:5">
      <c r="A5">
        <v>13</v>
      </c>
      <c r="B5" t="s">
        <v>5180</v>
      </c>
      <c r="E5" t="b">
        <v>1</v>
      </c>
    </row>
    <row r="6" spans="1:5">
      <c r="A6">
        <v>16</v>
      </c>
      <c r="B6" t="s">
        <v>5194</v>
      </c>
      <c r="E6" t="b">
        <v>1</v>
      </c>
    </row>
    <row r="7" spans="1:5">
      <c r="A7">
        <v>17</v>
      </c>
      <c r="B7" t="s">
        <v>5197</v>
      </c>
      <c r="E7" t="b">
        <v>1</v>
      </c>
    </row>
    <row r="8" spans="1:5">
      <c r="A8">
        <v>19</v>
      </c>
      <c r="B8" t="s">
        <v>5201</v>
      </c>
      <c r="E8" t="b">
        <v>1</v>
      </c>
    </row>
    <row r="9" spans="1:5">
      <c r="A9">
        <v>32</v>
      </c>
      <c r="B9" t="s">
        <v>5234</v>
      </c>
      <c r="E9" t="b">
        <v>1</v>
      </c>
    </row>
    <row r="10" spans="1:5">
      <c r="A10">
        <v>33</v>
      </c>
      <c r="B10" t="s">
        <v>5236</v>
      </c>
      <c r="E10" t="b">
        <v>1</v>
      </c>
    </row>
    <row r="11" spans="1:5">
      <c r="A11">
        <v>34</v>
      </c>
      <c r="B11" t="s">
        <v>5238</v>
      </c>
      <c r="E11" t="b">
        <v>1</v>
      </c>
    </row>
    <row r="12" spans="1:5">
      <c r="A12">
        <v>39</v>
      </c>
      <c r="B12" t="s">
        <v>5254</v>
      </c>
      <c r="E12" t="b">
        <v>1</v>
      </c>
    </row>
    <row r="13" spans="1:5">
      <c r="A13">
        <v>40</v>
      </c>
      <c r="B13" t="s">
        <v>5255</v>
      </c>
      <c r="E13" t="b">
        <v>1</v>
      </c>
    </row>
    <row r="14" spans="1:5">
      <c r="A14">
        <v>41</v>
      </c>
      <c r="B14" t="s">
        <v>5256</v>
      </c>
      <c r="E14" t="b">
        <v>1</v>
      </c>
    </row>
  </sheetData>
  <pageMargins left="0.75" right="0.75" top="1" bottom="1" header="0.5" footer="0.5"/>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37F4B-68D7-4B0F-A409-1E1DC578A1EF}">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13</v>
      </c>
      <c r="B2" t="s">
        <v>5180</v>
      </c>
      <c r="E2" t="b">
        <v>1</v>
      </c>
    </row>
    <row r="3" spans="1:5">
      <c r="A3">
        <v>29</v>
      </c>
      <c r="B3" t="s">
        <v>5228</v>
      </c>
      <c r="E3" t="b">
        <v>1</v>
      </c>
    </row>
  </sheetData>
  <pageMargins left="0.75" right="0.75" top="1" bottom="1" header="0.5" footer="0.5"/>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22853-B37A-4BF0-BDFA-BED4430DB68C}">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4</v>
      </c>
      <c r="B2" t="s">
        <v>5165</v>
      </c>
      <c r="E2" t="b">
        <v>1</v>
      </c>
    </row>
    <row r="3" spans="1:5">
      <c r="A3">
        <v>29</v>
      </c>
      <c r="B3" t="s">
        <v>5228</v>
      </c>
      <c r="E3" t="b">
        <v>1</v>
      </c>
    </row>
    <row r="4" spans="1:5">
      <c r="A4">
        <v>40</v>
      </c>
      <c r="B4" t="s">
        <v>5255</v>
      </c>
      <c r="E4" t="b">
        <v>1</v>
      </c>
    </row>
    <row r="5" spans="1:5">
      <c r="A5">
        <v>41</v>
      </c>
      <c r="B5" t="s">
        <v>5256</v>
      </c>
      <c r="E5" t="b">
        <v>1</v>
      </c>
    </row>
  </sheetData>
  <pageMargins left="0.75" right="0.75" top="1" bottom="1" header="0.5" footer="0.5"/>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98BF1-8145-46D7-8D32-E8BC3408D40E}">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2</v>
      </c>
      <c r="B2" t="s">
        <v>5163</v>
      </c>
      <c r="E2" t="b">
        <v>1</v>
      </c>
    </row>
    <row r="3" spans="1:5">
      <c r="A3">
        <v>5</v>
      </c>
      <c r="B3" t="s">
        <v>5170</v>
      </c>
      <c r="E3" t="b">
        <v>1</v>
      </c>
    </row>
    <row r="4" spans="1:5">
      <c r="A4">
        <v>11</v>
      </c>
      <c r="B4" t="s">
        <v>5178</v>
      </c>
      <c r="E4" t="b">
        <v>1</v>
      </c>
    </row>
    <row r="5" spans="1:5">
      <c r="A5">
        <v>13</v>
      </c>
      <c r="B5" t="s">
        <v>5180</v>
      </c>
      <c r="E5" t="b">
        <v>1</v>
      </c>
    </row>
    <row r="6" spans="1:5">
      <c r="A6">
        <v>16</v>
      </c>
      <c r="B6" t="s">
        <v>5194</v>
      </c>
      <c r="E6" t="b">
        <v>1</v>
      </c>
    </row>
    <row r="7" spans="1:5">
      <c r="A7">
        <v>17</v>
      </c>
      <c r="B7" t="s">
        <v>5197</v>
      </c>
      <c r="E7" t="b">
        <v>1</v>
      </c>
    </row>
    <row r="8" spans="1:5">
      <c r="A8">
        <v>19</v>
      </c>
      <c r="B8" t="s">
        <v>5201</v>
      </c>
      <c r="E8" t="b">
        <v>1</v>
      </c>
    </row>
    <row r="9" spans="1:5">
      <c r="A9">
        <v>32</v>
      </c>
      <c r="B9" t="s">
        <v>5234</v>
      </c>
      <c r="E9" t="b">
        <v>1</v>
      </c>
    </row>
    <row r="10" spans="1:5">
      <c r="A10">
        <v>33</v>
      </c>
      <c r="B10" t="s">
        <v>5236</v>
      </c>
      <c r="E10" t="b">
        <v>1</v>
      </c>
    </row>
    <row r="11" spans="1:5">
      <c r="A11">
        <v>34</v>
      </c>
      <c r="B11" t="s">
        <v>5238</v>
      </c>
      <c r="E11" t="b">
        <v>1</v>
      </c>
    </row>
    <row r="12" spans="1:5">
      <c r="A12">
        <v>39</v>
      </c>
      <c r="B12" t="s">
        <v>5254</v>
      </c>
      <c r="E12" t="b">
        <v>1</v>
      </c>
    </row>
    <row r="13" spans="1:5">
      <c r="A13">
        <v>40</v>
      </c>
      <c r="B13" t="s">
        <v>5255</v>
      </c>
      <c r="E13" t="b">
        <v>1</v>
      </c>
    </row>
    <row r="14" spans="1:5">
      <c r="A14">
        <v>41</v>
      </c>
      <c r="B14" t="s">
        <v>5256</v>
      </c>
      <c r="E14" t="b">
        <v>1</v>
      </c>
    </row>
  </sheetData>
  <pageMargins left="0.75" right="0.75" top="1" bottom="1" header="0.5" footer="0.5"/>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CDFAD-8529-47E1-ABE2-E498E0502F72}">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13</v>
      </c>
      <c r="B2" t="s">
        <v>5180</v>
      </c>
      <c r="E2" t="b">
        <v>1</v>
      </c>
    </row>
    <row r="3" spans="1:5">
      <c r="A3">
        <v>83</v>
      </c>
      <c r="B3" t="s">
        <v>5207</v>
      </c>
      <c r="E3" t="b">
        <v>1</v>
      </c>
    </row>
    <row r="4" spans="1:5">
      <c r="A4">
        <v>35</v>
      </c>
      <c r="B4" t="s">
        <v>5246</v>
      </c>
      <c r="E4" t="b">
        <v>1</v>
      </c>
    </row>
    <row r="5" spans="1:5">
      <c r="A5">
        <v>40</v>
      </c>
      <c r="B5" t="s">
        <v>5255</v>
      </c>
      <c r="E5" t="b">
        <v>1</v>
      </c>
    </row>
    <row r="6" spans="1:5">
      <c r="A6">
        <v>41</v>
      </c>
      <c r="B6" t="s">
        <v>5256</v>
      </c>
      <c r="E6" t="b">
        <v>1</v>
      </c>
    </row>
  </sheetData>
  <pageMargins left="0.75" right="0.75" top="1" bottom="1" header="0.5" footer="0.5"/>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45D05-DB40-468F-BDDA-35D93E0C1FB1}">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3</v>
      </c>
      <c r="B2" t="s">
        <v>5164</v>
      </c>
      <c r="E2" t="b">
        <v>1</v>
      </c>
    </row>
    <row r="3" spans="1:5">
      <c r="A3">
        <v>4</v>
      </c>
      <c r="B3" t="s">
        <v>5165</v>
      </c>
      <c r="E3" t="b">
        <v>1</v>
      </c>
    </row>
    <row r="4" spans="1:5">
      <c r="A4">
        <v>6</v>
      </c>
      <c r="B4" t="s">
        <v>5171</v>
      </c>
      <c r="E4" t="b">
        <v>1</v>
      </c>
    </row>
    <row r="5" spans="1:5">
      <c r="A5">
        <v>10</v>
      </c>
      <c r="B5" t="s">
        <v>5176</v>
      </c>
      <c r="E5" t="b">
        <v>1</v>
      </c>
    </row>
    <row r="6" spans="1:5">
      <c r="A6">
        <v>13</v>
      </c>
      <c r="B6" t="s">
        <v>5180</v>
      </c>
      <c r="E6" t="b">
        <v>1</v>
      </c>
    </row>
    <row r="7" spans="1:5">
      <c r="A7">
        <v>25</v>
      </c>
      <c r="B7" t="s">
        <v>5216</v>
      </c>
      <c r="E7" t="b">
        <v>1</v>
      </c>
    </row>
    <row r="8" spans="1:5">
      <c r="A8">
        <v>27</v>
      </c>
      <c r="B8" t="s">
        <v>5222</v>
      </c>
      <c r="E8" t="b">
        <v>1</v>
      </c>
    </row>
    <row r="9" spans="1:5">
      <c r="A9">
        <v>29</v>
      </c>
      <c r="B9" t="s">
        <v>5228</v>
      </c>
      <c r="E9" t="b">
        <v>1</v>
      </c>
    </row>
    <row r="10" spans="1:5">
      <c r="A10">
        <v>35</v>
      </c>
      <c r="B10" t="s">
        <v>5246</v>
      </c>
      <c r="E10" t="b">
        <v>1</v>
      </c>
    </row>
    <row r="11" spans="1:5">
      <c r="A11">
        <v>38</v>
      </c>
      <c r="B11" t="s">
        <v>5253</v>
      </c>
      <c r="E11" t="b">
        <v>1</v>
      </c>
    </row>
    <row r="12" spans="1:5">
      <c r="A12">
        <v>40</v>
      </c>
      <c r="B12" t="s">
        <v>5255</v>
      </c>
      <c r="E12" t="b">
        <v>1</v>
      </c>
    </row>
    <row r="13" spans="1:5">
      <c r="A13">
        <v>41</v>
      </c>
      <c r="B13" t="s">
        <v>5256</v>
      </c>
      <c r="E13" t="b">
        <v>1</v>
      </c>
    </row>
    <row r="14" spans="1:5">
      <c r="A14">
        <v>45</v>
      </c>
      <c r="B14" t="s">
        <v>5265</v>
      </c>
      <c r="E14" t="b">
        <v>1</v>
      </c>
    </row>
  </sheetData>
  <pageMargins left="0.75" right="0.75" top="1" bottom="1" header="0.5" footer="0.5"/>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1967B-4D59-43E2-8EF9-C2D381CE50B7}">
  <dimension ref="A1:E10"/>
  <sheetViews>
    <sheetView workbookViewId="0">
      <selection activeCell="A2" sqref="A2:E1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9</v>
      </c>
      <c r="B2" t="s">
        <v>5175</v>
      </c>
      <c r="E2" t="b">
        <v>1</v>
      </c>
    </row>
    <row r="3" spans="1:5">
      <c r="A3">
        <v>11</v>
      </c>
      <c r="B3" t="s">
        <v>5178</v>
      </c>
      <c r="E3" t="b">
        <v>1</v>
      </c>
    </row>
    <row r="4" spans="1:5">
      <c r="A4">
        <v>16</v>
      </c>
      <c r="B4" t="s">
        <v>5194</v>
      </c>
      <c r="E4" t="b">
        <v>1</v>
      </c>
    </row>
    <row r="5" spans="1:5">
      <c r="A5">
        <v>19</v>
      </c>
      <c r="B5" t="s">
        <v>5201</v>
      </c>
      <c r="E5" t="b">
        <v>1</v>
      </c>
    </row>
    <row r="6" spans="1:5">
      <c r="A6">
        <v>32</v>
      </c>
      <c r="B6" t="s">
        <v>5234</v>
      </c>
      <c r="E6" t="b">
        <v>1</v>
      </c>
    </row>
    <row r="7" spans="1:5">
      <c r="A7">
        <v>34</v>
      </c>
      <c r="B7" t="s">
        <v>5238</v>
      </c>
      <c r="E7" t="b">
        <v>1</v>
      </c>
    </row>
    <row r="8" spans="1:5">
      <c r="A8">
        <v>39</v>
      </c>
      <c r="B8" t="s">
        <v>5254</v>
      </c>
      <c r="E8" t="b">
        <v>1</v>
      </c>
    </row>
    <row r="9" spans="1:5">
      <c r="A9">
        <v>40</v>
      </c>
      <c r="B9" t="s">
        <v>5255</v>
      </c>
      <c r="E9" t="b">
        <v>1</v>
      </c>
    </row>
    <row r="10" spans="1:5">
      <c r="A10">
        <v>41</v>
      </c>
      <c r="B10" t="s">
        <v>5256</v>
      </c>
      <c r="E10" t="b">
        <v>1</v>
      </c>
    </row>
  </sheetData>
  <pageMargins left="0.75" right="0.75" top="1" bottom="1" header="0.5" footer="0.5"/>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E5245-1457-457C-8FBB-794BD66794FC}">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2</v>
      </c>
      <c r="B2" t="s">
        <v>5163</v>
      </c>
      <c r="E2" t="b">
        <v>1</v>
      </c>
    </row>
    <row r="3" spans="1:5">
      <c r="A3">
        <v>5</v>
      </c>
      <c r="B3" t="s">
        <v>5170</v>
      </c>
      <c r="E3" t="b">
        <v>1</v>
      </c>
    </row>
    <row r="4" spans="1:5">
      <c r="A4">
        <v>11</v>
      </c>
      <c r="B4" t="s">
        <v>5178</v>
      </c>
      <c r="E4" t="b">
        <v>1</v>
      </c>
    </row>
    <row r="5" spans="1:5">
      <c r="A5">
        <v>13</v>
      </c>
      <c r="B5" t="s">
        <v>5180</v>
      </c>
      <c r="E5" t="b">
        <v>1</v>
      </c>
    </row>
    <row r="6" spans="1:5">
      <c r="A6">
        <v>16</v>
      </c>
      <c r="B6" t="s">
        <v>5194</v>
      </c>
      <c r="E6" t="b">
        <v>1</v>
      </c>
    </row>
    <row r="7" spans="1:5">
      <c r="A7">
        <v>17</v>
      </c>
      <c r="B7" t="s">
        <v>5197</v>
      </c>
      <c r="E7" t="b">
        <v>1</v>
      </c>
    </row>
    <row r="8" spans="1:5">
      <c r="A8">
        <v>19</v>
      </c>
      <c r="B8" t="s">
        <v>5201</v>
      </c>
      <c r="E8" t="b">
        <v>1</v>
      </c>
    </row>
    <row r="9" spans="1:5">
      <c r="A9">
        <v>32</v>
      </c>
      <c r="B9" t="s">
        <v>5234</v>
      </c>
      <c r="E9" t="b">
        <v>1</v>
      </c>
    </row>
    <row r="10" spans="1:5">
      <c r="A10">
        <v>33</v>
      </c>
      <c r="B10" t="s">
        <v>5236</v>
      </c>
      <c r="E10" t="b">
        <v>1</v>
      </c>
    </row>
    <row r="11" spans="1:5">
      <c r="A11">
        <v>34</v>
      </c>
      <c r="B11" t="s">
        <v>5238</v>
      </c>
      <c r="E11" t="b">
        <v>1</v>
      </c>
    </row>
    <row r="12" spans="1:5">
      <c r="A12">
        <v>39</v>
      </c>
      <c r="B12" t="s">
        <v>5254</v>
      </c>
      <c r="E12" t="b">
        <v>1</v>
      </c>
    </row>
    <row r="13" spans="1:5">
      <c r="A13">
        <v>40</v>
      </c>
      <c r="B13" t="s">
        <v>5255</v>
      </c>
      <c r="E13" t="b">
        <v>1</v>
      </c>
    </row>
    <row r="14" spans="1:5">
      <c r="A14">
        <v>41</v>
      </c>
      <c r="B14" t="s">
        <v>5256</v>
      </c>
      <c r="E14" t="b">
        <v>1</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13.140625" style="3" bestFit="1" customWidth="1" collapsed="1"/>
    <col min="6" max="6" width="13.140625" style="3" bestFit="1" customWidth="1"/>
    <col min="7" max="8" width="9.85546875" style="3" bestFit="1" customWidth="1"/>
    <col min="9" max="10" width="12" style="3" bestFit="1" customWidth="1"/>
    <col min="11" max="11" width="7.140625" style="3" bestFit="1" customWidth="1"/>
    <col min="12" max="12" width="7.140625" style="3" hidden="1" customWidth="1" outlineLevel="1"/>
    <col min="13" max="13" width="12" style="3" bestFit="1" customWidth="1" collapsed="1"/>
    <col min="14" max="14" width="16" style="3" bestFit="1" customWidth="1"/>
    <col min="15" max="15" width="14.140625" style="3" bestFit="1" customWidth="1"/>
    <col min="16" max="16" width="14.140625" style="3" hidden="1" customWidth="1" outlineLevel="1"/>
    <col min="17" max="17" width="14.85546875" style="3" bestFit="1" customWidth="1" collapsed="1"/>
    <col min="18" max="18" width="14.85546875" style="3" hidden="1" customWidth="1" outlineLevel="1"/>
    <col min="19" max="19" width="17.85546875" style="3" bestFit="1" customWidth="1" collapsed="1"/>
    <col min="20" max="20" width="17.85546875" style="3" hidden="1" customWidth="1" outlineLevel="1"/>
    <col min="21" max="21" width="16.5703125" style="3" bestFit="1" customWidth="1" collapsed="1"/>
    <col min="22" max="22" width="16.5703125" style="3" hidden="1" customWidth="1" outlineLevel="1"/>
    <col min="23" max="23" width="18.28515625" style="3" bestFit="1" customWidth="1" collapsed="1"/>
    <col min="24" max="24" width="18.28515625" style="3" hidden="1" customWidth="1" outlineLevel="1"/>
    <col min="25" max="25" width="12.5703125" style="3" bestFit="1" customWidth="1" collapsed="1"/>
    <col min="26" max="26" width="12.85546875" style="3" bestFit="1" customWidth="1"/>
    <col min="27" max="27" width="21.42578125" style="3" bestFit="1" customWidth="1"/>
    <col min="28" max="28" width="21.42578125" style="3" hidden="1" customWidth="1" outlineLevel="1"/>
    <col min="29" max="29" width="21.85546875" style="3" bestFit="1" customWidth="1" collapsed="1"/>
    <col min="30" max="30" width="21.85546875" style="3" hidden="1" customWidth="1" outlineLevel="1"/>
    <col min="31" max="31" width="20.140625" style="3" bestFit="1" customWidth="1" collapsed="1"/>
    <col min="32" max="32" width="20.140625" style="3" hidden="1" customWidth="1" outlineLevel="1"/>
    <col min="33" max="33" width="26.140625" style="3" bestFit="1" customWidth="1" collapsed="1"/>
    <col min="34" max="34" width="30.7109375" style="3" bestFit="1" customWidth="1"/>
    <col min="35" max="35" width="14.28515625" style="3" bestFit="1" customWidth="1"/>
    <col min="36" max="36" width="16.7109375" style="3" bestFit="1" customWidth="1"/>
    <col min="37" max="37" width="12" style="3" bestFit="1" customWidth="1"/>
    <col min="38" max="38" width="20.85546875" style="3" bestFit="1" customWidth="1"/>
    <col min="39" max="39" width="11.42578125" style="3" bestFit="1" customWidth="1"/>
    <col min="40" max="40" width="10.5703125" style="3" bestFit="1" customWidth="1"/>
    <col min="41" max="41" width="16.5703125" style="3" bestFit="1" customWidth="1"/>
    <col min="42" max="42" width="15.28515625" style="3" bestFit="1" customWidth="1"/>
    <col min="43" max="43" width="15.28515625" style="3" hidden="1" customWidth="1" outlineLevel="1"/>
    <col min="44" max="44" width="13.42578125" style="3" bestFit="1" customWidth="1" collapsed="1"/>
    <col min="45" max="45" width="18.85546875" style="3" bestFit="1" customWidth="1"/>
    <col min="46" max="46" width="18.85546875" style="3" hidden="1" customWidth="1" outlineLevel="1"/>
    <col min="47" max="47" width="22.42578125" style="3" bestFit="1" customWidth="1" collapsed="1"/>
    <col min="48" max="48" width="22.42578125" style="3" hidden="1" customWidth="1" outlineLevel="1"/>
    <col min="49" max="49" width="22.42578125" style="3" bestFit="1" customWidth="1" collapsed="1"/>
    <col min="50" max="50" width="22.42578125" style="3" hidden="1" customWidth="1" outlineLevel="1"/>
    <col min="51" max="51" width="19.7109375" style="3" bestFit="1" customWidth="1" collapsed="1"/>
    <col min="52" max="52" width="19.7109375" style="3" hidden="1" customWidth="1" outlineLevel="1"/>
    <col min="53" max="53" width="15" style="3" bestFit="1" customWidth="1" collapsed="1"/>
    <col min="54" max="54" width="15" style="3" hidden="1" customWidth="1" outlineLevel="1"/>
    <col min="55" max="55" width="12.28515625" style="3" bestFit="1" customWidth="1" collapsed="1"/>
    <col min="56" max="56" width="13.7109375" style="3" bestFit="1" customWidth="1"/>
    <col min="57" max="57" width="9.7109375" style="3" bestFit="1" customWidth="1"/>
    <col min="58" max="58" width="9.7109375" style="3" hidden="1" customWidth="1" outlineLevel="1"/>
    <col min="59" max="59" width="14.5703125" style="3" bestFit="1" customWidth="1" collapsed="1"/>
    <col min="60" max="60" width="18.7109375" style="3" bestFit="1" customWidth="1"/>
    <col min="61" max="61" width="32" style="3" bestFit="1" customWidth="1"/>
    <col min="62" max="132" width="9.140625" style="22"/>
    <col min="133" max="16384" width="9.140625" style="3"/>
  </cols>
  <sheetData>
    <row r="1" spans="1:132" s="13" customFormat="1">
      <c r="A1" s="10"/>
      <c r="B1" s="11" t="s">
        <v>0</v>
      </c>
      <c r="C1" s="12" t="s">
        <v>3</v>
      </c>
      <c r="D1" s="12"/>
      <c r="E1" s="12" t="s">
        <v>4</v>
      </c>
      <c r="F1" s="12" t="s">
        <v>5</v>
      </c>
      <c r="G1" s="12" t="s">
        <v>234</v>
      </c>
      <c r="H1" s="12" t="s">
        <v>235</v>
      </c>
      <c r="I1" s="12" t="s">
        <v>6</v>
      </c>
      <c r="J1" s="12" t="s">
        <v>236</v>
      </c>
      <c r="K1" s="12" t="s">
        <v>7</v>
      </c>
      <c r="L1" s="12"/>
      <c r="M1" s="12" t="s">
        <v>237</v>
      </c>
      <c r="N1" s="12" t="s">
        <v>238</v>
      </c>
      <c r="O1" s="12" t="s">
        <v>239</v>
      </c>
      <c r="P1" s="12"/>
      <c r="Q1" s="12" t="s">
        <v>240</v>
      </c>
      <c r="R1" s="12"/>
      <c r="S1" s="12" t="s">
        <v>241</v>
      </c>
      <c r="T1" s="12"/>
      <c r="U1" s="12" t="s">
        <v>242</v>
      </c>
      <c r="V1" s="12"/>
      <c r="W1" s="12" t="s">
        <v>243</v>
      </c>
      <c r="X1" s="12"/>
      <c r="Y1" s="12" t="s">
        <v>244</v>
      </c>
      <c r="Z1" s="12" t="s">
        <v>245</v>
      </c>
      <c r="AA1" s="12" t="s">
        <v>246</v>
      </c>
      <c r="AB1" s="12"/>
      <c r="AC1" s="12" t="s">
        <v>247</v>
      </c>
      <c r="AD1" s="12"/>
      <c r="AE1" s="12" t="s">
        <v>248</v>
      </c>
      <c r="AF1" s="12"/>
      <c r="AG1" s="12" t="s">
        <v>249</v>
      </c>
      <c r="AH1" s="12" t="s">
        <v>250</v>
      </c>
      <c r="AI1" s="12" t="s">
        <v>251</v>
      </c>
      <c r="AJ1" s="12" t="s">
        <v>252</v>
      </c>
      <c r="AK1" s="12" t="s">
        <v>253</v>
      </c>
      <c r="AL1" s="12" t="s">
        <v>254</v>
      </c>
      <c r="AM1" s="12" t="s">
        <v>26</v>
      </c>
      <c r="AN1" s="12" t="s">
        <v>27</v>
      </c>
      <c r="AO1" s="12" t="s">
        <v>28</v>
      </c>
      <c r="AP1" s="12" t="s">
        <v>29</v>
      </c>
      <c r="AQ1" s="12"/>
      <c r="AR1" s="12" t="s">
        <v>30</v>
      </c>
      <c r="AS1" s="12" t="s">
        <v>31</v>
      </c>
      <c r="AT1" s="12"/>
      <c r="AU1" s="12" t="s">
        <v>32</v>
      </c>
      <c r="AV1" s="12"/>
      <c r="AW1" s="12" t="s">
        <v>33</v>
      </c>
      <c r="AX1" s="12"/>
      <c r="AY1" s="12" t="s">
        <v>34</v>
      </c>
      <c r="AZ1" s="12"/>
      <c r="BA1" s="12" t="s">
        <v>35</v>
      </c>
      <c r="BB1" s="12"/>
      <c r="BC1" s="12" t="s">
        <v>36</v>
      </c>
      <c r="BD1" s="12" t="s">
        <v>37</v>
      </c>
      <c r="BE1" s="12" t="s">
        <v>38</v>
      </c>
      <c r="BF1" s="12"/>
      <c r="BG1" s="12" t="s">
        <v>39</v>
      </c>
      <c r="BH1" s="12" t="s">
        <v>41</v>
      </c>
      <c r="BI1" s="12" t="s">
        <v>42</v>
      </c>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row>
    <row r="2" spans="1:132" s="13" customFormat="1" outlineLevel="1">
      <c r="A2" s="14" t="s">
        <v>43</v>
      </c>
      <c r="B2" s="15" t="s">
        <v>44</v>
      </c>
      <c r="C2" s="15" t="str">
        <f>_xlfn.IFNA(IF(MATCH("ERROR",D10:D110,0),"ERROR"),"")</f>
        <v/>
      </c>
      <c r="D2" s="15" t="s">
        <v>47</v>
      </c>
      <c r="E2" s="15" t="s">
        <v>48</v>
      </c>
      <c r="F2" s="15" t="s">
        <v>49</v>
      </c>
      <c r="G2" s="15" t="s">
        <v>255</v>
      </c>
      <c r="H2" s="15" t="s">
        <v>256</v>
      </c>
      <c r="I2" s="15" t="s">
        <v>50</v>
      </c>
      <c r="J2" s="15" t="s">
        <v>257</v>
      </c>
      <c r="K2" s="15" t="str">
        <f>_xlfn.IFNA(IF(MATCH("ERROR",L10:L110,0),"ERROR"),"")</f>
        <v/>
      </c>
      <c r="L2" s="15" t="s">
        <v>51</v>
      </c>
      <c r="M2" s="15" t="s">
        <v>258</v>
      </c>
      <c r="N2" s="15" t="s">
        <v>259</v>
      </c>
      <c r="O2" s="15" t="str">
        <f>_xlfn.IFNA(IF(MATCH("ERROR",P10:P110,0),"ERROR"),"")</f>
        <v/>
      </c>
      <c r="P2" s="15" t="s">
        <v>260</v>
      </c>
      <c r="Q2" s="15" t="str">
        <f>_xlfn.IFNA(IF(MATCH("ERROR",R10:R110,0),"ERROR"),"")</f>
        <v/>
      </c>
      <c r="R2" s="15" t="s">
        <v>261</v>
      </c>
      <c r="S2" s="15" t="str">
        <f>_xlfn.IFNA(IF(MATCH("ERROR",T10:T110,0),"ERROR"),"")</f>
        <v/>
      </c>
      <c r="T2" s="15" t="s">
        <v>262</v>
      </c>
      <c r="U2" s="15" t="str">
        <f>_xlfn.IFNA(IF(MATCH("ERROR",V10:V110,0),"ERROR"),"")</f>
        <v/>
      </c>
      <c r="V2" s="15" t="s">
        <v>263</v>
      </c>
      <c r="W2" s="15" t="str">
        <f>_xlfn.IFNA(IF(MATCH("ERROR",X10:X110,0),"ERROR"),"")</f>
        <v/>
      </c>
      <c r="X2" s="15" t="s">
        <v>264</v>
      </c>
      <c r="Y2" s="15" t="s">
        <v>265</v>
      </c>
      <c r="Z2" s="15" t="s">
        <v>266</v>
      </c>
      <c r="AA2" s="15" t="str">
        <f>_xlfn.IFNA(IF(MATCH("ERROR",AB10:AB110,0),"ERROR"),"")</f>
        <v/>
      </c>
      <c r="AB2" s="15" t="s">
        <v>267</v>
      </c>
      <c r="AC2" s="15" t="str">
        <f>_xlfn.IFNA(IF(MATCH("ERROR",AD10:AD110,0),"ERROR"),"")</f>
        <v/>
      </c>
      <c r="AD2" s="15" t="s">
        <v>268</v>
      </c>
      <c r="AE2" s="15" t="str">
        <f>_xlfn.IFNA(IF(MATCH("ERROR",AF10:AF110,0),"ERROR"),"")</f>
        <v/>
      </c>
      <c r="AF2" s="15" t="s">
        <v>269</v>
      </c>
      <c r="AG2" s="15" t="s">
        <v>270</v>
      </c>
      <c r="AH2" s="15" t="s">
        <v>271</v>
      </c>
      <c r="AI2" s="15" t="s">
        <v>272</v>
      </c>
      <c r="AJ2" s="15" t="s">
        <v>273</v>
      </c>
      <c r="AK2" s="15" t="s">
        <v>274</v>
      </c>
      <c r="AL2" s="15" t="s">
        <v>275</v>
      </c>
      <c r="AM2" s="15" t="s">
        <v>70</v>
      </c>
      <c r="AN2" s="15" t="s">
        <v>71</v>
      </c>
      <c r="AO2" s="15" t="s">
        <v>72</v>
      </c>
      <c r="AP2" s="15" t="str">
        <f>_xlfn.IFNA(IF(MATCH("ERROR",AQ10:AQ110,0),"ERROR"),"")</f>
        <v/>
      </c>
      <c r="AQ2" s="15" t="s">
        <v>73</v>
      </c>
      <c r="AR2" s="15" t="s">
        <v>74</v>
      </c>
      <c r="AS2" s="15" t="str">
        <f>_xlfn.IFNA(IF(MATCH("ERROR",AT10:AT110,0),"ERROR"),"")</f>
        <v/>
      </c>
      <c r="AT2" s="15" t="s">
        <v>75</v>
      </c>
      <c r="AU2" s="15" t="str">
        <f>_xlfn.IFNA(IF(MATCH("ERROR",AV10:AV110,0),"ERROR"),"")</f>
        <v/>
      </c>
      <c r="AV2" s="15" t="s">
        <v>76</v>
      </c>
      <c r="AW2" s="15" t="str">
        <f>_xlfn.IFNA(IF(MATCH("ERROR",AX10:AX110,0),"ERROR"),"")</f>
        <v/>
      </c>
      <c r="AX2" s="15" t="s">
        <v>77</v>
      </c>
      <c r="AY2" s="15" t="str">
        <f>_xlfn.IFNA(IF(MATCH("ERROR",AZ10:AZ110,0),"ERROR"),"")</f>
        <v/>
      </c>
      <c r="AZ2" s="15" t="s">
        <v>78</v>
      </c>
      <c r="BA2" s="15" t="str">
        <f>_xlfn.IFNA(IF(MATCH("ERROR",BB10:BB110,0),"ERROR"),"")</f>
        <v/>
      </c>
      <c r="BB2" s="15" t="s">
        <v>79</v>
      </c>
      <c r="BC2" s="15" t="s">
        <v>80</v>
      </c>
      <c r="BD2" s="15" t="s">
        <v>81</v>
      </c>
      <c r="BE2" s="15" t="str">
        <f>_xlfn.IFNA(IF(MATCH("ERROR",BF10:BF110,0),"ERROR"),"")</f>
        <v/>
      </c>
      <c r="BF2" s="15" t="s">
        <v>82</v>
      </c>
      <c r="BG2" s="15" t="s">
        <v>83</v>
      </c>
      <c r="BH2" s="15" t="s">
        <v>85</v>
      </c>
      <c r="BI2" s="15" t="s">
        <v>86</v>
      </c>
      <c r="BJ2" s="20" t="str">
        <f>_xlfn.IFNA(IF(MATCH("ERROR",BK10:BK110,0),"ERROR"),"")</f>
        <v/>
      </c>
      <c r="BK2" s="20" t="str">
        <f>_xlfn.IFNA(IF(MATCH("ERROR",BL10:BL110,0),"ERROR"),"")</f>
        <v/>
      </c>
      <c r="BL2" s="20" t="str">
        <f>_xlfn.IFNA(IF(MATCH("ERROR",BM10:BM110,0),"ERROR"),"")</f>
        <v/>
      </c>
      <c r="BM2" s="20" t="str">
        <f>_xlfn.IFNA(IF(MATCH("ERROR",BN10:BN110,0),"ERROR"),"")</f>
        <v/>
      </c>
      <c r="BN2" s="20" t="str">
        <f>_xlfn.IFNA(IF(MATCH("ERROR",BO10:BO110,0),"ERROR"),"")</f>
        <v/>
      </c>
      <c r="BO2" s="20" t="str">
        <f>_xlfn.IFNA(IF(MATCH("ERROR",BP10:BP110,0),"ERROR"),"")</f>
        <v/>
      </c>
      <c r="BP2" s="20" t="str">
        <f>_xlfn.IFNA(IF(MATCH("ERROR",BQ10:BQ110,0),"ERROR"),"")</f>
        <v/>
      </c>
      <c r="BQ2" s="20" t="str">
        <f>_xlfn.IFNA(IF(MATCH("ERROR",BR10:BR110,0),"ERROR"),"")</f>
        <v/>
      </c>
      <c r="BR2" s="20" t="str">
        <f>_xlfn.IFNA(IF(MATCH("ERROR",BS10:BS110,0),"ERROR"),"")</f>
        <v/>
      </c>
      <c r="BS2" s="20" t="str">
        <f>_xlfn.IFNA(IF(MATCH("ERROR",BT10:BT110,0),"ERROR"),"")</f>
        <v/>
      </c>
      <c r="BT2" s="20" t="str">
        <f>_xlfn.IFNA(IF(MATCH("ERROR",BU10:BU110,0),"ERROR"),"")</f>
        <v/>
      </c>
      <c r="BU2" s="20" t="str">
        <f>_xlfn.IFNA(IF(MATCH("ERROR",BV10:BV110,0),"ERROR"),"")</f>
        <v/>
      </c>
      <c r="BV2" s="20" t="str">
        <f>_xlfn.IFNA(IF(MATCH("ERROR",BW10:BW110,0),"ERROR"),"")</f>
        <v/>
      </c>
      <c r="BW2" s="20" t="str">
        <f>_xlfn.IFNA(IF(MATCH("ERROR",BX10:BX110,0),"ERROR"),"")</f>
        <v/>
      </c>
      <c r="BX2" s="20" t="str">
        <f>_xlfn.IFNA(IF(MATCH("ERROR",BY10:BY110,0),"ERROR"),"")</f>
        <v/>
      </c>
      <c r="BY2" s="20" t="str">
        <f>_xlfn.IFNA(IF(MATCH("ERROR",BZ10:BZ110,0),"ERROR"),"")</f>
        <v/>
      </c>
      <c r="BZ2" s="20" t="str">
        <f>_xlfn.IFNA(IF(MATCH("ERROR",CA10:CA110,0),"ERROR"),"")</f>
        <v/>
      </c>
      <c r="CA2" s="20" t="str">
        <f>_xlfn.IFNA(IF(MATCH("ERROR",CB10:CB110,0),"ERROR"),"")</f>
        <v/>
      </c>
      <c r="CB2" s="20" t="str">
        <f>_xlfn.IFNA(IF(MATCH("ERROR",CC10:CC110,0),"ERROR"),"")</f>
        <v/>
      </c>
      <c r="CC2" s="20" t="str">
        <f>_xlfn.IFNA(IF(MATCH("ERROR",CD10:CD110,0),"ERROR"),"")</f>
        <v/>
      </c>
      <c r="CD2" s="20" t="str">
        <f>_xlfn.IFNA(IF(MATCH("ERROR",CE10:CE110,0),"ERROR"),"")</f>
        <v/>
      </c>
      <c r="CE2" s="20" t="str">
        <f>_xlfn.IFNA(IF(MATCH("ERROR",CF10:CF110,0),"ERROR"),"")</f>
        <v/>
      </c>
      <c r="CF2" s="20" t="str">
        <f>_xlfn.IFNA(IF(MATCH("ERROR",CG10:CG110,0),"ERROR"),"")</f>
        <v/>
      </c>
      <c r="CG2" s="20" t="str">
        <f>_xlfn.IFNA(IF(MATCH("ERROR",CH10:CH110,0),"ERROR"),"")</f>
        <v/>
      </c>
      <c r="CH2" s="20" t="str">
        <f>_xlfn.IFNA(IF(MATCH("ERROR",CI10:CI110,0),"ERROR"),"")</f>
        <v/>
      </c>
      <c r="CI2" s="20" t="str">
        <f>_xlfn.IFNA(IF(MATCH("ERROR",CJ10:CJ110,0),"ERROR"),"")</f>
        <v/>
      </c>
      <c r="CJ2" s="20" t="str">
        <f>_xlfn.IFNA(IF(MATCH("ERROR",CK10:CK110,0),"ERROR"),"")</f>
        <v/>
      </c>
      <c r="CK2" s="20" t="str">
        <f>_xlfn.IFNA(IF(MATCH("ERROR",CL10:CL110,0),"ERROR"),"")</f>
        <v/>
      </c>
      <c r="CL2" s="20" t="str">
        <f>_xlfn.IFNA(IF(MATCH("ERROR",CM10:CM110,0),"ERROR"),"")</f>
        <v/>
      </c>
      <c r="CM2" s="20" t="str">
        <f>_xlfn.IFNA(IF(MATCH("ERROR",CN10:CN110,0),"ERROR"),"")</f>
        <v/>
      </c>
      <c r="CN2" s="20" t="str">
        <f>_xlfn.IFNA(IF(MATCH("ERROR",CO10:CO110,0),"ERROR"),"")</f>
        <v/>
      </c>
      <c r="CO2" s="20" t="str">
        <f>_xlfn.IFNA(IF(MATCH("ERROR",CP10:CP110,0),"ERROR"),"")</f>
        <v/>
      </c>
      <c r="CP2" s="20" t="str">
        <f>_xlfn.IFNA(IF(MATCH("ERROR",CQ10:CQ110,0),"ERROR"),"")</f>
        <v/>
      </c>
      <c r="CQ2" s="20" t="str">
        <f>_xlfn.IFNA(IF(MATCH("ERROR",CR10:CR110,0),"ERROR"),"")</f>
        <v/>
      </c>
      <c r="CR2" s="20" t="str">
        <f>_xlfn.IFNA(IF(MATCH("ERROR",CS10:CS110,0),"ERROR"),"")</f>
        <v/>
      </c>
      <c r="CS2" s="20" t="str">
        <f>_xlfn.IFNA(IF(MATCH("ERROR",CT10:CT110,0),"ERROR"),"")</f>
        <v/>
      </c>
      <c r="CT2" s="20" t="str">
        <f>_xlfn.IFNA(IF(MATCH("ERROR",CU10:CU110,0),"ERROR"),"")</f>
        <v/>
      </c>
      <c r="CU2" s="20" t="str">
        <f>_xlfn.IFNA(IF(MATCH("ERROR",CV10:CV110,0),"ERROR"),"")</f>
        <v/>
      </c>
      <c r="CV2" s="20" t="str">
        <f>_xlfn.IFNA(IF(MATCH("ERROR",CW10:CW110,0),"ERROR"),"")</f>
        <v/>
      </c>
      <c r="CW2" s="20" t="str">
        <f>_xlfn.IFNA(IF(MATCH("ERROR",CX10:CX110,0),"ERROR"),"")</f>
        <v/>
      </c>
      <c r="CX2" s="20" t="str">
        <f>_xlfn.IFNA(IF(MATCH("ERROR",CY10:CY110,0),"ERROR"),"")</f>
        <v/>
      </c>
      <c r="CY2" s="20" t="str">
        <f>_xlfn.IFNA(IF(MATCH("ERROR",CZ10:CZ110,0),"ERROR"),"")</f>
        <v/>
      </c>
      <c r="CZ2" s="20" t="str">
        <f>_xlfn.IFNA(IF(MATCH("ERROR",DA10:DA110,0),"ERROR"),"")</f>
        <v/>
      </c>
      <c r="DA2" s="20" t="str">
        <f>_xlfn.IFNA(IF(MATCH("ERROR",DB10:DB110,0),"ERROR"),"")</f>
        <v/>
      </c>
      <c r="DB2" s="20" t="str">
        <f>_xlfn.IFNA(IF(MATCH("ERROR",DC10:DC110,0),"ERROR"),"")</f>
        <v/>
      </c>
      <c r="DC2" s="20" t="str">
        <f>_xlfn.IFNA(IF(MATCH("ERROR",DD10:DD110,0),"ERROR"),"")</f>
        <v/>
      </c>
      <c r="DD2" s="20" t="str">
        <f>_xlfn.IFNA(IF(MATCH("ERROR",DE10:DE110,0),"ERROR"),"")</f>
        <v/>
      </c>
      <c r="DE2" s="20" t="str">
        <f>_xlfn.IFNA(IF(MATCH("ERROR",DF10:DF110,0),"ERROR"),"")</f>
        <v/>
      </c>
      <c r="DF2" s="20" t="str">
        <f>_xlfn.IFNA(IF(MATCH("ERROR",DG10:DG110,0),"ERROR"),"")</f>
        <v/>
      </c>
      <c r="DG2" s="20" t="str">
        <f>_xlfn.IFNA(IF(MATCH("ERROR",DH10:DH110,0),"ERROR"),"")</f>
        <v/>
      </c>
      <c r="DH2" s="20" t="str">
        <f>_xlfn.IFNA(IF(MATCH("ERROR",DI10:DI110,0),"ERROR"),"")</f>
        <v/>
      </c>
      <c r="DI2" s="20" t="str">
        <f>_xlfn.IFNA(IF(MATCH("ERROR",DJ10:DJ110,0),"ERROR"),"")</f>
        <v/>
      </c>
      <c r="DJ2" s="20" t="str">
        <f>_xlfn.IFNA(IF(MATCH("ERROR",DK10:DK110,0),"ERROR"),"")</f>
        <v/>
      </c>
      <c r="DK2" s="20" t="str">
        <f>_xlfn.IFNA(IF(MATCH("ERROR",DL10:DL110,0),"ERROR"),"")</f>
        <v/>
      </c>
      <c r="DL2" s="20" t="str">
        <f>_xlfn.IFNA(IF(MATCH("ERROR",DM10:DM110,0),"ERROR"),"")</f>
        <v/>
      </c>
      <c r="DM2" s="20" t="str">
        <f>_xlfn.IFNA(IF(MATCH("ERROR",DN10:DN110,0),"ERROR"),"")</f>
        <v/>
      </c>
      <c r="DN2" s="20" t="str">
        <f>_xlfn.IFNA(IF(MATCH("ERROR",DO10:DO110,0),"ERROR"),"")</f>
        <v/>
      </c>
      <c r="DO2" s="20" t="str">
        <f>_xlfn.IFNA(IF(MATCH("ERROR",DP10:DP110,0),"ERROR"),"")</f>
        <v/>
      </c>
      <c r="DP2" s="20" t="str">
        <f>_xlfn.IFNA(IF(MATCH("ERROR",DQ10:DQ110,0),"ERROR"),"")</f>
        <v/>
      </c>
      <c r="DQ2" s="20" t="str">
        <f>_xlfn.IFNA(IF(MATCH("ERROR",DR10:DR110,0),"ERROR"),"")</f>
        <v/>
      </c>
      <c r="DR2" s="20" t="str">
        <f>_xlfn.IFNA(IF(MATCH("ERROR",DS10:DS110,0),"ERROR"),"")</f>
        <v/>
      </c>
      <c r="DS2" s="20" t="str">
        <f>_xlfn.IFNA(IF(MATCH("ERROR",DT10:DT110,0),"ERROR"),"")</f>
        <v/>
      </c>
      <c r="DT2" s="20" t="str">
        <f>_xlfn.IFNA(IF(MATCH("ERROR",DU10:DU110,0),"ERROR"),"")</f>
        <v/>
      </c>
      <c r="DU2" s="20" t="str">
        <f>_xlfn.IFNA(IF(MATCH("ERROR",DV10:DV110,0),"ERROR"),"")</f>
        <v/>
      </c>
      <c r="DV2" s="20" t="str">
        <f>_xlfn.IFNA(IF(MATCH("ERROR",DW10:DW110,0),"ERROR"),"")</f>
        <v/>
      </c>
      <c r="DW2" s="20" t="str">
        <f>_xlfn.IFNA(IF(MATCH("ERROR",DX10:DX110,0),"ERROR"),"")</f>
        <v/>
      </c>
      <c r="DX2" s="20" t="str">
        <f>_xlfn.IFNA(IF(MATCH("ERROR",DY10:DY110,0),"ERROR"),"")</f>
        <v/>
      </c>
      <c r="DY2" s="20" t="str">
        <f>_xlfn.IFNA(IF(MATCH("ERROR",DZ10:DZ110,0),"ERROR"),"")</f>
        <v/>
      </c>
      <c r="DZ2" s="20" t="str">
        <f>_xlfn.IFNA(IF(MATCH("ERROR",EA10:EA110,0),"ERROR"),"")</f>
        <v/>
      </c>
      <c r="EA2" s="20" t="str">
        <f>_xlfn.IFNA(IF(MATCH("ERROR",EB10:EB110,0),"ERROR"),"")</f>
        <v/>
      </c>
      <c r="EB2" s="20" t="str">
        <f>_xlfn.IFNA(IF(MATCH("ERROR",EC10:EC110,0),"ERROR"),"")</f>
        <v/>
      </c>
    </row>
    <row r="3" spans="1:132" s="18" customFormat="1">
      <c r="A3" s="16" t="s">
        <v>87</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row>
    <row r="4" spans="1:132" s="13" customFormat="1" outlineLevel="1">
      <c r="A4" s="14" t="s">
        <v>88</v>
      </c>
      <c r="B4" s="13" t="s">
        <v>89</v>
      </c>
      <c r="C4" s="13" t="s">
        <v>93</v>
      </c>
      <c r="E4" s="13" t="s">
        <v>94</v>
      </c>
      <c r="F4" s="13" t="s">
        <v>94</v>
      </c>
      <c r="G4" s="13" t="s">
        <v>93</v>
      </c>
      <c r="H4" s="13" t="s">
        <v>93</v>
      </c>
      <c r="I4" s="13" t="s">
        <v>95</v>
      </c>
      <c r="J4" s="13" t="s">
        <v>95</v>
      </c>
      <c r="K4" s="13" t="s">
        <v>96</v>
      </c>
      <c r="M4" s="13" t="s">
        <v>276</v>
      </c>
      <c r="N4" s="13" t="s">
        <v>277</v>
      </c>
      <c r="O4" s="13" t="s">
        <v>99</v>
      </c>
      <c r="Q4" s="13" t="s">
        <v>100</v>
      </c>
      <c r="S4" s="13" t="s">
        <v>90</v>
      </c>
      <c r="U4" s="13" t="s">
        <v>90</v>
      </c>
      <c r="W4" s="13" t="s">
        <v>90</v>
      </c>
      <c r="Y4" s="13" t="s">
        <v>97</v>
      </c>
      <c r="Z4" s="13" t="s">
        <v>97</v>
      </c>
      <c r="AA4" s="13" t="s">
        <v>90</v>
      </c>
      <c r="AC4" s="13" t="s">
        <v>90</v>
      </c>
      <c r="AE4" s="13" t="s">
        <v>90</v>
      </c>
      <c r="AG4" s="13" t="s">
        <v>97</v>
      </c>
      <c r="AH4" s="13" t="s">
        <v>91</v>
      </c>
      <c r="AI4" s="13" t="s">
        <v>102</v>
      </c>
      <c r="AJ4" s="13" t="s">
        <v>95</v>
      </c>
      <c r="AK4" s="13" t="s">
        <v>95</v>
      </c>
      <c r="AL4" s="13" t="s">
        <v>97</v>
      </c>
      <c r="AM4" s="13" t="s">
        <v>103</v>
      </c>
      <c r="AN4" s="13" t="s">
        <v>104</v>
      </c>
      <c r="AO4" s="13" t="s">
        <v>102</v>
      </c>
      <c r="AP4" s="13" t="s">
        <v>90</v>
      </c>
      <c r="AR4" s="13" t="s">
        <v>103</v>
      </c>
      <c r="AS4" s="13" t="s">
        <v>99</v>
      </c>
      <c r="AU4" s="13" t="s">
        <v>90</v>
      </c>
      <c r="AW4" s="13" t="s">
        <v>90</v>
      </c>
      <c r="AY4" s="13" t="s">
        <v>90</v>
      </c>
      <c r="BA4" s="13" t="s">
        <v>90</v>
      </c>
      <c r="BC4" s="13" t="s">
        <v>105</v>
      </c>
      <c r="BD4" s="13" t="s">
        <v>97</v>
      </c>
      <c r="BE4" s="13" t="s">
        <v>96</v>
      </c>
      <c r="BG4" s="13" t="s">
        <v>103</v>
      </c>
      <c r="BH4" s="13" t="s">
        <v>94</v>
      </c>
      <c r="BI4" s="13" t="s">
        <v>107</v>
      </c>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row>
    <row r="5" spans="1:132" s="13" customFormat="1" outlineLevel="1">
      <c r="A5" s="14" t="s">
        <v>108</v>
      </c>
      <c r="B5" s="13" t="b">
        <v>0</v>
      </c>
      <c r="C5" s="13" t="b">
        <v>1</v>
      </c>
      <c r="E5" s="13" t="b">
        <f>IF(OR(Q10="Polygon",Q10="Line"),FALSE,TRUE)</f>
        <v>1</v>
      </c>
      <c r="F5" s="13" t="b">
        <f>IF(OR(Q10="Polygon",Q10="Line"),FALSE,TRUE)</f>
        <v>1</v>
      </c>
      <c r="G5" s="13" t="b">
        <v>1</v>
      </c>
      <c r="H5" s="13" t="b">
        <v>1</v>
      </c>
      <c r="I5" s="13" t="b">
        <v>1</v>
      </c>
      <c r="J5" s="13" t="b">
        <v>0</v>
      </c>
      <c r="K5" s="13" t="b">
        <v>1</v>
      </c>
      <c r="M5" s="13" t="b">
        <v>0</v>
      </c>
      <c r="N5" s="13" t="b">
        <v>0</v>
      </c>
      <c r="O5" s="13" t="b">
        <f>IF(N10&lt;&gt;"",TRUE,FALSE)</f>
        <v>0</v>
      </c>
      <c r="Q5" s="13" t="b">
        <v>0</v>
      </c>
      <c r="S5" s="13" t="b">
        <v>1</v>
      </c>
      <c r="U5" s="13" t="b">
        <v>1</v>
      </c>
      <c r="W5" s="13" t="b">
        <v>1</v>
      </c>
      <c r="Y5" s="13" t="b">
        <v>0</v>
      </c>
      <c r="Z5" s="13" t="b">
        <v>1</v>
      </c>
      <c r="AA5" s="13" t="b">
        <v>1</v>
      </c>
      <c r="AC5" s="13" t="b">
        <v>1</v>
      </c>
      <c r="AE5" s="13" t="b">
        <v>1</v>
      </c>
      <c r="AG5" s="13" t="b">
        <v>1</v>
      </c>
      <c r="AH5" s="13" t="b">
        <f>IF(ISBLANK(AG10),FALSE,IF(OR(AG10=FALSE,AG10="FALSE"),TRUE,FALSE))</f>
        <v>0</v>
      </c>
      <c r="AI5" s="13" t="b">
        <f>IF(OR(Q10="Polygon",Q10="Point"),TRUE,FALSE)</f>
        <v>0</v>
      </c>
      <c r="AJ5" s="13" t="b">
        <f>IF(OR(Q10="Polygon",Q10="Point"),TRUE,FALSE)</f>
        <v>0</v>
      </c>
      <c r="AK5" s="13" t="b">
        <f>IF(OR(Q10="Polygon",Q10="Point"),TRUE,FALSE)</f>
        <v>0</v>
      </c>
      <c r="AL5" s="13" t="b">
        <v>0</v>
      </c>
      <c r="AM5" s="13" t="b">
        <v>1</v>
      </c>
      <c r="AN5" s="13" t="b">
        <v>0</v>
      </c>
      <c r="AO5" s="13" t="b">
        <v>0</v>
      </c>
      <c r="AP5" s="13" t="b">
        <v>1</v>
      </c>
      <c r="AR5" s="13" t="b">
        <v>0</v>
      </c>
      <c r="AS5" s="13" t="b">
        <v>0</v>
      </c>
      <c r="AU5" s="13" t="b">
        <v>1</v>
      </c>
      <c r="AW5" s="13" t="b">
        <v>1</v>
      </c>
      <c r="AY5" s="13" t="b">
        <v>0</v>
      </c>
      <c r="BA5" s="13" t="b">
        <v>0</v>
      </c>
      <c r="BC5" s="13" t="b">
        <v>0</v>
      </c>
      <c r="BD5" s="13" t="b">
        <v>1</v>
      </c>
      <c r="BE5" s="13" t="b">
        <v>1</v>
      </c>
      <c r="BG5" s="13" t="b">
        <v>1</v>
      </c>
      <c r="BH5" s="13" t="b">
        <v>0</v>
      </c>
      <c r="BI5" s="13" t="b">
        <v>0</v>
      </c>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row>
    <row r="6" spans="1:132" s="13" customFormat="1" outlineLevel="1">
      <c r="A6" s="14" t="s">
        <v>109</v>
      </c>
      <c r="B6" s="13" t="b">
        <v>0</v>
      </c>
      <c r="C6" s="13" t="b">
        <v>0</v>
      </c>
      <c r="E6" s="13" t="b">
        <v>0</v>
      </c>
      <c r="F6" s="13" t="b">
        <v>0</v>
      </c>
      <c r="G6" s="13" t="b">
        <v>0</v>
      </c>
      <c r="H6" s="13" t="b">
        <v>0</v>
      </c>
      <c r="I6" s="13" t="b">
        <v>0</v>
      </c>
      <c r="J6" s="13" t="b">
        <v>0</v>
      </c>
      <c r="K6" s="13" t="b">
        <v>0</v>
      </c>
      <c r="M6" s="13" t="b">
        <v>1</v>
      </c>
      <c r="N6" s="13" t="b">
        <v>0</v>
      </c>
      <c r="O6" s="13" t="b">
        <v>0</v>
      </c>
      <c r="Q6" s="13" t="b">
        <v>0</v>
      </c>
      <c r="S6" s="13" t="b">
        <v>0</v>
      </c>
      <c r="U6" s="13" t="b">
        <v>0</v>
      </c>
      <c r="W6" s="13" t="b">
        <v>0</v>
      </c>
      <c r="Y6" s="13" t="b">
        <v>0</v>
      </c>
      <c r="Z6" s="13" t="b">
        <v>0</v>
      </c>
      <c r="AA6" s="13" t="b">
        <v>0</v>
      </c>
      <c r="AC6" s="13" t="b">
        <v>0</v>
      </c>
      <c r="AE6" s="13" t="b">
        <v>0</v>
      </c>
      <c r="AG6" s="13" t="b">
        <v>0</v>
      </c>
      <c r="AH6" s="13" t="b">
        <v>0</v>
      </c>
      <c r="AI6" s="13" t="b">
        <v>0</v>
      </c>
      <c r="AJ6" s="13" t="b">
        <v>0</v>
      </c>
      <c r="AK6" s="13" t="b">
        <v>0</v>
      </c>
      <c r="AL6" s="13" t="b">
        <v>0</v>
      </c>
      <c r="AM6" s="13" t="b">
        <v>0</v>
      </c>
      <c r="AN6" s="13" t="b">
        <v>1</v>
      </c>
      <c r="AO6" s="13" t="b">
        <v>0</v>
      </c>
      <c r="AP6" s="13" t="b">
        <v>0</v>
      </c>
      <c r="AR6" s="13" t="b">
        <v>0</v>
      </c>
      <c r="AS6" s="13" t="b">
        <v>0</v>
      </c>
      <c r="AU6" s="13" t="b">
        <v>0</v>
      </c>
      <c r="AW6" s="13" t="b">
        <v>0</v>
      </c>
      <c r="AY6" s="13" t="b">
        <v>0</v>
      </c>
      <c r="BA6" s="13" t="b">
        <v>0</v>
      </c>
      <c r="BC6" s="13" t="b">
        <v>0</v>
      </c>
      <c r="BD6" s="13" t="b">
        <v>0</v>
      </c>
      <c r="BE6" s="13" t="b">
        <v>0</v>
      </c>
      <c r="BG6" s="13" t="b">
        <v>0</v>
      </c>
      <c r="BH6" s="13" t="b">
        <v>0</v>
      </c>
      <c r="BI6" s="13" t="b">
        <v>0</v>
      </c>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row>
    <row r="7" spans="1:132" s="13" customFormat="1" outlineLevel="1">
      <c r="A7" s="14" t="s">
        <v>110</v>
      </c>
      <c r="B7" s="13" t="b">
        <v>0</v>
      </c>
      <c r="C7" s="13" t="b">
        <v>1</v>
      </c>
      <c r="E7" s="13" t="b">
        <v>0</v>
      </c>
      <c r="F7" s="13" t="b">
        <v>0</v>
      </c>
      <c r="G7" s="13" t="b">
        <v>0</v>
      </c>
      <c r="H7" s="13" t="b">
        <v>0</v>
      </c>
      <c r="I7" s="13" t="b">
        <v>0</v>
      </c>
      <c r="J7" s="13" t="b">
        <v>0</v>
      </c>
      <c r="K7" s="13" t="b">
        <v>1</v>
      </c>
      <c r="M7" s="13" t="b">
        <v>0</v>
      </c>
      <c r="N7" s="13" t="b">
        <v>0</v>
      </c>
      <c r="O7" s="13" t="b">
        <v>1</v>
      </c>
      <c r="Q7" s="13" t="b">
        <v>1</v>
      </c>
      <c r="S7" s="13" t="b">
        <v>1</v>
      </c>
      <c r="U7" s="13" t="b">
        <v>1</v>
      </c>
      <c r="W7" s="13" t="b">
        <v>1</v>
      </c>
      <c r="Y7" s="13" t="b">
        <v>0</v>
      </c>
      <c r="Z7" s="13" t="b">
        <v>0</v>
      </c>
      <c r="AA7" s="13" t="b">
        <v>1</v>
      </c>
      <c r="AC7" s="13" t="b">
        <v>1</v>
      </c>
      <c r="AE7" s="13" t="b">
        <v>1</v>
      </c>
      <c r="AG7" s="13" t="b">
        <v>0</v>
      </c>
      <c r="AH7" s="13" t="b">
        <v>0</v>
      </c>
      <c r="AI7" s="13" t="b">
        <v>0</v>
      </c>
      <c r="AJ7" s="13" t="b">
        <v>0</v>
      </c>
      <c r="AK7" s="13" t="b">
        <v>0</v>
      </c>
      <c r="AL7" s="13" t="b">
        <v>0</v>
      </c>
      <c r="AM7" s="13" t="b">
        <v>0</v>
      </c>
      <c r="AN7" s="13" t="b">
        <v>0</v>
      </c>
      <c r="AO7" s="13" t="b">
        <v>0</v>
      </c>
      <c r="AP7" s="13" t="b">
        <v>1</v>
      </c>
      <c r="AR7" s="13" t="b">
        <v>0</v>
      </c>
      <c r="AS7" s="13" t="b">
        <v>1</v>
      </c>
      <c r="AU7" s="13" t="b">
        <v>1</v>
      </c>
      <c r="AW7" s="13" t="b">
        <v>1</v>
      </c>
      <c r="AY7" s="13" t="b">
        <v>1</v>
      </c>
      <c r="BA7" s="13" t="b">
        <v>1</v>
      </c>
      <c r="BC7" s="13" t="b">
        <v>0</v>
      </c>
      <c r="BD7" s="13" t="b">
        <v>0</v>
      </c>
      <c r="BE7" s="13" t="b">
        <v>1</v>
      </c>
      <c r="BG7" s="13" t="b">
        <v>0</v>
      </c>
      <c r="BH7" s="13" t="b">
        <v>0</v>
      </c>
      <c r="BI7" s="13" t="b">
        <v>0</v>
      </c>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row>
    <row r="8" spans="1:132" s="13" customFormat="1" outlineLevel="1">
      <c r="A8" s="14" t="s">
        <v>111</v>
      </c>
      <c r="C8" s="13" t="s">
        <v>113</v>
      </c>
      <c r="K8" s="13" t="s">
        <v>51</v>
      </c>
      <c r="O8" s="13" t="s">
        <v>260</v>
      </c>
      <c r="Q8" s="13" t="s">
        <v>261</v>
      </c>
      <c r="S8" s="13" t="s">
        <v>278</v>
      </c>
      <c r="U8" s="13" t="s">
        <v>279</v>
      </c>
      <c r="W8" s="13" t="s">
        <v>280</v>
      </c>
      <c r="AA8" s="13" t="s">
        <v>281</v>
      </c>
      <c r="AC8" s="13" t="s">
        <v>282</v>
      </c>
      <c r="AE8" s="13" t="s">
        <v>283</v>
      </c>
      <c r="AP8" s="13" t="s">
        <v>124</v>
      </c>
      <c r="AS8" s="13" t="s">
        <v>125</v>
      </c>
      <c r="AU8" s="13" t="s">
        <v>126</v>
      </c>
      <c r="AW8" s="13" t="s">
        <v>126</v>
      </c>
      <c r="AY8" s="13" t="s">
        <v>127</v>
      </c>
      <c r="BA8" s="13" t="s">
        <v>128</v>
      </c>
      <c r="BE8" s="13" t="s">
        <v>82</v>
      </c>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row>
    <row r="9" spans="1:132" s="13" customFormat="1">
      <c r="A9" s="14" t="s">
        <v>129</v>
      </c>
      <c r="B9" s="19"/>
      <c r="C9" s="19"/>
      <c r="D9" s="19"/>
      <c r="E9" s="19"/>
      <c r="F9" s="19"/>
      <c r="G9" s="19" t="s">
        <v>130</v>
      </c>
      <c r="H9" s="19" t="s">
        <v>130</v>
      </c>
      <c r="I9" s="19" t="s">
        <v>130</v>
      </c>
      <c r="J9" s="19" t="s">
        <v>130</v>
      </c>
      <c r="K9" s="19"/>
      <c r="L9" s="19"/>
      <c r="M9" s="19" t="s">
        <v>130</v>
      </c>
      <c r="N9" s="19" t="s">
        <v>130</v>
      </c>
      <c r="O9" s="19"/>
      <c r="P9" s="19"/>
      <c r="Q9" s="19"/>
      <c r="R9" s="19"/>
      <c r="S9" s="19"/>
      <c r="T9" s="19"/>
      <c r="U9" s="19"/>
      <c r="V9" s="19"/>
      <c r="W9" s="19"/>
      <c r="X9" s="19"/>
      <c r="Y9" s="19"/>
      <c r="Z9" s="19"/>
      <c r="AA9" s="19"/>
      <c r="AB9" s="19"/>
      <c r="AC9" s="19"/>
      <c r="AD9" s="19"/>
      <c r="AE9" s="19"/>
      <c r="AF9" s="19"/>
      <c r="AG9" s="19"/>
      <c r="AH9" s="19"/>
      <c r="AI9" s="19"/>
      <c r="AJ9" s="19" t="s">
        <v>130</v>
      </c>
      <c r="AK9" s="19" t="s">
        <v>130</v>
      </c>
      <c r="AL9" s="19"/>
      <c r="AM9" s="19"/>
      <c r="AN9" s="19" t="s">
        <v>132</v>
      </c>
      <c r="AO9" s="19" t="s">
        <v>133</v>
      </c>
      <c r="AP9" s="19"/>
      <c r="AQ9" s="19"/>
      <c r="AR9" s="19"/>
      <c r="AS9" s="19"/>
      <c r="AT9" s="19"/>
      <c r="AU9" s="19"/>
      <c r="AV9" s="19"/>
      <c r="AW9" s="19"/>
      <c r="AX9" s="19"/>
      <c r="AY9" s="19"/>
      <c r="AZ9" s="19"/>
      <c r="BA9" s="19"/>
      <c r="BB9" s="19"/>
      <c r="BC9" s="19"/>
      <c r="BD9" s="19"/>
      <c r="BE9" s="19"/>
      <c r="BF9" s="19"/>
      <c r="BG9" s="19"/>
      <c r="BH9" s="19"/>
      <c r="BI9" s="19"/>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row>
    <row r="10" spans="1:132">
      <c r="B10" s="4"/>
      <c r="D10" s="3" t="str">
        <f>IF($A10="ADD",IF(NOT(ISBLANK(C10)),_xlfn.XLOOKUP(C10,roadnames[lookupValue],roadnames[lookupKey],"ERROR"),""), "")</f>
        <v/>
      </c>
      <c r="E10" s="5"/>
      <c r="F10" s="5"/>
      <c r="G10" s="4"/>
      <c r="H10" s="4"/>
      <c r="I10" s="6"/>
      <c r="J10" s="6"/>
      <c r="L10" s="3" t="str">
        <f>IF($A10="ADD",IF(NOT(ISBLANK(K10)),_xlfn.XLOOKUP(K10,side[lookupValue],side[lookupKey],"ERROR"),""), "")</f>
        <v/>
      </c>
      <c r="M10" s="6" t="str">
        <f>IF(H10&lt;&gt;"",H10-G10,"")</f>
        <v/>
      </c>
      <c r="N10" s="4"/>
      <c r="P10" s="3" t="str">
        <f>IF($A10="ADD",IF(NOT(ISBLANK(O10)),_xlfn.XLOOKUP(O10,len_adjust_rsn[lookupValue],len_adjust_rsn[lookupKey],"ERROR"),""), "")</f>
        <v/>
      </c>
      <c r="R10" s="3" t="str">
        <f>IF($A10="ADD",IF(NOT(ISBLANK(Q10)),_xlfn.XLOOKUP(Q10,geometry_type[lookupValue],geometry_type[lookupKey],"ERROR"),""), "")</f>
        <v/>
      </c>
      <c r="T10" s="3" t="str">
        <f>IF($A10="ADD",IF(NOT(ISBLANK(S10)),_xlfn.XLOOKUP(S10,ud_marking_group[lookupValue],ud_marking_group[lookupKey],"ERROR"),""), "")</f>
        <v/>
      </c>
      <c r="V10" s="3" t="str">
        <f>IF($A10="ADD",IF(NOT(ISBLANK(U10)),_xlfn.XLOOKUP(1,(ud_marking_type_lookup=U10)*(ud_marking_type_parentKey=T10),ud_marking_type[lookupKey],"ERROR"),""), "")</f>
        <v/>
      </c>
      <c r="X10" s="3" t="str">
        <f>IF($A10="ADD",IF(NOT(ISBLANK(W10)),_xlfn.XLOOKUP(W10,ud_marking_colour[lookupValue],ud_marking_colour[lookupKey],"ERROR"),""), "")</f>
        <v/>
      </c>
      <c r="AB10" s="3" t="str">
        <f>IF($A10="ADD",IF(NOT(ISBLANK(AA10)),_xlfn.XLOOKUP(AA10,ud_marking_durability[lookupValue],ud_marking_durability[lookupKey],"ERROR"),""), "")</f>
        <v/>
      </c>
      <c r="AD10" s="3" t="str">
        <f>IF($A10="ADD",IF(NOT(ISBLANK(AC10)),_xlfn.XLOOKUP(AC10,ud_marking_treatment[lookupValue],ud_marking_treatment[lookupKey],"ERROR"),""), "")</f>
        <v/>
      </c>
      <c r="AF10" s="3" t="str">
        <f>IF($A10="ADD",IF(NOT(ISBLANK(AE10)),_xlfn.XLOOKUP(1,(ud_marking_material_lookup=AE10)*(ud_marking_material_parentKey=AD10),ud_marking_material[lookupKey],"ERROR"),""), "")</f>
        <v/>
      </c>
      <c r="AI10" s="4"/>
      <c r="AJ10" s="6"/>
      <c r="AK10" s="6"/>
      <c r="AM10" s="7"/>
      <c r="AN10" s="4" t="str">
        <f ca="1">IF(AM10&lt;&gt;"", DATEDIF(AM10, TODAY(),"Y"),"")</f>
        <v/>
      </c>
      <c r="AO10" s="4"/>
      <c r="AP10" s="3" t="str">
        <f>IF($A10="ADD","In Use","")</f>
        <v/>
      </c>
      <c r="AQ10" s="3" t="str">
        <f>IF($A10="","",IF((AND($A10="ADD",OR(AP10="",AP10="In Use"))),"5",(_xlfn.XLOOKUP(AP10,ud_asset_status[lookupValue],ud_asset_status[lookupKey],""))))</f>
        <v/>
      </c>
      <c r="AR10" s="7"/>
      <c r="AT10" s="3" t="str">
        <f>IF($A10="ADD",IF(NOT(ISBLANK(AS10)),_xlfn.XLOOKUP(AS10,ar_replace_reason[lookupValue],ar_replace_reason[lookupKey],"ERROR"),""), "")</f>
        <v/>
      </c>
      <c r="AU10" s="3" t="str">
        <f>IF($A10="ADD","Queenstown-Lakes District Council","")</f>
        <v/>
      </c>
      <c r="AV10" s="3" t="str">
        <f>IF($A10="","",IF((AND($A10="ADD",OR(AU10="",AU10="Queenstown-Lakes District Council"))),"70",(_xlfn.XLOOKUP(AU10,ud_organisation_owner[lookupValue],ud_organisation_owner[lookupKey],""))))</f>
        <v/>
      </c>
      <c r="AW10" s="3" t="str">
        <f>IF($A10="ADD","Queenstown-Lakes District Council","")</f>
        <v/>
      </c>
      <c r="AX10" s="3" t="str">
        <f>IF($A10="","",IF((AND($A10="ADD",OR(AW10="",AW10="Queenstown-Lakes District Council"))),"70",(_xlfn.XLOOKUP(AW10,ud_organisation_owner[lookupValue],ud_organisation_owner[lookupKey],""))))</f>
        <v/>
      </c>
      <c r="AY10" s="3" t="str">
        <f>IF($A10="ADD","Local Authority","")</f>
        <v/>
      </c>
      <c r="AZ10" s="3" t="str">
        <f>IF($A10="","",IF((AND($A10="ADD",OR(AY10="",AY10="Local Authority"))),"17",(_xlfn.XLOOKUP(AY10,ud_sub_organisation[lookupValue],ud_sub_organisation[lookupKey],""))))</f>
        <v/>
      </c>
      <c r="BA10" s="3" t="str">
        <f>IF($A10="ADD","Vested assets","")</f>
        <v/>
      </c>
      <c r="BB10" s="3" t="str">
        <f>IF($A10="","",IF((AND($A10="ADD",OR(BA10="",BA10="Vested assets"))),"12",(_xlfn.XLOOKUP(BA10,ud_work_origin[lookupValue],ud_work_origin[lookupKey],""))))</f>
        <v/>
      </c>
      <c r="BC10" s="8"/>
      <c r="BD10" s="2" t="str">
        <f>IF($A10="ADD","TRUE","")</f>
        <v/>
      </c>
      <c r="BE10" s="3" t="str">
        <f>IF($A10="ADD","Excellent","")</f>
        <v/>
      </c>
      <c r="BF10" s="3" t="str">
        <f>IF($A10="","",IF((AND($A10="ADD",OR(BE10="",BE10="Excellent"))),"1",(_xlfn.XLOOKUP(BE10,condition[lookupValue],condition[lookupKey],""))))</f>
        <v/>
      </c>
      <c r="BG10" s="7" t="str">
        <f>IF(AM10&lt;&gt;"",AM10,"")</f>
        <v/>
      </c>
    </row>
    <row r="11" spans="1:132">
      <c r="B11" s="4"/>
      <c r="D11" s="3" t="str">
        <f>IF($A11="ADD",IF(NOT(ISBLANK(C11)),_xlfn.XLOOKUP(C11,roadnames[lookupValue],roadnames[lookupKey],"ERROR"),""), "")</f>
        <v/>
      </c>
      <c r="E11" s="5"/>
      <c r="F11" s="5"/>
      <c r="G11" s="4"/>
      <c r="H11" s="4"/>
      <c r="I11" s="6"/>
      <c r="J11" s="6"/>
      <c r="L11" s="3" t="str">
        <f>IF($A11="ADD",IF(NOT(ISBLANK(K11)),_xlfn.XLOOKUP(K11,side[lookupValue],side[lookupKey],"ERROR"),""), "")</f>
        <v/>
      </c>
      <c r="M11" s="6" t="str">
        <f t="shared" ref="M11:M74" si="0">IF(H11&lt;&gt;"",H11-G11,"")</f>
        <v/>
      </c>
      <c r="N11" s="4"/>
      <c r="P11" s="3" t="str">
        <f>IF($A11="ADD",IF(NOT(ISBLANK(O11)),_xlfn.XLOOKUP(O11,len_adjust_rsn[lookupValue],len_adjust_rsn[lookupKey],"ERROR"),""), "")</f>
        <v/>
      </c>
      <c r="R11" s="3" t="str">
        <f>IF($A11="ADD",IF(NOT(ISBLANK(Q11)),_xlfn.XLOOKUP(Q11,geometry_type[lookupValue],geometry_type[lookupKey],"ERROR"),""), "")</f>
        <v/>
      </c>
      <c r="T11" s="3" t="str">
        <f>IF($A11="ADD",IF(NOT(ISBLANK(S11)),_xlfn.XLOOKUP(S11,ud_marking_group[lookupValue],ud_marking_group[lookupKey],"ERROR"),""), "")</f>
        <v/>
      </c>
      <c r="V11" s="3" t="str">
        <f>IF($A11="ADD",IF(NOT(ISBLANK(U11)),_xlfn.XLOOKUP(1,(ud_marking_type_lookup=U11)*(ud_marking_type_parentKey=T11),ud_marking_type[lookupKey],"ERROR"),""), "")</f>
        <v/>
      </c>
      <c r="X11" s="3" t="str">
        <f>IF($A11="ADD",IF(NOT(ISBLANK(W11)),_xlfn.XLOOKUP(W11,ud_marking_colour[lookupValue],ud_marking_colour[lookupKey],"ERROR"),""), "")</f>
        <v/>
      </c>
      <c r="AB11" s="3" t="str">
        <f>IF($A11="ADD",IF(NOT(ISBLANK(AA11)),_xlfn.XLOOKUP(AA11,ud_marking_durability[lookupValue],ud_marking_durability[lookupKey],"ERROR"),""), "")</f>
        <v/>
      </c>
      <c r="AD11" s="3" t="str">
        <f>IF($A11="ADD",IF(NOT(ISBLANK(AC11)),_xlfn.XLOOKUP(AC11,ud_marking_treatment[lookupValue],ud_marking_treatment[lookupKey],"ERROR"),""), "")</f>
        <v/>
      </c>
      <c r="AF11" s="3" t="str">
        <f>IF($A11="ADD",IF(NOT(ISBLANK(AE11)),_xlfn.XLOOKUP(1,(ud_marking_material_lookup=AE11)*(ud_marking_material_parentKey=AD11),ud_marking_material[lookupKey],"ERROR"),""), "")</f>
        <v/>
      </c>
      <c r="AI11" s="4"/>
      <c r="AJ11" s="6"/>
      <c r="AK11" s="6"/>
      <c r="AM11" s="7"/>
      <c r="AN11" s="4" t="str">
        <f t="shared" ref="AN11:AN74" ca="1" si="1">IF(AM11&lt;&gt;"", DATEDIF(AM11, TODAY(),"Y"),"")</f>
        <v/>
      </c>
      <c r="AO11" s="4"/>
      <c r="AP11" s="3" t="str">
        <f t="shared" ref="AP11:AP74" si="2">IF($A11="ADD","In Use","")</f>
        <v/>
      </c>
      <c r="AQ11" s="3" t="str">
        <f>IF($A11="","",IF((AND($A11="ADD",OR(AP11="",AP11="In Use"))),"5",(_xlfn.XLOOKUP(AP11,ud_asset_status[lookupValue],ud_asset_status[lookupKey],""))))</f>
        <v/>
      </c>
      <c r="AR11" s="7"/>
      <c r="AT11" s="3" t="str">
        <f>IF($A11="ADD",IF(NOT(ISBLANK(AS11)),_xlfn.XLOOKUP(AS11,ar_replace_reason[lookupValue],ar_replace_reason[lookupKey],"ERROR"),""), "")</f>
        <v/>
      </c>
      <c r="AU11" s="3" t="str">
        <f t="shared" ref="AU11:AU74" si="3">IF($A11="ADD","Queenstown-Lakes District Council","")</f>
        <v/>
      </c>
      <c r="AV11" s="3" t="str">
        <f>IF($A11="","",IF((AND($A11="ADD",OR(AU11="",AU11="Queenstown-Lakes District Council"))),"70",(_xlfn.XLOOKUP(AU11,ud_organisation_owner[lookupValue],ud_organisation_owner[lookupKey],""))))</f>
        <v/>
      </c>
      <c r="AW11" s="3" t="str">
        <f t="shared" ref="AW11:AW74" si="4">IF($A11="ADD","Queenstown-Lakes District Council","")</f>
        <v/>
      </c>
      <c r="AX11" s="3" t="str">
        <f>IF($A11="","",IF((AND($A11="ADD",OR(AW11="",AW11="Queenstown-Lakes District Council"))),"70",(_xlfn.XLOOKUP(AW11,ud_organisation_owner[lookupValue],ud_organisation_owner[lookupKey],""))))</f>
        <v/>
      </c>
      <c r="AY11" s="3" t="str">
        <f t="shared" ref="AY11:AY74" si="5">IF($A11="ADD","Local Authority","")</f>
        <v/>
      </c>
      <c r="AZ11" s="3" t="str">
        <f>IF($A11="","",IF((AND($A11="ADD",OR(AY11="",AY11="Local Authority"))),"17",(_xlfn.XLOOKUP(AY11,ud_sub_organisation[lookupValue],ud_sub_organisation[lookupKey],""))))</f>
        <v/>
      </c>
      <c r="BA11" s="3" t="str">
        <f t="shared" ref="BA11:BA74" si="6">IF($A11="ADD","Vested assets","")</f>
        <v/>
      </c>
      <c r="BB11" s="3" t="str">
        <f>IF($A11="","",IF((AND($A11="ADD",OR(BA11="",BA11="Vested assets"))),"12",(_xlfn.XLOOKUP(BA11,ud_work_origin[lookupValue],ud_work_origin[lookupKey],""))))</f>
        <v/>
      </c>
      <c r="BC11" s="8"/>
      <c r="BD11" s="2" t="str">
        <f t="shared" ref="BD11:BD74" si="7">IF($A11="ADD","TRUE","")</f>
        <v/>
      </c>
      <c r="BE11" s="3" t="str">
        <f t="shared" ref="BE11:BE74" si="8">IF($A11="ADD","Excellent","")</f>
        <v/>
      </c>
      <c r="BF11" s="3" t="str">
        <f>IF($A11="","",IF((AND($A11="ADD",OR(BE11="",BE11="Excellent"))),"1",(_xlfn.XLOOKUP(BE11,condition[lookupValue],condition[lookupKey],""))))</f>
        <v/>
      </c>
      <c r="BG11" s="7" t="str">
        <f t="shared" ref="BG11:BG74" si="9">IF(AM11&lt;&gt;"",AM11,"")</f>
        <v/>
      </c>
    </row>
    <row r="12" spans="1:132">
      <c r="B12" s="4"/>
      <c r="D12" s="3" t="str">
        <f>IF($A12="ADD",IF(NOT(ISBLANK(C12)),_xlfn.XLOOKUP(C12,roadnames[lookupValue],roadnames[lookupKey],"ERROR"),""), "")</f>
        <v/>
      </c>
      <c r="E12" s="5"/>
      <c r="F12" s="5"/>
      <c r="G12" s="4"/>
      <c r="H12" s="4"/>
      <c r="I12" s="6"/>
      <c r="J12" s="6"/>
      <c r="L12" s="3" t="str">
        <f>IF($A12="ADD",IF(NOT(ISBLANK(K12)),_xlfn.XLOOKUP(K12,side[lookupValue],side[lookupKey],"ERROR"),""), "")</f>
        <v/>
      </c>
      <c r="M12" s="6" t="str">
        <f t="shared" si="0"/>
        <v/>
      </c>
      <c r="N12" s="4"/>
      <c r="P12" s="3" t="str">
        <f>IF($A12="ADD",IF(NOT(ISBLANK(O12)),_xlfn.XLOOKUP(O12,len_adjust_rsn[lookupValue],len_adjust_rsn[lookupKey],"ERROR"),""), "")</f>
        <v/>
      </c>
      <c r="R12" s="3" t="str">
        <f>IF($A12="ADD",IF(NOT(ISBLANK(Q12)),_xlfn.XLOOKUP(Q12,geometry_type[lookupValue],geometry_type[lookupKey],"ERROR"),""), "")</f>
        <v/>
      </c>
      <c r="T12" s="3" t="str">
        <f>IF($A12="ADD",IF(NOT(ISBLANK(S12)),_xlfn.XLOOKUP(S12,ud_marking_group[lookupValue],ud_marking_group[lookupKey],"ERROR"),""), "")</f>
        <v/>
      </c>
      <c r="V12" s="3" t="str">
        <f>IF($A12="ADD",IF(NOT(ISBLANK(U12)),_xlfn.XLOOKUP(1,(ud_marking_type_lookup=U12)*(ud_marking_type_parentKey=T12),ud_marking_type[lookupKey],"ERROR"),""), "")</f>
        <v/>
      </c>
      <c r="X12" s="3" t="str">
        <f>IF($A12="ADD",IF(NOT(ISBLANK(W12)),_xlfn.XLOOKUP(W12,ud_marking_colour[lookupValue],ud_marking_colour[lookupKey],"ERROR"),""), "")</f>
        <v/>
      </c>
      <c r="AB12" s="3" t="str">
        <f>IF($A12="ADD",IF(NOT(ISBLANK(AA12)),_xlfn.XLOOKUP(AA12,ud_marking_durability[lookupValue],ud_marking_durability[lookupKey],"ERROR"),""), "")</f>
        <v/>
      </c>
      <c r="AD12" s="3" t="str">
        <f>IF($A12="ADD",IF(NOT(ISBLANK(AC12)),_xlfn.XLOOKUP(AC12,ud_marking_treatment[lookupValue],ud_marking_treatment[lookupKey],"ERROR"),""), "")</f>
        <v/>
      </c>
      <c r="AF12" s="3" t="str">
        <f>IF($A12="ADD",IF(NOT(ISBLANK(AE12)),_xlfn.XLOOKUP(1,(ud_marking_material_lookup=AE12)*(ud_marking_material_parentKey=AD12),ud_marking_material[lookupKey],"ERROR"),""), "")</f>
        <v/>
      </c>
      <c r="AI12" s="4"/>
      <c r="AJ12" s="6"/>
      <c r="AK12" s="6"/>
      <c r="AM12" s="7"/>
      <c r="AN12" s="4" t="str">
        <f t="shared" ca="1" si="1"/>
        <v/>
      </c>
      <c r="AO12" s="4"/>
      <c r="AP12" s="3" t="str">
        <f t="shared" si="2"/>
        <v/>
      </c>
      <c r="AQ12" s="3" t="str">
        <f>IF($A12="","",IF((AND($A12="ADD",OR(AP12="",AP12="In Use"))),"5",(_xlfn.XLOOKUP(AP12,ud_asset_status[lookupValue],ud_asset_status[lookupKey],""))))</f>
        <v/>
      </c>
      <c r="AR12" s="7"/>
      <c r="AT12" s="3" t="str">
        <f>IF($A12="ADD",IF(NOT(ISBLANK(AS12)),_xlfn.XLOOKUP(AS12,ar_replace_reason[lookupValue],ar_replace_reason[lookupKey],"ERROR"),""), "")</f>
        <v/>
      </c>
      <c r="AU12" s="3" t="str">
        <f t="shared" si="3"/>
        <v/>
      </c>
      <c r="AV12" s="3" t="str">
        <f>IF($A12="","",IF((AND($A12="ADD",OR(AU12="",AU12="Queenstown-Lakes District Council"))),"70",(_xlfn.XLOOKUP(AU12,ud_organisation_owner[lookupValue],ud_organisation_owner[lookupKey],""))))</f>
        <v/>
      </c>
      <c r="AW12" s="3" t="str">
        <f t="shared" si="4"/>
        <v/>
      </c>
      <c r="AX12" s="3" t="str">
        <f>IF($A12="","",IF((AND($A12="ADD",OR(AW12="",AW12="Queenstown-Lakes District Council"))),"70",(_xlfn.XLOOKUP(AW12,ud_organisation_owner[lookupValue],ud_organisation_owner[lookupKey],""))))</f>
        <v/>
      </c>
      <c r="AY12" s="3" t="str">
        <f t="shared" si="5"/>
        <v/>
      </c>
      <c r="AZ12" s="3" t="str">
        <f>IF($A12="","",IF((AND($A12="ADD",OR(AY12="",AY12="Local Authority"))),"17",(_xlfn.XLOOKUP(AY12,ud_sub_organisation[lookupValue],ud_sub_organisation[lookupKey],""))))</f>
        <v/>
      </c>
      <c r="BA12" s="3" t="str">
        <f t="shared" si="6"/>
        <v/>
      </c>
      <c r="BB12" s="3" t="str">
        <f>IF($A12="","",IF((AND($A12="ADD",OR(BA12="",BA12="Vested assets"))),"12",(_xlfn.XLOOKUP(BA12,ud_work_origin[lookupValue],ud_work_origin[lookupKey],""))))</f>
        <v/>
      </c>
      <c r="BC12" s="8"/>
      <c r="BD12" s="2" t="str">
        <f t="shared" si="7"/>
        <v/>
      </c>
      <c r="BE12" s="3" t="str">
        <f t="shared" si="8"/>
        <v/>
      </c>
      <c r="BF12" s="3" t="str">
        <f>IF($A12="","",IF((AND($A12="ADD",OR(BE12="",BE12="Excellent"))),"1",(_xlfn.XLOOKUP(BE12,condition[lookupValue],condition[lookupKey],""))))</f>
        <v/>
      </c>
      <c r="BG12" s="7" t="str">
        <f t="shared" si="9"/>
        <v/>
      </c>
    </row>
    <row r="13" spans="1:132">
      <c r="B13" s="4"/>
      <c r="D13" s="3" t="str">
        <f>IF($A13="ADD",IF(NOT(ISBLANK(C13)),_xlfn.XLOOKUP(C13,roadnames[lookupValue],roadnames[lookupKey],"ERROR"),""), "")</f>
        <v/>
      </c>
      <c r="E13" s="5"/>
      <c r="F13" s="5"/>
      <c r="G13" s="4"/>
      <c r="H13" s="4"/>
      <c r="I13" s="6"/>
      <c r="J13" s="6"/>
      <c r="L13" s="3" t="str">
        <f>IF($A13="ADD",IF(NOT(ISBLANK(K13)),_xlfn.XLOOKUP(K13,side[lookupValue],side[lookupKey],"ERROR"),""), "")</f>
        <v/>
      </c>
      <c r="M13" s="6" t="str">
        <f t="shared" si="0"/>
        <v/>
      </c>
      <c r="N13" s="4"/>
      <c r="P13" s="3" t="str">
        <f>IF($A13="ADD",IF(NOT(ISBLANK(O13)),_xlfn.XLOOKUP(O13,len_adjust_rsn[lookupValue],len_adjust_rsn[lookupKey],"ERROR"),""), "")</f>
        <v/>
      </c>
      <c r="R13" s="3" t="str">
        <f>IF($A13="ADD",IF(NOT(ISBLANK(Q13)),_xlfn.XLOOKUP(Q13,geometry_type[lookupValue],geometry_type[lookupKey],"ERROR"),""), "")</f>
        <v/>
      </c>
      <c r="T13" s="3" t="str">
        <f>IF($A13="ADD",IF(NOT(ISBLANK(S13)),_xlfn.XLOOKUP(S13,ud_marking_group[lookupValue],ud_marking_group[lookupKey],"ERROR"),""), "")</f>
        <v/>
      </c>
      <c r="V13" s="3" t="str">
        <f>IF($A13="ADD",IF(NOT(ISBLANK(U13)),_xlfn.XLOOKUP(1,(ud_marking_type_lookup=U13)*(ud_marking_type_parentKey=T13),ud_marking_type[lookupKey],"ERROR"),""), "")</f>
        <v/>
      </c>
      <c r="X13" s="3" t="str">
        <f>IF($A13="ADD",IF(NOT(ISBLANK(W13)),_xlfn.XLOOKUP(W13,ud_marking_colour[lookupValue],ud_marking_colour[lookupKey],"ERROR"),""), "")</f>
        <v/>
      </c>
      <c r="AB13" s="3" t="str">
        <f>IF($A13="ADD",IF(NOT(ISBLANK(AA13)),_xlfn.XLOOKUP(AA13,ud_marking_durability[lookupValue],ud_marking_durability[lookupKey],"ERROR"),""), "")</f>
        <v/>
      </c>
      <c r="AD13" s="3" t="str">
        <f>IF($A13="ADD",IF(NOT(ISBLANK(AC13)),_xlfn.XLOOKUP(AC13,ud_marking_treatment[lookupValue],ud_marking_treatment[lookupKey],"ERROR"),""), "")</f>
        <v/>
      </c>
      <c r="AF13" s="3" t="str">
        <f>IF($A13="ADD",IF(NOT(ISBLANK(AE13)),_xlfn.XLOOKUP(1,(ud_marking_material_lookup=AE13)*(ud_marking_material_parentKey=AD13),ud_marking_material[lookupKey],"ERROR"),""), "")</f>
        <v/>
      </c>
      <c r="AI13" s="4"/>
      <c r="AJ13" s="6"/>
      <c r="AK13" s="6"/>
      <c r="AM13" s="7"/>
      <c r="AN13" s="4" t="str">
        <f t="shared" ca="1" si="1"/>
        <v/>
      </c>
      <c r="AO13" s="4"/>
      <c r="AP13" s="3" t="str">
        <f t="shared" si="2"/>
        <v/>
      </c>
      <c r="AQ13" s="3" t="str">
        <f>IF($A13="","",IF((AND($A13="ADD",OR(AP13="",AP13="In Use"))),"5",(_xlfn.XLOOKUP(AP13,ud_asset_status[lookupValue],ud_asset_status[lookupKey],""))))</f>
        <v/>
      </c>
      <c r="AR13" s="7"/>
      <c r="AT13" s="3" t="str">
        <f>IF($A13="ADD",IF(NOT(ISBLANK(AS13)),_xlfn.XLOOKUP(AS13,ar_replace_reason[lookupValue],ar_replace_reason[lookupKey],"ERROR"),""), "")</f>
        <v/>
      </c>
      <c r="AU13" s="3" t="str">
        <f t="shared" si="3"/>
        <v/>
      </c>
      <c r="AV13" s="3" t="str">
        <f>IF($A13="","",IF((AND($A13="ADD",OR(AU13="",AU13="Queenstown-Lakes District Council"))),"70",(_xlfn.XLOOKUP(AU13,ud_organisation_owner[lookupValue],ud_organisation_owner[lookupKey],""))))</f>
        <v/>
      </c>
      <c r="AW13" s="3" t="str">
        <f t="shared" si="4"/>
        <v/>
      </c>
      <c r="AX13" s="3" t="str">
        <f>IF($A13="","",IF((AND($A13="ADD",OR(AW13="",AW13="Queenstown-Lakes District Council"))),"70",(_xlfn.XLOOKUP(AW13,ud_organisation_owner[lookupValue],ud_organisation_owner[lookupKey],""))))</f>
        <v/>
      </c>
      <c r="AY13" s="3" t="str">
        <f t="shared" si="5"/>
        <v/>
      </c>
      <c r="AZ13" s="3" t="str">
        <f>IF($A13="","",IF((AND($A13="ADD",OR(AY13="",AY13="Local Authority"))),"17",(_xlfn.XLOOKUP(AY13,ud_sub_organisation[lookupValue],ud_sub_organisation[lookupKey],""))))</f>
        <v/>
      </c>
      <c r="BA13" s="3" t="str">
        <f t="shared" si="6"/>
        <v/>
      </c>
      <c r="BB13" s="3" t="str">
        <f>IF($A13="","",IF((AND($A13="ADD",OR(BA13="",BA13="Vested assets"))),"12",(_xlfn.XLOOKUP(BA13,ud_work_origin[lookupValue],ud_work_origin[lookupKey],""))))</f>
        <v/>
      </c>
      <c r="BC13" s="8"/>
      <c r="BD13" s="2" t="str">
        <f t="shared" si="7"/>
        <v/>
      </c>
      <c r="BE13" s="3" t="str">
        <f t="shared" si="8"/>
        <v/>
      </c>
      <c r="BF13" s="3" t="str">
        <f>IF($A13="","",IF((AND($A13="ADD",OR(BE13="",BE13="Excellent"))),"1",(_xlfn.XLOOKUP(BE13,condition[lookupValue],condition[lookupKey],""))))</f>
        <v/>
      </c>
      <c r="BG13" s="7" t="str">
        <f t="shared" si="9"/>
        <v/>
      </c>
    </row>
    <row r="14" spans="1:132">
      <c r="B14" s="4"/>
      <c r="D14" s="3" t="str">
        <f>IF($A14="ADD",IF(NOT(ISBLANK(C14)),_xlfn.XLOOKUP(C14,roadnames[lookupValue],roadnames[lookupKey],"ERROR"),""), "")</f>
        <v/>
      </c>
      <c r="E14" s="5"/>
      <c r="F14" s="5"/>
      <c r="G14" s="4"/>
      <c r="H14" s="4"/>
      <c r="I14" s="6"/>
      <c r="J14" s="6"/>
      <c r="L14" s="3" t="str">
        <f>IF($A14="ADD",IF(NOT(ISBLANK(K14)),_xlfn.XLOOKUP(K14,side[lookupValue],side[lookupKey],"ERROR"),""), "")</f>
        <v/>
      </c>
      <c r="M14" s="6" t="str">
        <f t="shared" si="0"/>
        <v/>
      </c>
      <c r="N14" s="4"/>
      <c r="P14" s="3" t="str">
        <f>IF($A14="ADD",IF(NOT(ISBLANK(O14)),_xlfn.XLOOKUP(O14,len_adjust_rsn[lookupValue],len_adjust_rsn[lookupKey],"ERROR"),""), "")</f>
        <v/>
      </c>
      <c r="R14" s="3" t="str">
        <f>IF($A14="ADD",IF(NOT(ISBLANK(Q14)),_xlfn.XLOOKUP(Q14,geometry_type[lookupValue],geometry_type[lookupKey],"ERROR"),""), "")</f>
        <v/>
      </c>
      <c r="T14" s="3" t="str">
        <f>IF($A14="ADD",IF(NOT(ISBLANK(S14)),_xlfn.XLOOKUP(S14,ud_marking_group[lookupValue],ud_marking_group[lookupKey],"ERROR"),""), "")</f>
        <v/>
      </c>
      <c r="V14" s="3" t="str">
        <f>IF($A14="ADD",IF(NOT(ISBLANK(U14)),_xlfn.XLOOKUP(1,(ud_marking_type_lookup=U14)*(ud_marking_type_parentKey=T14),ud_marking_type[lookupKey],"ERROR"),""), "")</f>
        <v/>
      </c>
      <c r="X14" s="3" t="str">
        <f>IF($A14="ADD",IF(NOT(ISBLANK(W14)),_xlfn.XLOOKUP(W14,ud_marking_colour[lookupValue],ud_marking_colour[lookupKey],"ERROR"),""), "")</f>
        <v/>
      </c>
      <c r="AB14" s="3" t="str">
        <f>IF($A14="ADD",IF(NOT(ISBLANK(AA14)),_xlfn.XLOOKUP(AA14,ud_marking_durability[lookupValue],ud_marking_durability[lookupKey],"ERROR"),""), "")</f>
        <v/>
      </c>
      <c r="AD14" s="3" t="str">
        <f>IF($A14="ADD",IF(NOT(ISBLANK(AC14)),_xlfn.XLOOKUP(AC14,ud_marking_treatment[lookupValue],ud_marking_treatment[lookupKey],"ERROR"),""), "")</f>
        <v/>
      </c>
      <c r="AF14" s="3" t="str">
        <f>IF($A14="ADD",IF(NOT(ISBLANK(AE14)),_xlfn.XLOOKUP(1,(ud_marking_material_lookup=AE14)*(ud_marking_material_parentKey=AD14),ud_marking_material[lookupKey],"ERROR"),""), "")</f>
        <v/>
      </c>
      <c r="AI14" s="4"/>
      <c r="AJ14" s="6"/>
      <c r="AK14" s="6"/>
      <c r="AM14" s="7"/>
      <c r="AN14" s="4" t="str">
        <f t="shared" ca="1" si="1"/>
        <v/>
      </c>
      <c r="AO14" s="4"/>
      <c r="AP14" s="3" t="str">
        <f t="shared" si="2"/>
        <v/>
      </c>
      <c r="AQ14" s="3" t="str">
        <f>IF($A14="","",IF((AND($A14="ADD",OR(AP14="",AP14="In Use"))),"5",(_xlfn.XLOOKUP(AP14,ud_asset_status[lookupValue],ud_asset_status[lookupKey],""))))</f>
        <v/>
      </c>
      <c r="AR14" s="7"/>
      <c r="AT14" s="3" t="str">
        <f>IF($A14="ADD",IF(NOT(ISBLANK(AS14)),_xlfn.XLOOKUP(AS14,ar_replace_reason[lookupValue],ar_replace_reason[lookupKey],"ERROR"),""), "")</f>
        <v/>
      </c>
      <c r="AU14" s="3" t="str">
        <f t="shared" si="3"/>
        <v/>
      </c>
      <c r="AV14" s="3" t="str">
        <f>IF($A14="","",IF((AND($A14="ADD",OR(AU14="",AU14="Queenstown-Lakes District Council"))),"70",(_xlfn.XLOOKUP(AU14,ud_organisation_owner[lookupValue],ud_organisation_owner[lookupKey],""))))</f>
        <v/>
      </c>
      <c r="AW14" s="3" t="str">
        <f t="shared" si="4"/>
        <v/>
      </c>
      <c r="AX14" s="3" t="str">
        <f>IF($A14="","",IF((AND($A14="ADD",OR(AW14="",AW14="Queenstown-Lakes District Council"))),"70",(_xlfn.XLOOKUP(AW14,ud_organisation_owner[lookupValue],ud_organisation_owner[lookupKey],""))))</f>
        <v/>
      </c>
      <c r="AY14" s="3" t="str">
        <f t="shared" si="5"/>
        <v/>
      </c>
      <c r="AZ14" s="3" t="str">
        <f>IF($A14="","",IF((AND($A14="ADD",OR(AY14="",AY14="Local Authority"))),"17",(_xlfn.XLOOKUP(AY14,ud_sub_organisation[lookupValue],ud_sub_organisation[lookupKey],""))))</f>
        <v/>
      </c>
      <c r="BA14" s="3" t="str">
        <f t="shared" si="6"/>
        <v/>
      </c>
      <c r="BB14" s="3" t="str">
        <f>IF($A14="","",IF((AND($A14="ADD",OR(BA14="",BA14="Vested assets"))),"12",(_xlfn.XLOOKUP(BA14,ud_work_origin[lookupValue],ud_work_origin[lookupKey],""))))</f>
        <v/>
      </c>
      <c r="BC14" s="8"/>
      <c r="BD14" s="2" t="str">
        <f t="shared" si="7"/>
        <v/>
      </c>
      <c r="BE14" s="3" t="str">
        <f t="shared" si="8"/>
        <v/>
      </c>
      <c r="BF14" s="3" t="str">
        <f>IF($A14="","",IF((AND($A14="ADD",OR(BE14="",BE14="Excellent"))),"1",(_xlfn.XLOOKUP(BE14,condition[lookupValue],condition[lookupKey],""))))</f>
        <v/>
      </c>
      <c r="BG14" s="7" t="str">
        <f t="shared" si="9"/>
        <v/>
      </c>
    </row>
    <row r="15" spans="1:132">
      <c r="B15" s="4"/>
      <c r="D15" s="3" t="str">
        <f>IF($A15="ADD",IF(NOT(ISBLANK(C15)),_xlfn.XLOOKUP(C15,roadnames[lookupValue],roadnames[lookupKey],"ERROR"),""), "")</f>
        <v/>
      </c>
      <c r="E15" s="5"/>
      <c r="F15" s="5"/>
      <c r="G15" s="4"/>
      <c r="H15" s="4"/>
      <c r="I15" s="6"/>
      <c r="J15" s="6"/>
      <c r="L15" s="3" t="str">
        <f>IF($A15="ADD",IF(NOT(ISBLANK(K15)),_xlfn.XLOOKUP(K15,side[lookupValue],side[lookupKey],"ERROR"),""), "")</f>
        <v/>
      </c>
      <c r="M15" s="6" t="str">
        <f t="shared" si="0"/>
        <v/>
      </c>
      <c r="N15" s="4"/>
      <c r="P15" s="3" t="str">
        <f>IF($A15="ADD",IF(NOT(ISBLANK(O15)),_xlfn.XLOOKUP(O15,len_adjust_rsn[lookupValue],len_adjust_rsn[lookupKey],"ERROR"),""), "")</f>
        <v/>
      </c>
      <c r="R15" s="3" t="str">
        <f>IF($A15="ADD",IF(NOT(ISBLANK(Q15)),_xlfn.XLOOKUP(Q15,geometry_type[lookupValue],geometry_type[lookupKey],"ERROR"),""), "")</f>
        <v/>
      </c>
      <c r="T15" s="3" t="str">
        <f>IF($A15="ADD",IF(NOT(ISBLANK(S15)),_xlfn.XLOOKUP(S15,ud_marking_group[lookupValue],ud_marking_group[lookupKey],"ERROR"),""), "")</f>
        <v/>
      </c>
      <c r="V15" s="3" t="str">
        <f>IF($A15="ADD",IF(NOT(ISBLANK(U15)),_xlfn.XLOOKUP(1,(ud_marking_type_lookup=U15)*(ud_marking_type_parentKey=T15),ud_marking_type[lookupKey],"ERROR"),""), "")</f>
        <v/>
      </c>
      <c r="X15" s="3" t="str">
        <f>IF($A15="ADD",IF(NOT(ISBLANK(W15)),_xlfn.XLOOKUP(W15,ud_marking_colour[lookupValue],ud_marking_colour[lookupKey],"ERROR"),""), "")</f>
        <v/>
      </c>
      <c r="AB15" s="3" t="str">
        <f>IF($A15="ADD",IF(NOT(ISBLANK(AA15)),_xlfn.XLOOKUP(AA15,ud_marking_durability[lookupValue],ud_marking_durability[lookupKey],"ERROR"),""), "")</f>
        <v/>
      </c>
      <c r="AD15" s="3" t="str">
        <f>IF($A15="ADD",IF(NOT(ISBLANK(AC15)),_xlfn.XLOOKUP(AC15,ud_marking_treatment[lookupValue],ud_marking_treatment[lookupKey],"ERROR"),""), "")</f>
        <v/>
      </c>
      <c r="AF15" s="3" t="str">
        <f>IF($A15="ADD",IF(NOT(ISBLANK(AE15)),_xlfn.XLOOKUP(1,(ud_marking_material_lookup=AE15)*(ud_marking_material_parentKey=AD15),ud_marking_material[lookupKey],"ERROR"),""), "")</f>
        <v/>
      </c>
      <c r="AI15" s="4"/>
      <c r="AJ15" s="6"/>
      <c r="AK15" s="6"/>
      <c r="AM15" s="7"/>
      <c r="AN15" s="4" t="str">
        <f t="shared" ca="1" si="1"/>
        <v/>
      </c>
      <c r="AO15" s="4"/>
      <c r="AP15" s="3" t="str">
        <f t="shared" si="2"/>
        <v/>
      </c>
      <c r="AQ15" s="3" t="str">
        <f>IF($A15="","",IF((AND($A15="ADD",OR(AP15="",AP15="In Use"))),"5",(_xlfn.XLOOKUP(AP15,ud_asset_status[lookupValue],ud_asset_status[lookupKey],""))))</f>
        <v/>
      </c>
      <c r="AR15" s="7"/>
      <c r="AT15" s="3" t="str">
        <f>IF($A15="ADD",IF(NOT(ISBLANK(AS15)),_xlfn.XLOOKUP(AS15,ar_replace_reason[lookupValue],ar_replace_reason[lookupKey],"ERROR"),""), "")</f>
        <v/>
      </c>
      <c r="AU15" s="3" t="str">
        <f t="shared" si="3"/>
        <v/>
      </c>
      <c r="AV15" s="3" t="str">
        <f>IF($A15="","",IF((AND($A15="ADD",OR(AU15="",AU15="Queenstown-Lakes District Council"))),"70",(_xlfn.XLOOKUP(AU15,ud_organisation_owner[lookupValue],ud_organisation_owner[lookupKey],""))))</f>
        <v/>
      </c>
      <c r="AW15" s="3" t="str">
        <f t="shared" si="4"/>
        <v/>
      </c>
      <c r="AX15" s="3" t="str">
        <f>IF($A15="","",IF((AND($A15="ADD",OR(AW15="",AW15="Queenstown-Lakes District Council"))),"70",(_xlfn.XLOOKUP(AW15,ud_organisation_owner[lookupValue],ud_organisation_owner[lookupKey],""))))</f>
        <v/>
      </c>
      <c r="AY15" s="3" t="str">
        <f t="shared" si="5"/>
        <v/>
      </c>
      <c r="AZ15" s="3" t="str">
        <f>IF($A15="","",IF((AND($A15="ADD",OR(AY15="",AY15="Local Authority"))),"17",(_xlfn.XLOOKUP(AY15,ud_sub_organisation[lookupValue],ud_sub_organisation[lookupKey],""))))</f>
        <v/>
      </c>
      <c r="BA15" s="3" t="str">
        <f t="shared" si="6"/>
        <v/>
      </c>
      <c r="BB15" s="3" t="str">
        <f>IF($A15="","",IF((AND($A15="ADD",OR(BA15="",BA15="Vested assets"))),"12",(_xlfn.XLOOKUP(BA15,ud_work_origin[lookupValue],ud_work_origin[lookupKey],""))))</f>
        <v/>
      </c>
      <c r="BC15" s="8"/>
      <c r="BD15" s="2" t="str">
        <f t="shared" si="7"/>
        <v/>
      </c>
      <c r="BE15" s="3" t="str">
        <f t="shared" si="8"/>
        <v/>
      </c>
      <c r="BF15" s="3" t="str">
        <f>IF($A15="","",IF((AND($A15="ADD",OR(BE15="",BE15="Excellent"))),"1",(_xlfn.XLOOKUP(BE15,condition[lookupValue],condition[lookupKey],""))))</f>
        <v/>
      </c>
      <c r="BG15" s="7" t="str">
        <f t="shared" si="9"/>
        <v/>
      </c>
    </row>
    <row r="16" spans="1:132">
      <c r="B16" s="4"/>
      <c r="D16" s="3" t="str">
        <f>IF($A16="ADD",IF(NOT(ISBLANK(C16)),_xlfn.XLOOKUP(C16,roadnames[lookupValue],roadnames[lookupKey],"ERROR"),""), "")</f>
        <v/>
      </c>
      <c r="E16" s="5"/>
      <c r="F16" s="5"/>
      <c r="G16" s="4"/>
      <c r="H16" s="4"/>
      <c r="I16" s="6"/>
      <c r="J16" s="6"/>
      <c r="L16" s="3" t="str">
        <f>IF($A16="ADD",IF(NOT(ISBLANK(K16)),_xlfn.XLOOKUP(K16,side[lookupValue],side[lookupKey],"ERROR"),""), "")</f>
        <v/>
      </c>
      <c r="M16" s="6" t="str">
        <f t="shared" si="0"/>
        <v/>
      </c>
      <c r="N16" s="4"/>
      <c r="P16" s="3" t="str">
        <f>IF($A16="ADD",IF(NOT(ISBLANK(O16)),_xlfn.XLOOKUP(O16,len_adjust_rsn[lookupValue],len_adjust_rsn[lookupKey],"ERROR"),""), "")</f>
        <v/>
      </c>
      <c r="R16" s="3" t="str">
        <f>IF($A16="ADD",IF(NOT(ISBLANK(Q16)),_xlfn.XLOOKUP(Q16,geometry_type[lookupValue],geometry_type[lookupKey],"ERROR"),""), "")</f>
        <v/>
      </c>
      <c r="T16" s="3" t="str">
        <f>IF($A16="ADD",IF(NOT(ISBLANK(S16)),_xlfn.XLOOKUP(S16,ud_marking_group[lookupValue],ud_marking_group[lookupKey],"ERROR"),""), "")</f>
        <v/>
      </c>
      <c r="V16" s="3" t="str">
        <f>IF($A16="ADD",IF(NOT(ISBLANK(U16)),_xlfn.XLOOKUP(1,(ud_marking_type_lookup=U16)*(ud_marking_type_parentKey=T16),ud_marking_type[lookupKey],"ERROR"),""), "")</f>
        <v/>
      </c>
      <c r="X16" s="3" t="str">
        <f>IF($A16="ADD",IF(NOT(ISBLANK(W16)),_xlfn.XLOOKUP(W16,ud_marking_colour[lookupValue],ud_marking_colour[lookupKey],"ERROR"),""), "")</f>
        <v/>
      </c>
      <c r="AB16" s="3" t="str">
        <f>IF($A16="ADD",IF(NOT(ISBLANK(AA16)),_xlfn.XLOOKUP(AA16,ud_marking_durability[lookupValue],ud_marking_durability[lookupKey],"ERROR"),""), "")</f>
        <v/>
      </c>
      <c r="AD16" s="3" t="str">
        <f>IF($A16="ADD",IF(NOT(ISBLANK(AC16)),_xlfn.XLOOKUP(AC16,ud_marking_treatment[lookupValue],ud_marking_treatment[lookupKey],"ERROR"),""), "")</f>
        <v/>
      </c>
      <c r="AF16" s="3" t="str">
        <f>IF($A16="ADD",IF(NOT(ISBLANK(AE16)),_xlfn.XLOOKUP(1,(ud_marking_material_lookup=AE16)*(ud_marking_material_parentKey=AD16),ud_marking_material[lookupKey],"ERROR"),""), "")</f>
        <v/>
      </c>
      <c r="AI16" s="4"/>
      <c r="AJ16" s="6"/>
      <c r="AK16" s="6"/>
      <c r="AM16" s="7"/>
      <c r="AN16" s="4" t="str">
        <f t="shared" ca="1" si="1"/>
        <v/>
      </c>
      <c r="AO16" s="4"/>
      <c r="AP16" s="3" t="str">
        <f t="shared" si="2"/>
        <v/>
      </c>
      <c r="AQ16" s="3" t="str">
        <f>IF($A16="","",IF((AND($A16="ADD",OR(AP16="",AP16="In Use"))),"5",(_xlfn.XLOOKUP(AP16,ud_asset_status[lookupValue],ud_asset_status[lookupKey],""))))</f>
        <v/>
      </c>
      <c r="AR16" s="7"/>
      <c r="AT16" s="3" t="str">
        <f>IF($A16="ADD",IF(NOT(ISBLANK(AS16)),_xlfn.XLOOKUP(AS16,ar_replace_reason[lookupValue],ar_replace_reason[lookupKey],"ERROR"),""), "")</f>
        <v/>
      </c>
      <c r="AU16" s="3" t="str">
        <f t="shared" si="3"/>
        <v/>
      </c>
      <c r="AV16" s="3" t="str">
        <f>IF($A16="","",IF((AND($A16="ADD",OR(AU16="",AU16="Queenstown-Lakes District Council"))),"70",(_xlfn.XLOOKUP(AU16,ud_organisation_owner[lookupValue],ud_organisation_owner[lookupKey],""))))</f>
        <v/>
      </c>
      <c r="AW16" s="3" t="str">
        <f t="shared" si="4"/>
        <v/>
      </c>
      <c r="AX16" s="3" t="str">
        <f>IF($A16="","",IF((AND($A16="ADD",OR(AW16="",AW16="Queenstown-Lakes District Council"))),"70",(_xlfn.XLOOKUP(AW16,ud_organisation_owner[lookupValue],ud_organisation_owner[lookupKey],""))))</f>
        <v/>
      </c>
      <c r="AY16" s="3" t="str">
        <f t="shared" si="5"/>
        <v/>
      </c>
      <c r="AZ16" s="3" t="str">
        <f>IF($A16="","",IF((AND($A16="ADD",OR(AY16="",AY16="Local Authority"))),"17",(_xlfn.XLOOKUP(AY16,ud_sub_organisation[lookupValue],ud_sub_organisation[lookupKey],""))))</f>
        <v/>
      </c>
      <c r="BA16" s="3" t="str">
        <f t="shared" si="6"/>
        <v/>
      </c>
      <c r="BB16" s="3" t="str">
        <f>IF($A16="","",IF((AND($A16="ADD",OR(BA16="",BA16="Vested assets"))),"12",(_xlfn.XLOOKUP(BA16,ud_work_origin[lookupValue],ud_work_origin[lookupKey],""))))</f>
        <v/>
      </c>
      <c r="BC16" s="8"/>
      <c r="BD16" s="2" t="str">
        <f t="shared" si="7"/>
        <v/>
      </c>
      <c r="BE16" s="3" t="str">
        <f t="shared" si="8"/>
        <v/>
      </c>
      <c r="BF16" s="3" t="str">
        <f>IF($A16="","",IF((AND($A16="ADD",OR(BE16="",BE16="Excellent"))),"1",(_xlfn.XLOOKUP(BE16,condition[lookupValue],condition[lookupKey],""))))</f>
        <v/>
      </c>
      <c r="BG16" s="7" t="str">
        <f t="shared" si="9"/>
        <v/>
      </c>
    </row>
    <row r="17" spans="2:59">
      <c r="B17" s="4"/>
      <c r="D17" s="3" t="str">
        <f>IF($A17="ADD",IF(NOT(ISBLANK(C17)),_xlfn.XLOOKUP(C17,roadnames[lookupValue],roadnames[lookupKey],"ERROR"),""), "")</f>
        <v/>
      </c>
      <c r="E17" s="5"/>
      <c r="F17" s="5"/>
      <c r="G17" s="4"/>
      <c r="H17" s="4"/>
      <c r="I17" s="6"/>
      <c r="J17" s="6"/>
      <c r="L17" s="3" t="str">
        <f>IF($A17="ADD",IF(NOT(ISBLANK(K17)),_xlfn.XLOOKUP(K17,side[lookupValue],side[lookupKey],"ERROR"),""), "")</f>
        <v/>
      </c>
      <c r="M17" s="6" t="str">
        <f t="shared" si="0"/>
        <v/>
      </c>
      <c r="N17" s="4"/>
      <c r="P17" s="3" t="str">
        <f>IF($A17="ADD",IF(NOT(ISBLANK(O17)),_xlfn.XLOOKUP(O17,len_adjust_rsn[lookupValue],len_adjust_rsn[lookupKey],"ERROR"),""), "")</f>
        <v/>
      </c>
      <c r="R17" s="3" t="str">
        <f>IF($A17="ADD",IF(NOT(ISBLANK(Q17)),_xlfn.XLOOKUP(Q17,geometry_type[lookupValue],geometry_type[lookupKey],"ERROR"),""), "")</f>
        <v/>
      </c>
      <c r="T17" s="3" t="str">
        <f>IF($A17="ADD",IF(NOT(ISBLANK(S17)),_xlfn.XLOOKUP(S17,ud_marking_group[lookupValue],ud_marking_group[lookupKey],"ERROR"),""), "")</f>
        <v/>
      </c>
      <c r="V17" s="3" t="str">
        <f>IF($A17="ADD",IF(NOT(ISBLANK(U17)),_xlfn.XLOOKUP(1,(ud_marking_type_lookup=U17)*(ud_marking_type_parentKey=T17),ud_marking_type[lookupKey],"ERROR"),""), "")</f>
        <v/>
      </c>
      <c r="X17" s="3" t="str">
        <f>IF($A17="ADD",IF(NOT(ISBLANK(W17)),_xlfn.XLOOKUP(W17,ud_marking_colour[lookupValue],ud_marking_colour[lookupKey],"ERROR"),""), "")</f>
        <v/>
      </c>
      <c r="AB17" s="3" t="str">
        <f>IF($A17="ADD",IF(NOT(ISBLANK(AA17)),_xlfn.XLOOKUP(AA17,ud_marking_durability[lookupValue],ud_marking_durability[lookupKey],"ERROR"),""), "")</f>
        <v/>
      </c>
      <c r="AD17" s="3" t="str">
        <f>IF($A17="ADD",IF(NOT(ISBLANK(AC17)),_xlfn.XLOOKUP(AC17,ud_marking_treatment[lookupValue],ud_marking_treatment[lookupKey],"ERROR"),""), "")</f>
        <v/>
      </c>
      <c r="AF17" s="3" t="str">
        <f>IF($A17="ADD",IF(NOT(ISBLANK(AE17)),_xlfn.XLOOKUP(1,(ud_marking_material_lookup=AE17)*(ud_marking_material_parentKey=AD17),ud_marking_material[lookupKey],"ERROR"),""), "")</f>
        <v/>
      </c>
      <c r="AI17" s="4"/>
      <c r="AJ17" s="6"/>
      <c r="AK17" s="6"/>
      <c r="AM17" s="7"/>
      <c r="AN17" s="4" t="str">
        <f t="shared" ca="1" si="1"/>
        <v/>
      </c>
      <c r="AO17" s="4"/>
      <c r="AP17" s="3" t="str">
        <f t="shared" si="2"/>
        <v/>
      </c>
      <c r="AQ17" s="3" t="str">
        <f>IF($A17="","",IF((AND($A17="ADD",OR(AP17="",AP17="In Use"))),"5",(_xlfn.XLOOKUP(AP17,ud_asset_status[lookupValue],ud_asset_status[lookupKey],""))))</f>
        <v/>
      </c>
      <c r="AR17" s="7"/>
      <c r="AT17" s="3" t="str">
        <f>IF($A17="ADD",IF(NOT(ISBLANK(AS17)),_xlfn.XLOOKUP(AS17,ar_replace_reason[lookupValue],ar_replace_reason[lookupKey],"ERROR"),""), "")</f>
        <v/>
      </c>
      <c r="AU17" s="3" t="str">
        <f t="shared" si="3"/>
        <v/>
      </c>
      <c r="AV17" s="3" t="str">
        <f>IF($A17="","",IF((AND($A17="ADD",OR(AU17="",AU17="Queenstown-Lakes District Council"))),"70",(_xlfn.XLOOKUP(AU17,ud_organisation_owner[lookupValue],ud_organisation_owner[lookupKey],""))))</f>
        <v/>
      </c>
      <c r="AW17" s="3" t="str">
        <f t="shared" si="4"/>
        <v/>
      </c>
      <c r="AX17" s="3" t="str">
        <f>IF($A17="","",IF((AND($A17="ADD",OR(AW17="",AW17="Queenstown-Lakes District Council"))),"70",(_xlfn.XLOOKUP(AW17,ud_organisation_owner[lookupValue],ud_organisation_owner[lookupKey],""))))</f>
        <v/>
      </c>
      <c r="AY17" s="3" t="str">
        <f t="shared" si="5"/>
        <v/>
      </c>
      <c r="AZ17" s="3" t="str">
        <f>IF($A17="","",IF((AND($A17="ADD",OR(AY17="",AY17="Local Authority"))),"17",(_xlfn.XLOOKUP(AY17,ud_sub_organisation[lookupValue],ud_sub_organisation[lookupKey],""))))</f>
        <v/>
      </c>
      <c r="BA17" s="3" t="str">
        <f t="shared" si="6"/>
        <v/>
      </c>
      <c r="BB17" s="3" t="str">
        <f>IF($A17="","",IF((AND($A17="ADD",OR(BA17="",BA17="Vested assets"))),"12",(_xlfn.XLOOKUP(BA17,ud_work_origin[lookupValue],ud_work_origin[lookupKey],""))))</f>
        <v/>
      </c>
      <c r="BC17" s="8"/>
      <c r="BD17" s="2" t="str">
        <f t="shared" si="7"/>
        <v/>
      </c>
      <c r="BE17" s="3" t="str">
        <f t="shared" si="8"/>
        <v/>
      </c>
      <c r="BF17" s="3" t="str">
        <f>IF($A17="","",IF((AND($A17="ADD",OR(BE17="",BE17="Excellent"))),"1",(_xlfn.XLOOKUP(BE17,condition[lookupValue],condition[lookupKey],""))))</f>
        <v/>
      </c>
      <c r="BG17" s="7" t="str">
        <f t="shared" si="9"/>
        <v/>
      </c>
    </row>
    <row r="18" spans="2:59">
      <c r="B18" s="4"/>
      <c r="D18" s="3" t="str">
        <f>IF($A18="ADD",IF(NOT(ISBLANK(C18)),_xlfn.XLOOKUP(C18,roadnames[lookupValue],roadnames[lookupKey],"ERROR"),""), "")</f>
        <v/>
      </c>
      <c r="E18" s="5"/>
      <c r="F18" s="5"/>
      <c r="G18" s="4"/>
      <c r="H18" s="4"/>
      <c r="I18" s="6"/>
      <c r="J18" s="6"/>
      <c r="L18" s="3" t="str">
        <f>IF($A18="ADD",IF(NOT(ISBLANK(K18)),_xlfn.XLOOKUP(K18,side[lookupValue],side[lookupKey],"ERROR"),""), "")</f>
        <v/>
      </c>
      <c r="M18" s="6" t="str">
        <f t="shared" si="0"/>
        <v/>
      </c>
      <c r="N18" s="4"/>
      <c r="P18" s="3" t="str">
        <f>IF($A18="ADD",IF(NOT(ISBLANK(O18)),_xlfn.XLOOKUP(O18,len_adjust_rsn[lookupValue],len_adjust_rsn[lookupKey],"ERROR"),""), "")</f>
        <v/>
      </c>
      <c r="R18" s="3" t="str">
        <f>IF($A18="ADD",IF(NOT(ISBLANK(Q18)),_xlfn.XLOOKUP(Q18,geometry_type[lookupValue],geometry_type[lookupKey],"ERROR"),""), "")</f>
        <v/>
      </c>
      <c r="T18" s="3" t="str">
        <f>IF($A18="ADD",IF(NOT(ISBLANK(S18)),_xlfn.XLOOKUP(S18,ud_marking_group[lookupValue],ud_marking_group[lookupKey],"ERROR"),""), "")</f>
        <v/>
      </c>
      <c r="V18" s="3" t="str">
        <f>IF($A18="ADD",IF(NOT(ISBLANK(U18)),_xlfn.XLOOKUP(1,(ud_marking_type_lookup=U18)*(ud_marking_type_parentKey=T18),ud_marking_type[lookupKey],"ERROR"),""), "")</f>
        <v/>
      </c>
      <c r="X18" s="3" t="str">
        <f>IF($A18="ADD",IF(NOT(ISBLANK(W18)),_xlfn.XLOOKUP(W18,ud_marking_colour[lookupValue],ud_marking_colour[lookupKey],"ERROR"),""), "")</f>
        <v/>
      </c>
      <c r="AB18" s="3" t="str">
        <f>IF($A18="ADD",IF(NOT(ISBLANK(AA18)),_xlfn.XLOOKUP(AA18,ud_marking_durability[lookupValue],ud_marking_durability[lookupKey],"ERROR"),""), "")</f>
        <v/>
      </c>
      <c r="AD18" s="3" t="str">
        <f>IF($A18="ADD",IF(NOT(ISBLANK(AC18)),_xlfn.XLOOKUP(AC18,ud_marking_treatment[lookupValue],ud_marking_treatment[lookupKey],"ERROR"),""), "")</f>
        <v/>
      </c>
      <c r="AF18" s="3" t="str">
        <f>IF($A18="ADD",IF(NOT(ISBLANK(AE18)),_xlfn.XLOOKUP(1,(ud_marking_material_lookup=AE18)*(ud_marking_material_parentKey=AD18),ud_marking_material[lookupKey],"ERROR"),""), "")</f>
        <v/>
      </c>
      <c r="AI18" s="4"/>
      <c r="AJ18" s="6"/>
      <c r="AK18" s="6"/>
      <c r="AM18" s="7"/>
      <c r="AN18" s="4" t="str">
        <f t="shared" ca="1" si="1"/>
        <v/>
      </c>
      <c r="AO18" s="4"/>
      <c r="AP18" s="3" t="str">
        <f t="shared" si="2"/>
        <v/>
      </c>
      <c r="AQ18" s="3" t="str">
        <f>IF($A18="","",IF((AND($A18="ADD",OR(AP18="",AP18="In Use"))),"5",(_xlfn.XLOOKUP(AP18,ud_asset_status[lookupValue],ud_asset_status[lookupKey],""))))</f>
        <v/>
      </c>
      <c r="AR18" s="7"/>
      <c r="AT18" s="3" t="str">
        <f>IF($A18="ADD",IF(NOT(ISBLANK(AS18)),_xlfn.XLOOKUP(AS18,ar_replace_reason[lookupValue],ar_replace_reason[lookupKey],"ERROR"),""), "")</f>
        <v/>
      </c>
      <c r="AU18" s="3" t="str">
        <f t="shared" si="3"/>
        <v/>
      </c>
      <c r="AV18" s="3" t="str">
        <f>IF($A18="","",IF((AND($A18="ADD",OR(AU18="",AU18="Queenstown-Lakes District Council"))),"70",(_xlfn.XLOOKUP(AU18,ud_organisation_owner[lookupValue],ud_organisation_owner[lookupKey],""))))</f>
        <v/>
      </c>
      <c r="AW18" s="3" t="str">
        <f t="shared" si="4"/>
        <v/>
      </c>
      <c r="AX18" s="3" t="str">
        <f>IF($A18="","",IF((AND($A18="ADD",OR(AW18="",AW18="Queenstown-Lakes District Council"))),"70",(_xlfn.XLOOKUP(AW18,ud_organisation_owner[lookupValue],ud_organisation_owner[lookupKey],""))))</f>
        <v/>
      </c>
      <c r="AY18" s="3" t="str">
        <f t="shared" si="5"/>
        <v/>
      </c>
      <c r="AZ18" s="3" t="str">
        <f>IF($A18="","",IF((AND($A18="ADD",OR(AY18="",AY18="Local Authority"))),"17",(_xlfn.XLOOKUP(AY18,ud_sub_organisation[lookupValue],ud_sub_organisation[lookupKey],""))))</f>
        <v/>
      </c>
      <c r="BA18" s="3" t="str">
        <f t="shared" si="6"/>
        <v/>
      </c>
      <c r="BB18" s="3" t="str">
        <f>IF($A18="","",IF((AND($A18="ADD",OR(BA18="",BA18="Vested assets"))),"12",(_xlfn.XLOOKUP(BA18,ud_work_origin[lookupValue],ud_work_origin[lookupKey],""))))</f>
        <v/>
      </c>
      <c r="BC18" s="8"/>
      <c r="BD18" s="2" t="str">
        <f t="shared" si="7"/>
        <v/>
      </c>
      <c r="BE18" s="3" t="str">
        <f t="shared" si="8"/>
        <v/>
      </c>
      <c r="BF18" s="3" t="str">
        <f>IF($A18="","",IF((AND($A18="ADD",OR(BE18="",BE18="Excellent"))),"1",(_xlfn.XLOOKUP(BE18,condition[lookupValue],condition[lookupKey],""))))</f>
        <v/>
      </c>
      <c r="BG18" s="7" t="str">
        <f t="shared" si="9"/>
        <v/>
      </c>
    </row>
    <row r="19" spans="2:59">
      <c r="B19" s="4"/>
      <c r="D19" s="3" t="str">
        <f>IF($A19="ADD",IF(NOT(ISBLANK(C19)),_xlfn.XLOOKUP(C19,roadnames[lookupValue],roadnames[lookupKey],"ERROR"),""), "")</f>
        <v/>
      </c>
      <c r="E19" s="5"/>
      <c r="F19" s="5"/>
      <c r="G19" s="4"/>
      <c r="H19" s="4"/>
      <c r="I19" s="6"/>
      <c r="J19" s="6"/>
      <c r="L19" s="3" t="str">
        <f>IF($A19="ADD",IF(NOT(ISBLANK(K19)),_xlfn.XLOOKUP(K19,side[lookupValue],side[lookupKey],"ERROR"),""), "")</f>
        <v/>
      </c>
      <c r="M19" s="6" t="str">
        <f t="shared" si="0"/>
        <v/>
      </c>
      <c r="N19" s="4"/>
      <c r="P19" s="3" t="str">
        <f>IF($A19="ADD",IF(NOT(ISBLANK(O19)),_xlfn.XLOOKUP(O19,len_adjust_rsn[lookupValue],len_adjust_rsn[lookupKey],"ERROR"),""), "")</f>
        <v/>
      </c>
      <c r="R19" s="3" t="str">
        <f>IF($A19="ADD",IF(NOT(ISBLANK(Q19)),_xlfn.XLOOKUP(Q19,geometry_type[lookupValue],geometry_type[lookupKey],"ERROR"),""), "")</f>
        <v/>
      </c>
      <c r="T19" s="3" t="str">
        <f>IF($A19="ADD",IF(NOT(ISBLANK(S19)),_xlfn.XLOOKUP(S19,ud_marking_group[lookupValue],ud_marking_group[lookupKey],"ERROR"),""), "")</f>
        <v/>
      </c>
      <c r="V19" s="3" t="str">
        <f>IF($A19="ADD",IF(NOT(ISBLANK(U19)),_xlfn.XLOOKUP(1,(ud_marking_type_lookup=U19)*(ud_marking_type_parentKey=T19),ud_marking_type[lookupKey],"ERROR"),""), "")</f>
        <v/>
      </c>
      <c r="X19" s="3" t="str">
        <f>IF($A19="ADD",IF(NOT(ISBLANK(W19)),_xlfn.XLOOKUP(W19,ud_marking_colour[lookupValue],ud_marking_colour[lookupKey],"ERROR"),""), "")</f>
        <v/>
      </c>
      <c r="AB19" s="3" t="str">
        <f>IF($A19="ADD",IF(NOT(ISBLANK(AA19)),_xlfn.XLOOKUP(AA19,ud_marking_durability[lookupValue],ud_marking_durability[lookupKey],"ERROR"),""), "")</f>
        <v/>
      </c>
      <c r="AD19" s="3" t="str">
        <f>IF($A19="ADD",IF(NOT(ISBLANK(AC19)),_xlfn.XLOOKUP(AC19,ud_marking_treatment[lookupValue],ud_marking_treatment[lookupKey],"ERROR"),""), "")</f>
        <v/>
      </c>
      <c r="AF19" s="3" t="str">
        <f>IF($A19="ADD",IF(NOT(ISBLANK(AE19)),_xlfn.XLOOKUP(1,(ud_marking_material_lookup=AE19)*(ud_marking_material_parentKey=AD19),ud_marking_material[lookupKey],"ERROR"),""), "")</f>
        <v/>
      </c>
      <c r="AI19" s="4"/>
      <c r="AJ19" s="6"/>
      <c r="AK19" s="6"/>
      <c r="AM19" s="7"/>
      <c r="AN19" s="4" t="str">
        <f t="shared" ca="1" si="1"/>
        <v/>
      </c>
      <c r="AO19" s="4"/>
      <c r="AP19" s="3" t="str">
        <f t="shared" si="2"/>
        <v/>
      </c>
      <c r="AQ19" s="3" t="str">
        <f>IF($A19="","",IF((AND($A19="ADD",OR(AP19="",AP19="In Use"))),"5",(_xlfn.XLOOKUP(AP19,ud_asset_status[lookupValue],ud_asset_status[lookupKey],""))))</f>
        <v/>
      </c>
      <c r="AR19" s="7"/>
      <c r="AT19" s="3" t="str">
        <f>IF($A19="ADD",IF(NOT(ISBLANK(AS19)),_xlfn.XLOOKUP(AS19,ar_replace_reason[lookupValue],ar_replace_reason[lookupKey],"ERROR"),""), "")</f>
        <v/>
      </c>
      <c r="AU19" s="3" t="str">
        <f t="shared" si="3"/>
        <v/>
      </c>
      <c r="AV19" s="3" t="str">
        <f>IF($A19="","",IF((AND($A19="ADD",OR(AU19="",AU19="Queenstown-Lakes District Council"))),"70",(_xlfn.XLOOKUP(AU19,ud_organisation_owner[lookupValue],ud_organisation_owner[lookupKey],""))))</f>
        <v/>
      </c>
      <c r="AW19" s="3" t="str">
        <f t="shared" si="4"/>
        <v/>
      </c>
      <c r="AX19" s="3" t="str">
        <f>IF($A19="","",IF((AND($A19="ADD",OR(AW19="",AW19="Queenstown-Lakes District Council"))),"70",(_xlfn.XLOOKUP(AW19,ud_organisation_owner[lookupValue],ud_organisation_owner[lookupKey],""))))</f>
        <v/>
      </c>
      <c r="AY19" s="3" t="str">
        <f t="shared" si="5"/>
        <v/>
      </c>
      <c r="AZ19" s="3" t="str">
        <f>IF($A19="","",IF((AND($A19="ADD",OR(AY19="",AY19="Local Authority"))),"17",(_xlfn.XLOOKUP(AY19,ud_sub_organisation[lookupValue],ud_sub_organisation[lookupKey],""))))</f>
        <v/>
      </c>
      <c r="BA19" s="3" t="str">
        <f t="shared" si="6"/>
        <v/>
      </c>
      <c r="BB19" s="3" t="str">
        <f>IF($A19="","",IF((AND($A19="ADD",OR(BA19="",BA19="Vested assets"))),"12",(_xlfn.XLOOKUP(BA19,ud_work_origin[lookupValue],ud_work_origin[lookupKey],""))))</f>
        <v/>
      </c>
      <c r="BC19" s="8"/>
      <c r="BD19" s="2" t="str">
        <f t="shared" si="7"/>
        <v/>
      </c>
      <c r="BE19" s="3" t="str">
        <f t="shared" si="8"/>
        <v/>
      </c>
      <c r="BF19" s="3" t="str">
        <f>IF($A19="","",IF((AND($A19="ADD",OR(BE19="",BE19="Excellent"))),"1",(_xlfn.XLOOKUP(BE19,condition[lookupValue],condition[lookupKey],""))))</f>
        <v/>
      </c>
      <c r="BG19" s="7" t="str">
        <f t="shared" si="9"/>
        <v/>
      </c>
    </row>
    <row r="20" spans="2:59">
      <c r="B20" s="4"/>
      <c r="D20" s="3" t="str">
        <f>IF($A20="ADD",IF(NOT(ISBLANK(C20)),_xlfn.XLOOKUP(C20,roadnames[lookupValue],roadnames[lookupKey],"ERROR"),""), "")</f>
        <v/>
      </c>
      <c r="E20" s="5"/>
      <c r="F20" s="5"/>
      <c r="G20" s="4"/>
      <c r="H20" s="4"/>
      <c r="I20" s="6"/>
      <c r="J20" s="6"/>
      <c r="L20" s="3" t="str">
        <f>IF($A20="ADD",IF(NOT(ISBLANK(K20)),_xlfn.XLOOKUP(K20,side[lookupValue],side[lookupKey],"ERROR"),""), "")</f>
        <v/>
      </c>
      <c r="M20" s="6" t="str">
        <f t="shared" si="0"/>
        <v/>
      </c>
      <c r="N20" s="4"/>
      <c r="P20" s="3" t="str">
        <f>IF($A20="ADD",IF(NOT(ISBLANK(O20)),_xlfn.XLOOKUP(O20,len_adjust_rsn[lookupValue],len_adjust_rsn[lookupKey],"ERROR"),""), "")</f>
        <v/>
      </c>
      <c r="R20" s="3" t="str">
        <f>IF($A20="ADD",IF(NOT(ISBLANK(Q20)),_xlfn.XLOOKUP(Q20,geometry_type[lookupValue],geometry_type[lookupKey],"ERROR"),""), "")</f>
        <v/>
      </c>
      <c r="T20" s="3" t="str">
        <f>IF($A20="ADD",IF(NOT(ISBLANK(S20)),_xlfn.XLOOKUP(S20,ud_marking_group[lookupValue],ud_marking_group[lookupKey],"ERROR"),""), "")</f>
        <v/>
      </c>
      <c r="V20" s="3" t="str">
        <f>IF($A20="ADD",IF(NOT(ISBLANK(U20)),_xlfn.XLOOKUP(1,(ud_marking_type_lookup=U20)*(ud_marking_type_parentKey=T20),ud_marking_type[lookupKey],"ERROR"),""), "")</f>
        <v/>
      </c>
      <c r="X20" s="3" t="str">
        <f>IF($A20="ADD",IF(NOT(ISBLANK(W20)),_xlfn.XLOOKUP(W20,ud_marking_colour[lookupValue],ud_marking_colour[lookupKey],"ERROR"),""), "")</f>
        <v/>
      </c>
      <c r="AB20" s="3" t="str">
        <f>IF($A20="ADD",IF(NOT(ISBLANK(AA20)),_xlfn.XLOOKUP(AA20,ud_marking_durability[lookupValue],ud_marking_durability[lookupKey],"ERROR"),""), "")</f>
        <v/>
      </c>
      <c r="AD20" s="3" t="str">
        <f>IF($A20="ADD",IF(NOT(ISBLANK(AC20)),_xlfn.XLOOKUP(AC20,ud_marking_treatment[lookupValue],ud_marking_treatment[lookupKey],"ERROR"),""), "")</f>
        <v/>
      </c>
      <c r="AF20" s="3" t="str">
        <f>IF($A20="ADD",IF(NOT(ISBLANK(AE20)),_xlfn.XLOOKUP(1,(ud_marking_material_lookup=AE20)*(ud_marking_material_parentKey=AD20),ud_marking_material[lookupKey],"ERROR"),""), "")</f>
        <v/>
      </c>
      <c r="AI20" s="4"/>
      <c r="AJ20" s="6"/>
      <c r="AK20" s="6"/>
      <c r="AM20" s="7"/>
      <c r="AN20" s="4" t="str">
        <f t="shared" ca="1" si="1"/>
        <v/>
      </c>
      <c r="AO20" s="4"/>
      <c r="AP20" s="3" t="str">
        <f t="shared" si="2"/>
        <v/>
      </c>
      <c r="AQ20" s="3" t="str">
        <f>IF($A20="","",IF((AND($A20="ADD",OR(AP20="",AP20="In Use"))),"5",(_xlfn.XLOOKUP(AP20,ud_asset_status[lookupValue],ud_asset_status[lookupKey],""))))</f>
        <v/>
      </c>
      <c r="AR20" s="7"/>
      <c r="AT20" s="3" t="str">
        <f>IF($A20="ADD",IF(NOT(ISBLANK(AS20)),_xlfn.XLOOKUP(AS20,ar_replace_reason[lookupValue],ar_replace_reason[lookupKey],"ERROR"),""), "")</f>
        <v/>
      </c>
      <c r="AU20" s="3" t="str">
        <f t="shared" si="3"/>
        <v/>
      </c>
      <c r="AV20" s="3" t="str">
        <f>IF($A20="","",IF((AND($A20="ADD",OR(AU20="",AU20="Queenstown-Lakes District Council"))),"70",(_xlfn.XLOOKUP(AU20,ud_organisation_owner[lookupValue],ud_organisation_owner[lookupKey],""))))</f>
        <v/>
      </c>
      <c r="AW20" s="3" t="str">
        <f t="shared" si="4"/>
        <v/>
      </c>
      <c r="AX20" s="3" t="str">
        <f>IF($A20="","",IF((AND($A20="ADD",OR(AW20="",AW20="Queenstown-Lakes District Council"))),"70",(_xlfn.XLOOKUP(AW20,ud_organisation_owner[lookupValue],ud_organisation_owner[lookupKey],""))))</f>
        <v/>
      </c>
      <c r="AY20" s="3" t="str">
        <f t="shared" si="5"/>
        <v/>
      </c>
      <c r="AZ20" s="3" t="str">
        <f>IF($A20="","",IF((AND($A20="ADD",OR(AY20="",AY20="Local Authority"))),"17",(_xlfn.XLOOKUP(AY20,ud_sub_organisation[lookupValue],ud_sub_organisation[lookupKey],""))))</f>
        <v/>
      </c>
      <c r="BA20" s="3" t="str">
        <f t="shared" si="6"/>
        <v/>
      </c>
      <c r="BB20" s="3" t="str">
        <f>IF($A20="","",IF((AND($A20="ADD",OR(BA20="",BA20="Vested assets"))),"12",(_xlfn.XLOOKUP(BA20,ud_work_origin[lookupValue],ud_work_origin[lookupKey],""))))</f>
        <v/>
      </c>
      <c r="BC20" s="8"/>
      <c r="BD20" s="2" t="str">
        <f t="shared" si="7"/>
        <v/>
      </c>
      <c r="BE20" s="3" t="str">
        <f t="shared" si="8"/>
        <v/>
      </c>
      <c r="BF20" s="3" t="str">
        <f>IF($A20="","",IF((AND($A20="ADD",OR(BE20="",BE20="Excellent"))),"1",(_xlfn.XLOOKUP(BE20,condition[lookupValue],condition[lookupKey],""))))</f>
        <v/>
      </c>
      <c r="BG20" s="7" t="str">
        <f t="shared" si="9"/>
        <v/>
      </c>
    </row>
    <row r="21" spans="2:59">
      <c r="B21" s="4"/>
      <c r="D21" s="3" t="str">
        <f>IF($A21="ADD",IF(NOT(ISBLANK(C21)),_xlfn.XLOOKUP(C21,roadnames[lookupValue],roadnames[lookupKey],"ERROR"),""), "")</f>
        <v/>
      </c>
      <c r="E21" s="5"/>
      <c r="F21" s="5"/>
      <c r="G21" s="4"/>
      <c r="H21" s="4"/>
      <c r="I21" s="6"/>
      <c r="J21" s="6"/>
      <c r="L21" s="3" t="str">
        <f>IF($A21="ADD",IF(NOT(ISBLANK(K21)),_xlfn.XLOOKUP(K21,side[lookupValue],side[lookupKey],"ERROR"),""), "")</f>
        <v/>
      </c>
      <c r="M21" s="6" t="str">
        <f t="shared" si="0"/>
        <v/>
      </c>
      <c r="N21" s="4"/>
      <c r="P21" s="3" t="str">
        <f>IF($A21="ADD",IF(NOT(ISBLANK(O21)),_xlfn.XLOOKUP(O21,len_adjust_rsn[lookupValue],len_adjust_rsn[lookupKey],"ERROR"),""), "")</f>
        <v/>
      </c>
      <c r="R21" s="3" t="str">
        <f>IF($A21="ADD",IF(NOT(ISBLANK(Q21)),_xlfn.XLOOKUP(Q21,geometry_type[lookupValue],geometry_type[lookupKey],"ERROR"),""), "")</f>
        <v/>
      </c>
      <c r="T21" s="3" t="str">
        <f>IF($A21="ADD",IF(NOT(ISBLANK(S21)),_xlfn.XLOOKUP(S21,ud_marking_group[lookupValue],ud_marking_group[lookupKey],"ERROR"),""), "")</f>
        <v/>
      </c>
      <c r="V21" s="3" t="str">
        <f>IF($A21="ADD",IF(NOT(ISBLANK(U21)),_xlfn.XLOOKUP(1,(ud_marking_type_lookup=U21)*(ud_marking_type_parentKey=T21),ud_marking_type[lookupKey],"ERROR"),""), "")</f>
        <v/>
      </c>
      <c r="X21" s="3" t="str">
        <f>IF($A21="ADD",IF(NOT(ISBLANK(W21)),_xlfn.XLOOKUP(W21,ud_marking_colour[lookupValue],ud_marking_colour[lookupKey],"ERROR"),""), "")</f>
        <v/>
      </c>
      <c r="AB21" s="3" t="str">
        <f>IF($A21="ADD",IF(NOT(ISBLANK(AA21)),_xlfn.XLOOKUP(AA21,ud_marking_durability[lookupValue],ud_marking_durability[lookupKey],"ERROR"),""), "")</f>
        <v/>
      </c>
      <c r="AD21" s="3" t="str">
        <f>IF($A21="ADD",IF(NOT(ISBLANK(AC21)),_xlfn.XLOOKUP(AC21,ud_marking_treatment[lookupValue],ud_marking_treatment[lookupKey],"ERROR"),""), "")</f>
        <v/>
      </c>
      <c r="AF21" s="3" t="str">
        <f>IF($A21="ADD",IF(NOT(ISBLANK(AE21)),_xlfn.XLOOKUP(1,(ud_marking_material_lookup=AE21)*(ud_marking_material_parentKey=AD21),ud_marking_material[lookupKey],"ERROR"),""), "")</f>
        <v/>
      </c>
      <c r="AI21" s="4"/>
      <c r="AJ21" s="6"/>
      <c r="AK21" s="6"/>
      <c r="AM21" s="7"/>
      <c r="AN21" s="4" t="str">
        <f t="shared" ca="1" si="1"/>
        <v/>
      </c>
      <c r="AO21" s="4"/>
      <c r="AP21" s="3" t="str">
        <f t="shared" si="2"/>
        <v/>
      </c>
      <c r="AQ21" s="3" t="str">
        <f>IF($A21="","",IF((AND($A21="ADD",OR(AP21="",AP21="In Use"))),"5",(_xlfn.XLOOKUP(AP21,ud_asset_status[lookupValue],ud_asset_status[lookupKey],""))))</f>
        <v/>
      </c>
      <c r="AR21" s="7"/>
      <c r="AT21" s="3" t="str">
        <f>IF($A21="ADD",IF(NOT(ISBLANK(AS21)),_xlfn.XLOOKUP(AS21,ar_replace_reason[lookupValue],ar_replace_reason[lookupKey],"ERROR"),""), "")</f>
        <v/>
      </c>
      <c r="AU21" s="3" t="str">
        <f t="shared" si="3"/>
        <v/>
      </c>
      <c r="AV21" s="3" t="str">
        <f>IF($A21="","",IF((AND($A21="ADD",OR(AU21="",AU21="Queenstown-Lakes District Council"))),"70",(_xlfn.XLOOKUP(AU21,ud_organisation_owner[lookupValue],ud_organisation_owner[lookupKey],""))))</f>
        <v/>
      </c>
      <c r="AW21" s="3" t="str">
        <f t="shared" si="4"/>
        <v/>
      </c>
      <c r="AX21" s="3" t="str">
        <f>IF($A21="","",IF((AND($A21="ADD",OR(AW21="",AW21="Queenstown-Lakes District Council"))),"70",(_xlfn.XLOOKUP(AW21,ud_organisation_owner[lookupValue],ud_organisation_owner[lookupKey],""))))</f>
        <v/>
      </c>
      <c r="AY21" s="3" t="str">
        <f t="shared" si="5"/>
        <v/>
      </c>
      <c r="AZ21" s="3" t="str">
        <f>IF($A21="","",IF((AND($A21="ADD",OR(AY21="",AY21="Local Authority"))),"17",(_xlfn.XLOOKUP(AY21,ud_sub_organisation[lookupValue],ud_sub_organisation[lookupKey],""))))</f>
        <v/>
      </c>
      <c r="BA21" s="3" t="str">
        <f t="shared" si="6"/>
        <v/>
      </c>
      <c r="BB21" s="3" t="str">
        <f>IF($A21="","",IF((AND($A21="ADD",OR(BA21="",BA21="Vested assets"))),"12",(_xlfn.XLOOKUP(BA21,ud_work_origin[lookupValue],ud_work_origin[lookupKey],""))))</f>
        <v/>
      </c>
      <c r="BC21" s="8"/>
      <c r="BD21" s="2" t="str">
        <f t="shared" si="7"/>
        <v/>
      </c>
      <c r="BE21" s="3" t="str">
        <f t="shared" si="8"/>
        <v/>
      </c>
      <c r="BF21" s="3" t="str">
        <f>IF($A21="","",IF((AND($A21="ADD",OR(BE21="",BE21="Excellent"))),"1",(_xlfn.XLOOKUP(BE21,condition[lookupValue],condition[lookupKey],""))))</f>
        <v/>
      </c>
      <c r="BG21" s="7" t="str">
        <f t="shared" si="9"/>
        <v/>
      </c>
    </row>
    <row r="22" spans="2:59">
      <c r="B22" s="4"/>
      <c r="D22" s="3" t="str">
        <f>IF($A22="ADD",IF(NOT(ISBLANK(C22)),_xlfn.XLOOKUP(C22,roadnames[lookupValue],roadnames[lookupKey],"ERROR"),""), "")</f>
        <v/>
      </c>
      <c r="E22" s="5"/>
      <c r="F22" s="5"/>
      <c r="G22" s="4"/>
      <c r="H22" s="4"/>
      <c r="I22" s="6"/>
      <c r="J22" s="6"/>
      <c r="L22" s="3" t="str">
        <f>IF($A22="ADD",IF(NOT(ISBLANK(K22)),_xlfn.XLOOKUP(K22,side[lookupValue],side[lookupKey],"ERROR"),""), "")</f>
        <v/>
      </c>
      <c r="M22" s="6" t="str">
        <f t="shared" si="0"/>
        <v/>
      </c>
      <c r="N22" s="4"/>
      <c r="P22" s="3" t="str">
        <f>IF($A22="ADD",IF(NOT(ISBLANK(O22)),_xlfn.XLOOKUP(O22,len_adjust_rsn[lookupValue],len_adjust_rsn[lookupKey],"ERROR"),""), "")</f>
        <v/>
      </c>
      <c r="R22" s="3" t="str">
        <f>IF($A22="ADD",IF(NOT(ISBLANK(Q22)),_xlfn.XLOOKUP(Q22,geometry_type[lookupValue],geometry_type[lookupKey],"ERROR"),""), "")</f>
        <v/>
      </c>
      <c r="T22" s="3" t="str">
        <f>IF($A22="ADD",IF(NOT(ISBLANK(S22)),_xlfn.XLOOKUP(S22,ud_marking_group[lookupValue],ud_marking_group[lookupKey],"ERROR"),""), "")</f>
        <v/>
      </c>
      <c r="V22" s="3" t="str">
        <f>IF($A22="ADD",IF(NOT(ISBLANK(U22)),_xlfn.XLOOKUP(1,(ud_marking_type_lookup=U22)*(ud_marking_type_parentKey=T22),ud_marking_type[lookupKey],"ERROR"),""), "")</f>
        <v/>
      </c>
      <c r="X22" s="3" t="str">
        <f>IF($A22="ADD",IF(NOT(ISBLANK(W22)),_xlfn.XLOOKUP(W22,ud_marking_colour[lookupValue],ud_marking_colour[lookupKey],"ERROR"),""), "")</f>
        <v/>
      </c>
      <c r="AB22" s="3" t="str">
        <f>IF($A22="ADD",IF(NOT(ISBLANK(AA22)),_xlfn.XLOOKUP(AA22,ud_marking_durability[lookupValue],ud_marking_durability[lookupKey],"ERROR"),""), "")</f>
        <v/>
      </c>
      <c r="AD22" s="3" t="str">
        <f>IF($A22="ADD",IF(NOT(ISBLANK(AC22)),_xlfn.XLOOKUP(AC22,ud_marking_treatment[lookupValue],ud_marking_treatment[lookupKey],"ERROR"),""), "")</f>
        <v/>
      </c>
      <c r="AF22" s="3" t="str">
        <f>IF($A22="ADD",IF(NOT(ISBLANK(AE22)),_xlfn.XLOOKUP(1,(ud_marking_material_lookup=AE22)*(ud_marking_material_parentKey=AD22),ud_marking_material[lookupKey],"ERROR"),""), "")</f>
        <v/>
      </c>
      <c r="AI22" s="4"/>
      <c r="AJ22" s="6"/>
      <c r="AK22" s="6"/>
      <c r="AM22" s="7"/>
      <c r="AN22" s="4" t="str">
        <f t="shared" ca="1" si="1"/>
        <v/>
      </c>
      <c r="AO22" s="4"/>
      <c r="AP22" s="3" t="str">
        <f t="shared" si="2"/>
        <v/>
      </c>
      <c r="AQ22" s="3" t="str">
        <f>IF($A22="","",IF((AND($A22="ADD",OR(AP22="",AP22="In Use"))),"5",(_xlfn.XLOOKUP(AP22,ud_asset_status[lookupValue],ud_asset_status[lookupKey],""))))</f>
        <v/>
      </c>
      <c r="AR22" s="7"/>
      <c r="AT22" s="3" t="str">
        <f>IF($A22="ADD",IF(NOT(ISBLANK(AS22)),_xlfn.XLOOKUP(AS22,ar_replace_reason[lookupValue],ar_replace_reason[lookupKey],"ERROR"),""), "")</f>
        <v/>
      </c>
      <c r="AU22" s="3" t="str">
        <f t="shared" si="3"/>
        <v/>
      </c>
      <c r="AV22" s="3" t="str">
        <f>IF($A22="","",IF((AND($A22="ADD",OR(AU22="",AU22="Queenstown-Lakes District Council"))),"70",(_xlfn.XLOOKUP(AU22,ud_organisation_owner[lookupValue],ud_organisation_owner[lookupKey],""))))</f>
        <v/>
      </c>
      <c r="AW22" s="3" t="str">
        <f t="shared" si="4"/>
        <v/>
      </c>
      <c r="AX22" s="3" t="str">
        <f>IF($A22="","",IF((AND($A22="ADD",OR(AW22="",AW22="Queenstown-Lakes District Council"))),"70",(_xlfn.XLOOKUP(AW22,ud_organisation_owner[lookupValue],ud_organisation_owner[lookupKey],""))))</f>
        <v/>
      </c>
      <c r="AY22" s="3" t="str">
        <f t="shared" si="5"/>
        <v/>
      </c>
      <c r="AZ22" s="3" t="str">
        <f>IF($A22="","",IF((AND($A22="ADD",OR(AY22="",AY22="Local Authority"))),"17",(_xlfn.XLOOKUP(AY22,ud_sub_organisation[lookupValue],ud_sub_organisation[lookupKey],""))))</f>
        <v/>
      </c>
      <c r="BA22" s="3" t="str">
        <f t="shared" si="6"/>
        <v/>
      </c>
      <c r="BB22" s="3" t="str">
        <f>IF($A22="","",IF((AND($A22="ADD",OR(BA22="",BA22="Vested assets"))),"12",(_xlfn.XLOOKUP(BA22,ud_work_origin[lookupValue],ud_work_origin[lookupKey],""))))</f>
        <v/>
      </c>
      <c r="BC22" s="8"/>
      <c r="BD22" s="2" t="str">
        <f t="shared" si="7"/>
        <v/>
      </c>
      <c r="BE22" s="3" t="str">
        <f t="shared" si="8"/>
        <v/>
      </c>
      <c r="BF22" s="3" t="str">
        <f>IF($A22="","",IF((AND($A22="ADD",OR(BE22="",BE22="Excellent"))),"1",(_xlfn.XLOOKUP(BE22,condition[lookupValue],condition[lookupKey],""))))</f>
        <v/>
      </c>
      <c r="BG22" s="7" t="str">
        <f t="shared" si="9"/>
        <v/>
      </c>
    </row>
    <row r="23" spans="2:59">
      <c r="B23" s="4"/>
      <c r="D23" s="3" t="str">
        <f>IF($A23="ADD",IF(NOT(ISBLANK(C23)),_xlfn.XLOOKUP(C23,roadnames[lookupValue],roadnames[lookupKey],"ERROR"),""), "")</f>
        <v/>
      </c>
      <c r="E23" s="5"/>
      <c r="F23" s="5"/>
      <c r="G23" s="4"/>
      <c r="H23" s="4"/>
      <c r="I23" s="6"/>
      <c r="J23" s="6"/>
      <c r="L23" s="3" t="str">
        <f>IF($A23="ADD",IF(NOT(ISBLANK(K23)),_xlfn.XLOOKUP(K23,side[lookupValue],side[lookupKey],"ERROR"),""), "")</f>
        <v/>
      </c>
      <c r="M23" s="6" t="str">
        <f t="shared" si="0"/>
        <v/>
      </c>
      <c r="N23" s="4"/>
      <c r="P23" s="3" t="str">
        <f>IF($A23="ADD",IF(NOT(ISBLANK(O23)),_xlfn.XLOOKUP(O23,len_adjust_rsn[lookupValue],len_adjust_rsn[lookupKey],"ERROR"),""), "")</f>
        <v/>
      </c>
      <c r="R23" s="3" t="str">
        <f>IF($A23="ADD",IF(NOT(ISBLANK(Q23)),_xlfn.XLOOKUP(Q23,geometry_type[lookupValue],geometry_type[lookupKey],"ERROR"),""), "")</f>
        <v/>
      </c>
      <c r="T23" s="3" t="str">
        <f>IF($A23="ADD",IF(NOT(ISBLANK(S23)),_xlfn.XLOOKUP(S23,ud_marking_group[lookupValue],ud_marking_group[lookupKey],"ERROR"),""), "")</f>
        <v/>
      </c>
      <c r="V23" s="3" t="str">
        <f>IF($A23="ADD",IF(NOT(ISBLANK(U23)),_xlfn.XLOOKUP(1,(ud_marking_type_lookup=U23)*(ud_marking_type_parentKey=T23),ud_marking_type[lookupKey],"ERROR"),""), "")</f>
        <v/>
      </c>
      <c r="X23" s="3" t="str">
        <f>IF($A23="ADD",IF(NOT(ISBLANK(W23)),_xlfn.XLOOKUP(W23,ud_marking_colour[lookupValue],ud_marking_colour[lookupKey],"ERROR"),""), "")</f>
        <v/>
      </c>
      <c r="AB23" s="3" t="str">
        <f>IF($A23="ADD",IF(NOT(ISBLANK(AA23)),_xlfn.XLOOKUP(AA23,ud_marking_durability[lookupValue],ud_marking_durability[lookupKey],"ERROR"),""), "")</f>
        <v/>
      </c>
      <c r="AD23" s="3" t="str">
        <f>IF($A23="ADD",IF(NOT(ISBLANK(AC23)),_xlfn.XLOOKUP(AC23,ud_marking_treatment[lookupValue],ud_marking_treatment[lookupKey],"ERROR"),""), "")</f>
        <v/>
      </c>
      <c r="AF23" s="3" t="str">
        <f>IF($A23="ADD",IF(NOT(ISBLANK(AE23)),_xlfn.XLOOKUP(1,(ud_marking_material_lookup=AE23)*(ud_marking_material_parentKey=AD23),ud_marking_material[lookupKey],"ERROR"),""), "")</f>
        <v/>
      </c>
      <c r="AI23" s="4"/>
      <c r="AJ23" s="6"/>
      <c r="AK23" s="6"/>
      <c r="AM23" s="7"/>
      <c r="AN23" s="4" t="str">
        <f t="shared" ca="1" si="1"/>
        <v/>
      </c>
      <c r="AO23" s="4"/>
      <c r="AP23" s="3" t="str">
        <f t="shared" si="2"/>
        <v/>
      </c>
      <c r="AQ23" s="3" t="str">
        <f>IF($A23="","",IF((AND($A23="ADD",OR(AP23="",AP23="In Use"))),"5",(_xlfn.XLOOKUP(AP23,ud_asset_status[lookupValue],ud_asset_status[lookupKey],""))))</f>
        <v/>
      </c>
      <c r="AR23" s="7"/>
      <c r="AT23" s="3" t="str">
        <f>IF($A23="ADD",IF(NOT(ISBLANK(AS23)),_xlfn.XLOOKUP(AS23,ar_replace_reason[lookupValue],ar_replace_reason[lookupKey],"ERROR"),""), "")</f>
        <v/>
      </c>
      <c r="AU23" s="3" t="str">
        <f t="shared" si="3"/>
        <v/>
      </c>
      <c r="AV23" s="3" t="str">
        <f>IF($A23="","",IF((AND($A23="ADD",OR(AU23="",AU23="Queenstown-Lakes District Council"))),"70",(_xlfn.XLOOKUP(AU23,ud_organisation_owner[lookupValue],ud_organisation_owner[lookupKey],""))))</f>
        <v/>
      </c>
      <c r="AW23" s="3" t="str">
        <f t="shared" si="4"/>
        <v/>
      </c>
      <c r="AX23" s="3" t="str">
        <f>IF($A23="","",IF((AND($A23="ADD",OR(AW23="",AW23="Queenstown-Lakes District Council"))),"70",(_xlfn.XLOOKUP(AW23,ud_organisation_owner[lookupValue],ud_organisation_owner[lookupKey],""))))</f>
        <v/>
      </c>
      <c r="AY23" s="3" t="str">
        <f t="shared" si="5"/>
        <v/>
      </c>
      <c r="AZ23" s="3" t="str">
        <f>IF($A23="","",IF((AND($A23="ADD",OR(AY23="",AY23="Local Authority"))),"17",(_xlfn.XLOOKUP(AY23,ud_sub_organisation[lookupValue],ud_sub_organisation[lookupKey],""))))</f>
        <v/>
      </c>
      <c r="BA23" s="3" t="str">
        <f t="shared" si="6"/>
        <v/>
      </c>
      <c r="BB23" s="3" t="str">
        <f>IF($A23="","",IF((AND($A23="ADD",OR(BA23="",BA23="Vested assets"))),"12",(_xlfn.XLOOKUP(BA23,ud_work_origin[lookupValue],ud_work_origin[lookupKey],""))))</f>
        <v/>
      </c>
      <c r="BC23" s="8"/>
      <c r="BD23" s="2" t="str">
        <f t="shared" si="7"/>
        <v/>
      </c>
      <c r="BE23" s="3" t="str">
        <f t="shared" si="8"/>
        <v/>
      </c>
      <c r="BF23" s="3" t="str">
        <f>IF($A23="","",IF((AND($A23="ADD",OR(BE23="",BE23="Excellent"))),"1",(_xlfn.XLOOKUP(BE23,condition[lookupValue],condition[lookupKey],""))))</f>
        <v/>
      </c>
      <c r="BG23" s="7" t="str">
        <f t="shared" si="9"/>
        <v/>
      </c>
    </row>
    <row r="24" spans="2:59">
      <c r="B24" s="4"/>
      <c r="D24" s="3" t="str">
        <f>IF($A24="ADD",IF(NOT(ISBLANK(C24)),_xlfn.XLOOKUP(C24,roadnames[lookupValue],roadnames[lookupKey],"ERROR"),""), "")</f>
        <v/>
      </c>
      <c r="E24" s="5"/>
      <c r="F24" s="5"/>
      <c r="G24" s="4"/>
      <c r="H24" s="4"/>
      <c r="I24" s="6"/>
      <c r="J24" s="6"/>
      <c r="L24" s="3" t="str">
        <f>IF($A24="ADD",IF(NOT(ISBLANK(K24)),_xlfn.XLOOKUP(K24,side[lookupValue],side[lookupKey],"ERROR"),""), "")</f>
        <v/>
      </c>
      <c r="M24" s="6" t="str">
        <f t="shared" si="0"/>
        <v/>
      </c>
      <c r="N24" s="4"/>
      <c r="P24" s="3" t="str">
        <f>IF($A24="ADD",IF(NOT(ISBLANK(O24)),_xlfn.XLOOKUP(O24,len_adjust_rsn[lookupValue],len_adjust_rsn[lookupKey],"ERROR"),""), "")</f>
        <v/>
      </c>
      <c r="R24" s="3" t="str">
        <f>IF($A24="ADD",IF(NOT(ISBLANK(Q24)),_xlfn.XLOOKUP(Q24,geometry_type[lookupValue],geometry_type[lookupKey],"ERROR"),""), "")</f>
        <v/>
      </c>
      <c r="T24" s="3" t="str">
        <f>IF($A24="ADD",IF(NOT(ISBLANK(S24)),_xlfn.XLOOKUP(S24,ud_marking_group[lookupValue],ud_marking_group[lookupKey],"ERROR"),""), "")</f>
        <v/>
      </c>
      <c r="V24" s="3" t="str">
        <f>IF($A24="ADD",IF(NOT(ISBLANK(U24)),_xlfn.XLOOKUP(1,(ud_marking_type_lookup=U24)*(ud_marking_type_parentKey=T24),ud_marking_type[lookupKey],"ERROR"),""), "")</f>
        <v/>
      </c>
      <c r="X24" s="3" t="str">
        <f>IF($A24="ADD",IF(NOT(ISBLANK(W24)),_xlfn.XLOOKUP(W24,ud_marking_colour[lookupValue],ud_marking_colour[lookupKey],"ERROR"),""), "")</f>
        <v/>
      </c>
      <c r="AB24" s="3" t="str">
        <f>IF($A24="ADD",IF(NOT(ISBLANK(AA24)),_xlfn.XLOOKUP(AA24,ud_marking_durability[lookupValue],ud_marking_durability[lookupKey],"ERROR"),""), "")</f>
        <v/>
      </c>
      <c r="AD24" s="3" t="str">
        <f>IF($A24="ADD",IF(NOT(ISBLANK(AC24)),_xlfn.XLOOKUP(AC24,ud_marking_treatment[lookupValue],ud_marking_treatment[lookupKey],"ERROR"),""), "")</f>
        <v/>
      </c>
      <c r="AF24" s="3" t="str">
        <f>IF($A24="ADD",IF(NOT(ISBLANK(AE24)),_xlfn.XLOOKUP(1,(ud_marking_material_lookup=AE24)*(ud_marking_material_parentKey=AD24),ud_marking_material[lookupKey],"ERROR"),""), "")</f>
        <v/>
      </c>
      <c r="AI24" s="4"/>
      <c r="AJ24" s="6"/>
      <c r="AK24" s="6"/>
      <c r="AM24" s="7"/>
      <c r="AN24" s="4" t="str">
        <f t="shared" ca="1" si="1"/>
        <v/>
      </c>
      <c r="AO24" s="4"/>
      <c r="AP24" s="3" t="str">
        <f t="shared" si="2"/>
        <v/>
      </c>
      <c r="AQ24" s="3" t="str">
        <f>IF($A24="","",IF((AND($A24="ADD",OR(AP24="",AP24="In Use"))),"5",(_xlfn.XLOOKUP(AP24,ud_asset_status[lookupValue],ud_asset_status[lookupKey],""))))</f>
        <v/>
      </c>
      <c r="AR24" s="7"/>
      <c r="AT24" s="3" t="str">
        <f>IF($A24="ADD",IF(NOT(ISBLANK(AS24)),_xlfn.XLOOKUP(AS24,ar_replace_reason[lookupValue],ar_replace_reason[lookupKey],"ERROR"),""), "")</f>
        <v/>
      </c>
      <c r="AU24" s="3" t="str">
        <f t="shared" si="3"/>
        <v/>
      </c>
      <c r="AV24" s="3" t="str">
        <f>IF($A24="","",IF((AND($A24="ADD",OR(AU24="",AU24="Queenstown-Lakes District Council"))),"70",(_xlfn.XLOOKUP(AU24,ud_organisation_owner[lookupValue],ud_organisation_owner[lookupKey],""))))</f>
        <v/>
      </c>
      <c r="AW24" s="3" t="str">
        <f t="shared" si="4"/>
        <v/>
      </c>
      <c r="AX24" s="3" t="str">
        <f>IF($A24="","",IF((AND($A24="ADD",OR(AW24="",AW24="Queenstown-Lakes District Council"))),"70",(_xlfn.XLOOKUP(AW24,ud_organisation_owner[lookupValue],ud_organisation_owner[lookupKey],""))))</f>
        <v/>
      </c>
      <c r="AY24" s="3" t="str">
        <f t="shared" si="5"/>
        <v/>
      </c>
      <c r="AZ24" s="3" t="str">
        <f>IF($A24="","",IF((AND($A24="ADD",OR(AY24="",AY24="Local Authority"))),"17",(_xlfn.XLOOKUP(AY24,ud_sub_organisation[lookupValue],ud_sub_organisation[lookupKey],""))))</f>
        <v/>
      </c>
      <c r="BA24" s="3" t="str">
        <f t="shared" si="6"/>
        <v/>
      </c>
      <c r="BB24" s="3" t="str">
        <f>IF($A24="","",IF((AND($A24="ADD",OR(BA24="",BA24="Vested assets"))),"12",(_xlfn.XLOOKUP(BA24,ud_work_origin[lookupValue],ud_work_origin[lookupKey],""))))</f>
        <v/>
      </c>
      <c r="BC24" s="8"/>
      <c r="BD24" s="2" t="str">
        <f t="shared" si="7"/>
        <v/>
      </c>
      <c r="BE24" s="3" t="str">
        <f t="shared" si="8"/>
        <v/>
      </c>
      <c r="BF24" s="3" t="str">
        <f>IF($A24="","",IF((AND($A24="ADD",OR(BE24="",BE24="Excellent"))),"1",(_xlfn.XLOOKUP(BE24,condition[lookupValue],condition[lookupKey],""))))</f>
        <v/>
      </c>
      <c r="BG24" s="7" t="str">
        <f t="shared" si="9"/>
        <v/>
      </c>
    </row>
    <row r="25" spans="2:59">
      <c r="B25" s="4"/>
      <c r="D25" s="3" t="str">
        <f>IF($A25="ADD",IF(NOT(ISBLANK(C25)),_xlfn.XLOOKUP(C25,roadnames[lookupValue],roadnames[lookupKey],"ERROR"),""), "")</f>
        <v/>
      </c>
      <c r="E25" s="5"/>
      <c r="F25" s="5"/>
      <c r="G25" s="4"/>
      <c r="H25" s="4"/>
      <c r="I25" s="6"/>
      <c r="J25" s="6"/>
      <c r="L25" s="3" t="str">
        <f>IF($A25="ADD",IF(NOT(ISBLANK(K25)),_xlfn.XLOOKUP(K25,side[lookupValue],side[lookupKey],"ERROR"),""), "")</f>
        <v/>
      </c>
      <c r="M25" s="6" t="str">
        <f t="shared" si="0"/>
        <v/>
      </c>
      <c r="N25" s="4"/>
      <c r="P25" s="3" t="str">
        <f>IF($A25="ADD",IF(NOT(ISBLANK(O25)),_xlfn.XLOOKUP(O25,len_adjust_rsn[lookupValue],len_adjust_rsn[lookupKey],"ERROR"),""), "")</f>
        <v/>
      </c>
      <c r="R25" s="3" t="str">
        <f>IF($A25="ADD",IF(NOT(ISBLANK(Q25)),_xlfn.XLOOKUP(Q25,geometry_type[lookupValue],geometry_type[lookupKey],"ERROR"),""), "")</f>
        <v/>
      </c>
      <c r="T25" s="3" t="str">
        <f>IF($A25="ADD",IF(NOT(ISBLANK(S25)),_xlfn.XLOOKUP(S25,ud_marking_group[lookupValue],ud_marking_group[lookupKey],"ERROR"),""), "")</f>
        <v/>
      </c>
      <c r="V25" s="3" t="str">
        <f>IF($A25="ADD",IF(NOT(ISBLANK(U25)),_xlfn.XLOOKUP(1,(ud_marking_type_lookup=U25)*(ud_marking_type_parentKey=T25),ud_marking_type[lookupKey],"ERROR"),""), "")</f>
        <v/>
      </c>
      <c r="X25" s="3" t="str">
        <f>IF($A25="ADD",IF(NOT(ISBLANK(W25)),_xlfn.XLOOKUP(W25,ud_marking_colour[lookupValue],ud_marking_colour[lookupKey],"ERROR"),""), "")</f>
        <v/>
      </c>
      <c r="AB25" s="3" t="str">
        <f>IF($A25="ADD",IF(NOT(ISBLANK(AA25)),_xlfn.XLOOKUP(AA25,ud_marking_durability[lookupValue],ud_marking_durability[lookupKey],"ERROR"),""), "")</f>
        <v/>
      </c>
      <c r="AD25" s="3" t="str">
        <f>IF($A25="ADD",IF(NOT(ISBLANK(AC25)),_xlfn.XLOOKUP(AC25,ud_marking_treatment[lookupValue],ud_marking_treatment[lookupKey],"ERROR"),""), "")</f>
        <v/>
      </c>
      <c r="AF25" s="3" t="str">
        <f>IF($A25="ADD",IF(NOT(ISBLANK(AE25)),_xlfn.XLOOKUP(1,(ud_marking_material_lookup=AE25)*(ud_marking_material_parentKey=AD25),ud_marking_material[lookupKey],"ERROR"),""), "")</f>
        <v/>
      </c>
      <c r="AI25" s="4"/>
      <c r="AJ25" s="6"/>
      <c r="AK25" s="6"/>
      <c r="AM25" s="7"/>
      <c r="AN25" s="4" t="str">
        <f t="shared" ca="1" si="1"/>
        <v/>
      </c>
      <c r="AO25" s="4"/>
      <c r="AP25" s="3" t="str">
        <f t="shared" si="2"/>
        <v/>
      </c>
      <c r="AQ25" s="3" t="str">
        <f>IF($A25="","",IF((AND($A25="ADD",OR(AP25="",AP25="In Use"))),"5",(_xlfn.XLOOKUP(AP25,ud_asset_status[lookupValue],ud_asset_status[lookupKey],""))))</f>
        <v/>
      </c>
      <c r="AR25" s="7"/>
      <c r="AT25" s="3" t="str">
        <f>IF($A25="ADD",IF(NOT(ISBLANK(AS25)),_xlfn.XLOOKUP(AS25,ar_replace_reason[lookupValue],ar_replace_reason[lookupKey],"ERROR"),""), "")</f>
        <v/>
      </c>
      <c r="AU25" s="3" t="str">
        <f t="shared" si="3"/>
        <v/>
      </c>
      <c r="AV25" s="3" t="str">
        <f>IF($A25="","",IF((AND($A25="ADD",OR(AU25="",AU25="Queenstown-Lakes District Council"))),"70",(_xlfn.XLOOKUP(AU25,ud_organisation_owner[lookupValue],ud_organisation_owner[lookupKey],""))))</f>
        <v/>
      </c>
      <c r="AW25" s="3" t="str">
        <f t="shared" si="4"/>
        <v/>
      </c>
      <c r="AX25" s="3" t="str">
        <f>IF($A25="","",IF((AND($A25="ADD",OR(AW25="",AW25="Queenstown-Lakes District Council"))),"70",(_xlfn.XLOOKUP(AW25,ud_organisation_owner[lookupValue],ud_organisation_owner[lookupKey],""))))</f>
        <v/>
      </c>
      <c r="AY25" s="3" t="str">
        <f t="shared" si="5"/>
        <v/>
      </c>
      <c r="AZ25" s="3" t="str">
        <f>IF($A25="","",IF((AND($A25="ADD",OR(AY25="",AY25="Local Authority"))),"17",(_xlfn.XLOOKUP(AY25,ud_sub_organisation[lookupValue],ud_sub_organisation[lookupKey],""))))</f>
        <v/>
      </c>
      <c r="BA25" s="3" t="str">
        <f t="shared" si="6"/>
        <v/>
      </c>
      <c r="BB25" s="3" t="str">
        <f>IF($A25="","",IF((AND($A25="ADD",OR(BA25="",BA25="Vested assets"))),"12",(_xlfn.XLOOKUP(BA25,ud_work_origin[lookupValue],ud_work_origin[lookupKey],""))))</f>
        <v/>
      </c>
      <c r="BC25" s="8"/>
      <c r="BD25" s="2" t="str">
        <f t="shared" si="7"/>
        <v/>
      </c>
      <c r="BE25" s="3" t="str">
        <f t="shared" si="8"/>
        <v/>
      </c>
      <c r="BF25" s="3" t="str">
        <f>IF($A25="","",IF((AND($A25="ADD",OR(BE25="",BE25="Excellent"))),"1",(_xlfn.XLOOKUP(BE25,condition[lookupValue],condition[lookupKey],""))))</f>
        <v/>
      </c>
      <c r="BG25" s="7" t="str">
        <f t="shared" si="9"/>
        <v/>
      </c>
    </row>
    <row r="26" spans="2:59">
      <c r="B26" s="4"/>
      <c r="D26" s="3" t="str">
        <f>IF($A26="ADD",IF(NOT(ISBLANK(C26)),_xlfn.XLOOKUP(C26,roadnames[lookupValue],roadnames[lookupKey],"ERROR"),""), "")</f>
        <v/>
      </c>
      <c r="E26" s="5"/>
      <c r="F26" s="5"/>
      <c r="G26" s="4"/>
      <c r="H26" s="4"/>
      <c r="I26" s="6"/>
      <c r="J26" s="6"/>
      <c r="L26" s="3" t="str">
        <f>IF($A26="ADD",IF(NOT(ISBLANK(K26)),_xlfn.XLOOKUP(K26,side[lookupValue],side[lookupKey],"ERROR"),""), "")</f>
        <v/>
      </c>
      <c r="M26" s="6" t="str">
        <f t="shared" si="0"/>
        <v/>
      </c>
      <c r="N26" s="4"/>
      <c r="P26" s="3" t="str">
        <f>IF($A26="ADD",IF(NOT(ISBLANK(O26)),_xlfn.XLOOKUP(O26,len_adjust_rsn[lookupValue],len_adjust_rsn[lookupKey],"ERROR"),""), "")</f>
        <v/>
      </c>
      <c r="R26" s="3" t="str">
        <f>IF($A26="ADD",IF(NOT(ISBLANK(Q26)),_xlfn.XLOOKUP(Q26,geometry_type[lookupValue],geometry_type[lookupKey],"ERROR"),""), "")</f>
        <v/>
      </c>
      <c r="T26" s="3" t="str">
        <f>IF($A26="ADD",IF(NOT(ISBLANK(S26)),_xlfn.XLOOKUP(S26,ud_marking_group[lookupValue],ud_marking_group[lookupKey],"ERROR"),""), "")</f>
        <v/>
      </c>
      <c r="V26" s="3" t="str">
        <f>IF($A26="ADD",IF(NOT(ISBLANK(U26)),_xlfn.XLOOKUP(1,(ud_marking_type_lookup=U26)*(ud_marking_type_parentKey=T26),ud_marking_type[lookupKey],"ERROR"),""), "")</f>
        <v/>
      </c>
      <c r="X26" s="3" t="str">
        <f>IF($A26="ADD",IF(NOT(ISBLANK(W26)),_xlfn.XLOOKUP(W26,ud_marking_colour[lookupValue],ud_marking_colour[lookupKey],"ERROR"),""), "")</f>
        <v/>
      </c>
      <c r="AB26" s="3" t="str">
        <f>IF($A26="ADD",IF(NOT(ISBLANK(AA26)),_xlfn.XLOOKUP(AA26,ud_marking_durability[lookupValue],ud_marking_durability[lookupKey],"ERROR"),""), "")</f>
        <v/>
      </c>
      <c r="AD26" s="3" t="str">
        <f>IF($A26="ADD",IF(NOT(ISBLANK(AC26)),_xlfn.XLOOKUP(AC26,ud_marking_treatment[lookupValue],ud_marking_treatment[lookupKey],"ERROR"),""), "")</f>
        <v/>
      </c>
      <c r="AF26" s="3" t="str">
        <f>IF($A26="ADD",IF(NOT(ISBLANK(AE26)),_xlfn.XLOOKUP(1,(ud_marking_material_lookup=AE26)*(ud_marking_material_parentKey=AD26),ud_marking_material[lookupKey],"ERROR"),""), "")</f>
        <v/>
      </c>
      <c r="AI26" s="4"/>
      <c r="AJ26" s="6"/>
      <c r="AK26" s="6"/>
      <c r="AM26" s="7"/>
      <c r="AN26" s="4" t="str">
        <f t="shared" ca="1" si="1"/>
        <v/>
      </c>
      <c r="AO26" s="4"/>
      <c r="AP26" s="3" t="str">
        <f t="shared" si="2"/>
        <v/>
      </c>
      <c r="AQ26" s="3" t="str">
        <f>IF($A26="","",IF((AND($A26="ADD",OR(AP26="",AP26="In Use"))),"5",(_xlfn.XLOOKUP(AP26,ud_asset_status[lookupValue],ud_asset_status[lookupKey],""))))</f>
        <v/>
      </c>
      <c r="AR26" s="7"/>
      <c r="AT26" s="3" t="str">
        <f>IF($A26="ADD",IF(NOT(ISBLANK(AS26)),_xlfn.XLOOKUP(AS26,ar_replace_reason[lookupValue],ar_replace_reason[lookupKey],"ERROR"),""), "")</f>
        <v/>
      </c>
      <c r="AU26" s="3" t="str">
        <f t="shared" si="3"/>
        <v/>
      </c>
      <c r="AV26" s="3" t="str">
        <f>IF($A26="","",IF((AND($A26="ADD",OR(AU26="",AU26="Queenstown-Lakes District Council"))),"70",(_xlfn.XLOOKUP(AU26,ud_organisation_owner[lookupValue],ud_organisation_owner[lookupKey],""))))</f>
        <v/>
      </c>
      <c r="AW26" s="3" t="str">
        <f t="shared" si="4"/>
        <v/>
      </c>
      <c r="AX26" s="3" t="str">
        <f>IF($A26="","",IF((AND($A26="ADD",OR(AW26="",AW26="Queenstown-Lakes District Council"))),"70",(_xlfn.XLOOKUP(AW26,ud_organisation_owner[lookupValue],ud_organisation_owner[lookupKey],""))))</f>
        <v/>
      </c>
      <c r="AY26" s="3" t="str">
        <f t="shared" si="5"/>
        <v/>
      </c>
      <c r="AZ26" s="3" t="str">
        <f>IF($A26="","",IF((AND($A26="ADD",OR(AY26="",AY26="Local Authority"))),"17",(_xlfn.XLOOKUP(AY26,ud_sub_organisation[lookupValue],ud_sub_organisation[lookupKey],""))))</f>
        <v/>
      </c>
      <c r="BA26" s="3" t="str">
        <f t="shared" si="6"/>
        <v/>
      </c>
      <c r="BB26" s="3" t="str">
        <f>IF($A26="","",IF((AND($A26="ADD",OR(BA26="",BA26="Vested assets"))),"12",(_xlfn.XLOOKUP(BA26,ud_work_origin[lookupValue],ud_work_origin[lookupKey],""))))</f>
        <v/>
      </c>
      <c r="BC26" s="8"/>
      <c r="BD26" s="2" t="str">
        <f t="shared" si="7"/>
        <v/>
      </c>
      <c r="BE26" s="3" t="str">
        <f t="shared" si="8"/>
        <v/>
      </c>
      <c r="BF26" s="3" t="str">
        <f>IF($A26="","",IF((AND($A26="ADD",OR(BE26="",BE26="Excellent"))),"1",(_xlfn.XLOOKUP(BE26,condition[lookupValue],condition[lookupKey],""))))</f>
        <v/>
      </c>
      <c r="BG26" s="7" t="str">
        <f t="shared" si="9"/>
        <v/>
      </c>
    </row>
    <row r="27" spans="2:59">
      <c r="B27" s="4"/>
      <c r="D27" s="3" t="str">
        <f>IF($A27="ADD",IF(NOT(ISBLANK(C27)),_xlfn.XLOOKUP(C27,roadnames[lookupValue],roadnames[lookupKey],"ERROR"),""), "")</f>
        <v/>
      </c>
      <c r="E27" s="5"/>
      <c r="F27" s="5"/>
      <c r="G27" s="4"/>
      <c r="H27" s="4"/>
      <c r="I27" s="6"/>
      <c r="J27" s="6"/>
      <c r="L27" s="3" t="str">
        <f>IF($A27="ADD",IF(NOT(ISBLANK(K27)),_xlfn.XLOOKUP(K27,side[lookupValue],side[lookupKey],"ERROR"),""), "")</f>
        <v/>
      </c>
      <c r="M27" s="6" t="str">
        <f t="shared" si="0"/>
        <v/>
      </c>
      <c r="N27" s="4"/>
      <c r="P27" s="3" t="str">
        <f>IF($A27="ADD",IF(NOT(ISBLANK(O27)),_xlfn.XLOOKUP(O27,len_adjust_rsn[lookupValue],len_adjust_rsn[lookupKey],"ERROR"),""), "")</f>
        <v/>
      </c>
      <c r="R27" s="3" t="str">
        <f>IF($A27="ADD",IF(NOT(ISBLANK(Q27)),_xlfn.XLOOKUP(Q27,geometry_type[lookupValue],geometry_type[lookupKey],"ERROR"),""), "")</f>
        <v/>
      </c>
      <c r="T27" s="3" t="str">
        <f>IF($A27="ADD",IF(NOT(ISBLANK(S27)),_xlfn.XLOOKUP(S27,ud_marking_group[lookupValue],ud_marking_group[lookupKey],"ERROR"),""), "")</f>
        <v/>
      </c>
      <c r="V27" s="3" t="str">
        <f>IF($A27="ADD",IF(NOT(ISBLANK(U27)),_xlfn.XLOOKUP(1,(ud_marking_type_lookup=U27)*(ud_marking_type_parentKey=T27),ud_marking_type[lookupKey],"ERROR"),""), "")</f>
        <v/>
      </c>
      <c r="X27" s="3" t="str">
        <f>IF($A27="ADD",IF(NOT(ISBLANK(W27)),_xlfn.XLOOKUP(W27,ud_marking_colour[lookupValue],ud_marking_colour[lookupKey],"ERROR"),""), "")</f>
        <v/>
      </c>
      <c r="AB27" s="3" t="str">
        <f>IF($A27="ADD",IF(NOT(ISBLANK(AA27)),_xlfn.XLOOKUP(AA27,ud_marking_durability[lookupValue],ud_marking_durability[lookupKey],"ERROR"),""), "")</f>
        <v/>
      </c>
      <c r="AD27" s="3" t="str">
        <f>IF($A27="ADD",IF(NOT(ISBLANK(AC27)),_xlfn.XLOOKUP(AC27,ud_marking_treatment[lookupValue],ud_marking_treatment[lookupKey],"ERROR"),""), "")</f>
        <v/>
      </c>
      <c r="AF27" s="3" t="str">
        <f>IF($A27="ADD",IF(NOT(ISBLANK(AE27)),_xlfn.XLOOKUP(1,(ud_marking_material_lookup=AE27)*(ud_marking_material_parentKey=AD27),ud_marking_material[lookupKey],"ERROR"),""), "")</f>
        <v/>
      </c>
      <c r="AI27" s="4"/>
      <c r="AJ27" s="6"/>
      <c r="AK27" s="6"/>
      <c r="AM27" s="7"/>
      <c r="AN27" s="4" t="str">
        <f t="shared" ca="1" si="1"/>
        <v/>
      </c>
      <c r="AO27" s="4"/>
      <c r="AP27" s="3" t="str">
        <f t="shared" si="2"/>
        <v/>
      </c>
      <c r="AQ27" s="3" t="str">
        <f>IF($A27="","",IF((AND($A27="ADD",OR(AP27="",AP27="In Use"))),"5",(_xlfn.XLOOKUP(AP27,ud_asset_status[lookupValue],ud_asset_status[lookupKey],""))))</f>
        <v/>
      </c>
      <c r="AR27" s="7"/>
      <c r="AT27" s="3" t="str">
        <f>IF($A27="ADD",IF(NOT(ISBLANK(AS27)),_xlfn.XLOOKUP(AS27,ar_replace_reason[lookupValue],ar_replace_reason[lookupKey],"ERROR"),""), "")</f>
        <v/>
      </c>
      <c r="AU27" s="3" t="str">
        <f t="shared" si="3"/>
        <v/>
      </c>
      <c r="AV27" s="3" t="str">
        <f>IF($A27="","",IF((AND($A27="ADD",OR(AU27="",AU27="Queenstown-Lakes District Council"))),"70",(_xlfn.XLOOKUP(AU27,ud_organisation_owner[lookupValue],ud_organisation_owner[lookupKey],""))))</f>
        <v/>
      </c>
      <c r="AW27" s="3" t="str">
        <f t="shared" si="4"/>
        <v/>
      </c>
      <c r="AX27" s="3" t="str">
        <f>IF($A27="","",IF((AND($A27="ADD",OR(AW27="",AW27="Queenstown-Lakes District Council"))),"70",(_xlfn.XLOOKUP(AW27,ud_organisation_owner[lookupValue],ud_organisation_owner[lookupKey],""))))</f>
        <v/>
      </c>
      <c r="AY27" s="3" t="str">
        <f t="shared" si="5"/>
        <v/>
      </c>
      <c r="AZ27" s="3" t="str">
        <f>IF($A27="","",IF((AND($A27="ADD",OR(AY27="",AY27="Local Authority"))),"17",(_xlfn.XLOOKUP(AY27,ud_sub_organisation[lookupValue],ud_sub_organisation[lookupKey],""))))</f>
        <v/>
      </c>
      <c r="BA27" s="3" t="str">
        <f t="shared" si="6"/>
        <v/>
      </c>
      <c r="BB27" s="3" t="str">
        <f>IF($A27="","",IF((AND($A27="ADD",OR(BA27="",BA27="Vested assets"))),"12",(_xlfn.XLOOKUP(BA27,ud_work_origin[lookupValue],ud_work_origin[lookupKey],""))))</f>
        <v/>
      </c>
      <c r="BC27" s="8"/>
      <c r="BD27" s="2" t="str">
        <f t="shared" si="7"/>
        <v/>
      </c>
      <c r="BE27" s="3" t="str">
        <f t="shared" si="8"/>
        <v/>
      </c>
      <c r="BF27" s="3" t="str">
        <f>IF($A27="","",IF((AND($A27="ADD",OR(BE27="",BE27="Excellent"))),"1",(_xlfn.XLOOKUP(BE27,condition[lookupValue],condition[lookupKey],""))))</f>
        <v/>
      </c>
      <c r="BG27" s="7" t="str">
        <f t="shared" si="9"/>
        <v/>
      </c>
    </row>
    <row r="28" spans="2:59">
      <c r="B28" s="4"/>
      <c r="D28" s="3" t="str">
        <f>IF($A28="ADD",IF(NOT(ISBLANK(C28)),_xlfn.XLOOKUP(C28,roadnames[lookupValue],roadnames[lookupKey],"ERROR"),""), "")</f>
        <v/>
      </c>
      <c r="E28" s="5"/>
      <c r="F28" s="5"/>
      <c r="G28" s="4"/>
      <c r="H28" s="4"/>
      <c r="I28" s="6"/>
      <c r="J28" s="6"/>
      <c r="L28" s="3" t="str">
        <f>IF($A28="ADD",IF(NOT(ISBLANK(K28)),_xlfn.XLOOKUP(K28,side[lookupValue],side[lookupKey],"ERROR"),""), "")</f>
        <v/>
      </c>
      <c r="M28" s="6" t="str">
        <f t="shared" si="0"/>
        <v/>
      </c>
      <c r="N28" s="4"/>
      <c r="P28" s="3" t="str">
        <f>IF($A28="ADD",IF(NOT(ISBLANK(O28)),_xlfn.XLOOKUP(O28,len_adjust_rsn[lookupValue],len_adjust_rsn[lookupKey],"ERROR"),""), "")</f>
        <v/>
      </c>
      <c r="R28" s="3" t="str">
        <f>IF($A28="ADD",IF(NOT(ISBLANK(Q28)),_xlfn.XLOOKUP(Q28,geometry_type[lookupValue],geometry_type[lookupKey],"ERROR"),""), "")</f>
        <v/>
      </c>
      <c r="T28" s="3" t="str">
        <f>IF($A28="ADD",IF(NOT(ISBLANK(S28)),_xlfn.XLOOKUP(S28,ud_marking_group[lookupValue],ud_marking_group[lookupKey],"ERROR"),""), "")</f>
        <v/>
      </c>
      <c r="V28" s="3" t="str">
        <f>IF($A28="ADD",IF(NOT(ISBLANK(U28)),_xlfn.XLOOKUP(1,(ud_marking_type_lookup=U28)*(ud_marking_type_parentKey=T28),ud_marking_type[lookupKey],"ERROR"),""), "")</f>
        <v/>
      </c>
      <c r="X28" s="3" t="str">
        <f>IF($A28="ADD",IF(NOT(ISBLANK(W28)),_xlfn.XLOOKUP(W28,ud_marking_colour[lookupValue],ud_marking_colour[lookupKey],"ERROR"),""), "")</f>
        <v/>
      </c>
      <c r="AB28" s="3" t="str">
        <f>IF($A28="ADD",IF(NOT(ISBLANK(AA28)),_xlfn.XLOOKUP(AA28,ud_marking_durability[lookupValue],ud_marking_durability[lookupKey],"ERROR"),""), "")</f>
        <v/>
      </c>
      <c r="AD28" s="3" t="str">
        <f>IF($A28="ADD",IF(NOT(ISBLANK(AC28)),_xlfn.XLOOKUP(AC28,ud_marking_treatment[lookupValue],ud_marking_treatment[lookupKey],"ERROR"),""), "")</f>
        <v/>
      </c>
      <c r="AF28" s="3" t="str">
        <f>IF($A28="ADD",IF(NOT(ISBLANK(AE28)),_xlfn.XLOOKUP(1,(ud_marking_material_lookup=AE28)*(ud_marking_material_parentKey=AD28),ud_marking_material[lookupKey],"ERROR"),""), "")</f>
        <v/>
      </c>
      <c r="AI28" s="4"/>
      <c r="AJ28" s="6"/>
      <c r="AK28" s="6"/>
      <c r="AM28" s="7"/>
      <c r="AN28" s="4" t="str">
        <f t="shared" ca="1" si="1"/>
        <v/>
      </c>
      <c r="AO28" s="4"/>
      <c r="AP28" s="3" t="str">
        <f t="shared" si="2"/>
        <v/>
      </c>
      <c r="AQ28" s="3" t="str">
        <f>IF($A28="","",IF((AND($A28="ADD",OR(AP28="",AP28="In Use"))),"5",(_xlfn.XLOOKUP(AP28,ud_asset_status[lookupValue],ud_asset_status[lookupKey],""))))</f>
        <v/>
      </c>
      <c r="AR28" s="7"/>
      <c r="AT28" s="3" t="str">
        <f>IF($A28="ADD",IF(NOT(ISBLANK(AS28)),_xlfn.XLOOKUP(AS28,ar_replace_reason[lookupValue],ar_replace_reason[lookupKey],"ERROR"),""), "")</f>
        <v/>
      </c>
      <c r="AU28" s="3" t="str">
        <f t="shared" si="3"/>
        <v/>
      </c>
      <c r="AV28" s="3" t="str">
        <f>IF($A28="","",IF((AND($A28="ADD",OR(AU28="",AU28="Queenstown-Lakes District Council"))),"70",(_xlfn.XLOOKUP(AU28,ud_organisation_owner[lookupValue],ud_organisation_owner[lookupKey],""))))</f>
        <v/>
      </c>
      <c r="AW28" s="3" t="str">
        <f t="shared" si="4"/>
        <v/>
      </c>
      <c r="AX28" s="3" t="str">
        <f>IF($A28="","",IF((AND($A28="ADD",OR(AW28="",AW28="Queenstown-Lakes District Council"))),"70",(_xlfn.XLOOKUP(AW28,ud_organisation_owner[lookupValue],ud_organisation_owner[lookupKey],""))))</f>
        <v/>
      </c>
      <c r="AY28" s="3" t="str">
        <f t="shared" si="5"/>
        <v/>
      </c>
      <c r="AZ28" s="3" t="str">
        <f>IF($A28="","",IF((AND($A28="ADD",OR(AY28="",AY28="Local Authority"))),"17",(_xlfn.XLOOKUP(AY28,ud_sub_organisation[lookupValue],ud_sub_organisation[lookupKey],""))))</f>
        <v/>
      </c>
      <c r="BA28" s="3" t="str">
        <f t="shared" si="6"/>
        <v/>
      </c>
      <c r="BB28" s="3" t="str">
        <f>IF($A28="","",IF((AND($A28="ADD",OR(BA28="",BA28="Vested assets"))),"12",(_xlfn.XLOOKUP(BA28,ud_work_origin[lookupValue],ud_work_origin[lookupKey],""))))</f>
        <v/>
      </c>
      <c r="BC28" s="8"/>
      <c r="BD28" s="2" t="str">
        <f t="shared" si="7"/>
        <v/>
      </c>
      <c r="BE28" s="3" t="str">
        <f t="shared" si="8"/>
        <v/>
      </c>
      <c r="BF28" s="3" t="str">
        <f>IF($A28="","",IF((AND($A28="ADD",OR(BE28="",BE28="Excellent"))),"1",(_xlfn.XLOOKUP(BE28,condition[lookupValue],condition[lookupKey],""))))</f>
        <v/>
      </c>
      <c r="BG28" s="7" t="str">
        <f t="shared" si="9"/>
        <v/>
      </c>
    </row>
    <row r="29" spans="2:59">
      <c r="B29" s="4"/>
      <c r="D29" s="3" t="str">
        <f>IF($A29="ADD",IF(NOT(ISBLANK(C29)),_xlfn.XLOOKUP(C29,roadnames[lookupValue],roadnames[lookupKey],"ERROR"),""), "")</f>
        <v/>
      </c>
      <c r="E29" s="5"/>
      <c r="F29" s="5"/>
      <c r="G29" s="4"/>
      <c r="H29" s="4"/>
      <c r="I29" s="6"/>
      <c r="J29" s="6"/>
      <c r="L29" s="3" t="str">
        <f>IF($A29="ADD",IF(NOT(ISBLANK(K29)),_xlfn.XLOOKUP(K29,side[lookupValue],side[lookupKey],"ERROR"),""), "")</f>
        <v/>
      </c>
      <c r="M29" s="6" t="str">
        <f t="shared" si="0"/>
        <v/>
      </c>
      <c r="N29" s="4"/>
      <c r="P29" s="3" t="str">
        <f>IF($A29="ADD",IF(NOT(ISBLANK(O29)),_xlfn.XLOOKUP(O29,len_adjust_rsn[lookupValue],len_adjust_rsn[lookupKey],"ERROR"),""), "")</f>
        <v/>
      </c>
      <c r="R29" s="3" t="str">
        <f>IF($A29="ADD",IF(NOT(ISBLANK(Q29)),_xlfn.XLOOKUP(Q29,geometry_type[lookupValue],geometry_type[lookupKey],"ERROR"),""), "")</f>
        <v/>
      </c>
      <c r="T29" s="3" t="str">
        <f>IF($A29="ADD",IF(NOT(ISBLANK(S29)),_xlfn.XLOOKUP(S29,ud_marking_group[lookupValue],ud_marking_group[lookupKey],"ERROR"),""), "")</f>
        <v/>
      </c>
      <c r="V29" s="3" t="str">
        <f>IF($A29="ADD",IF(NOT(ISBLANK(U29)),_xlfn.XLOOKUP(1,(ud_marking_type_lookup=U29)*(ud_marking_type_parentKey=T29),ud_marking_type[lookupKey],"ERROR"),""), "")</f>
        <v/>
      </c>
      <c r="X29" s="3" t="str">
        <f>IF($A29="ADD",IF(NOT(ISBLANK(W29)),_xlfn.XLOOKUP(W29,ud_marking_colour[lookupValue],ud_marking_colour[lookupKey],"ERROR"),""), "")</f>
        <v/>
      </c>
      <c r="AB29" s="3" t="str">
        <f>IF($A29="ADD",IF(NOT(ISBLANK(AA29)),_xlfn.XLOOKUP(AA29,ud_marking_durability[lookupValue],ud_marking_durability[lookupKey],"ERROR"),""), "")</f>
        <v/>
      </c>
      <c r="AD29" s="3" t="str">
        <f>IF($A29="ADD",IF(NOT(ISBLANK(AC29)),_xlfn.XLOOKUP(AC29,ud_marking_treatment[lookupValue],ud_marking_treatment[lookupKey],"ERROR"),""), "")</f>
        <v/>
      </c>
      <c r="AF29" s="3" t="str">
        <f>IF($A29="ADD",IF(NOT(ISBLANK(AE29)),_xlfn.XLOOKUP(1,(ud_marking_material_lookup=AE29)*(ud_marking_material_parentKey=AD29),ud_marking_material[lookupKey],"ERROR"),""), "")</f>
        <v/>
      </c>
      <c r="AI29" s="4"/>
      <c r="AJ29" s="6"/>
      <c r="AK29" s="6"/>
      <c r="AM29" s="7"/>
      <c r="AN29" s="4" t="str">
        <f t="shared" ca="1" si="1"/>
        <v/>
      </c>
      <c r="AO29" s="4"/>
      <c r="AP29" s="3" t="str">
        <f t="shared" si="2"/>
        <v/>
      </c>
      <c r="AQ29" s="3" t="str">
        <f>IF($A29="","",IF((AND($A29="ADD",OR(AP29="",AP29="In Use"))),"5",(_xlfn.XLOOKUP(AP29,ud_asset_status[lookupValue],ud_asset_status[lookupKey],""))))</f>
        <v/>
      </c>
      <c r="AR29" s="7"/>
      <c r="AT29" s="3" t="str">
        <f>IF($A29="ADD",IF(NOT(ISBLANK(AS29)),_xlfn.XLOOKUP(AS29,ar_replace_reason[lookupValue],ar_replace_reason[lookupKey],"ERROR"),""), "")</f>
        <v/>
      </c>
      <c r="AU29" s="3" t="str">
        <f t="shared" si="3"/>
        <v/>
      </c>
      <c r="AV29" s="3" t="str">
        <f>IF($A29="","",IF((AND($A29="ADD",OR(AU29="",AU29="Queenstown-Lakes District Council"))),"70",(_xlfn.XLOOKUP(AU29,ud_organisation_owner[lookupValue],ud_organisation_owner[lookupKey],""))))</f>
        <v/>
      </c>
      <c r="AW29" s="3" t="str">
        <f t="shared" si="4"/>
        <v/>
      </c>
      <c r="AX29" s="3" t="str">
        <f>IF($A29="","",IF((AND($A29="ADD",OR(AW29="",AW29="Queenstown-Lakes District Council"))),"70",(_xlfn.XLOOKUP(AW29,ud_organisation_owner[lookupValue],ud_organisation_owner[lookupKey],""))))</f>
        <v/>
      </c>
      <c r="AY29" s="3" t="str">
        <f t="shared" si="5"/>
        <v/>
      </c>
      <c r="AZ29" s="3" t="str">
        <f>IF($A29="","",IF((AND($A29="ADD",OR(AY29="",AY29="Local Authority"))),"17",(_xlfn.XLOOKUP(AY29,ud_sub_organisation[lookupValue],ud_sub_organisation[lookupKey],""))))</f>
        <v/>
      </c>
      <c r="BA29" s="3" t="str">
        <f t="shared" si="6"/>
        <v/>
      </c>
      <c r="BB29" s="3" t="str">
        <f>IF($A29="","",IF((AND($A29="ADD",OR(BA29="",BA29="Vested assets"))),"12",(_xlfn.XLOOKUP(BA29,ud_work_origin[lookupValue],ud_work_origin[lookupKey],""))))</f>
        <v/>
      </c>
      <c r="BC29" s="8"/>
      <c r="BD29" s="2" t="str">
        <f t="shared" si="7"/>
        <v/>
      </c>
      <c r="BE29" s="3" t="str">
        <f t="shared" si="8"/>
        <v/>
      </c>
      <c r="BF29" s="3" t="str">
        <f>IF($A29="","",IF((AND($A29="ADD",OR(BE29="",BE29="Excellent"))),"1",(_xlfn.XLOOKUP(BE29,condition[lookupValue],condition[lookupKey],""))))</f>
        <v/>
      </c>
      <c r="BG29" s="7" t="str">
        <f t="shared" si="9"/>
        <v/>
      </c>
    </row>
    <row r="30" spans="2:59">
      <c r="B30" s="4"/>
      <c r="D30" s="3" t="str">
        <f>IF($A30="ADD",IF(NOT(ISBLANK(C30)),_xlfn.XLOOKUP(C30,roadnames[lookupValue],roadnames[lookupKey],"ERROR"),""), "")</f>
        <v/>
      </c>
      <c r="E30" s="5"/>
      <c r="F30" s="5"/>
      <c r="G30" s="4"/>
      <c r="H30" s="4"/>
      <c r="I30" s="6"/>
      <c r="J30" s="6"/>
      <c r="L30" s="3" t="str">
        <f>IF($A30="ADD",IF(NOT(ISBLANK(K30)),_xlfn.XLOOKUP(K30,side[lookupValue],side[lookupKey],"ERROR"),""), "")</f>
        <v/>
      </c>
      <c r="M30" s="6" t="str">
        <f t="shared" si="0"/>
        <v/>
      </c>
      <c r="N30" s="4"/>
      <c r="P30" s="3" t="str">
        <f>IF($A30="ADD",IF(NOT(ISBLANK(O30)),_xlfn.XLOOKUP(O30,len_adjust_rsn[lookupValue],len_adjust_rsn[lookupKey],"ERROR"),""), "")</f>
        <v/>
      </c>
      <c r="R30" s="3" t="str">
        <f>IF($A30="ADD",IF(NOT(ISBLANK(Q30)),_xlfn.XLOOKUP(Q30,geometry_type[lookupValue],geometry_type[lookupKey],"ERROR"),""), "")</f>
        <v/>
      </c>
      <c r="T30" s="3" t="str">
        <f>IF($A30="ADD",IF(NOT(ISBLANK(S30)),_xlfn.XLOOKUP(S30,ud_marking_group[lookupValue],ud_marking_group[lookupKey],"ERROR"),""), "")</f>
        <v/>
      </c>
      <c r="V30" s="3" t="str">
        <f>IF($A30="ADD",IF(NOT(ISBLANK(U30)),_xlfn.XLOOKUP(1,(ud_marking_type_lookup=U30)*(ud_marking_type_parentKey=T30),ud_marking_type[lookupKey],"ERROR"),""), "")</f>
        <v/>
      </c>
      <c r="X30" s="3" t="str">
        <f>IF($A30="ADD",IF(NOT(ISBLANK(W30)),_xlfn.XLOOKUP(W30,ud_marking_colour[lookupValue],ud_marking_colour[lookupKey],"ERROR"),""), "")</f>
        <v/>
      </c>
      <c r="AB30" s="3" t="str">
        <f>IF($A30="ADD",IF(NOT(ISBLANK(AA30)),_xlfn.XLOOKUP(AA30,ud_marking_durability[lookupValue],ud_marking_durability[lookupKey],"ERROR"),""), "")</f>
        <v/>
      </c>
      <c r="AD30" s="3" t="str">
        <f>IF($A30="ADD",IF(NOT(ISBLANK(AC30)),_xlfn.XLOOKUP(AC30,ud_marking_treatment[lookupValue],ud_marking_treatment[lookupKey],"ERROR"),""), "")</f>
        <v/>
      </c>
      <c r="AF30" s="3" t="str">
        <f>IF($A30="ADD",IF(NOT(ISBLANK(AE30)),_xlfn.XLOOKUP(1,(ud_marking_material_lookup=AE30)*(ud_marking_material_parentKey=AD30),ud_marking_material[lookupKey],"ERROR"),""), "")</f>
        <v/>
      </c>
      <c r="AI30" s="4"/>
      <c r="AJ30" s="6"/>
      <c r="AK30" s="6"/>
      <c r="AM30" s="7"/>
      <c r="AN30" s="4" t="str">
        <f t="shared" ca="1" si="1"/>
        <v/>
      </c>
      <c r="AO30" s="4"/>
      <c r="AP30" s="3" t="str">
        <f t="shared" si="2"/>
        <v/>
      </c>
      <c r="AQ30" s="3" t="str">
        <f>IF($A30="","",IF((AND($A30="ADD",OR(AP30="",AP30="In Use"))),"5",(_xlfn.XLOOKUP(AP30,ud_asset_status[lookupValue],ud_asset_status[lookupKey],""))))</f>
        <v/>
      </c>
      <c r="AR30" s="7"/>
      <c r="AT30" s="3" t="str">
        <f>IF($A30="ADD",IF(NOT(ISBLANK(AS30)),_xlfn.XLOOKUP(AS30,ar_replace_reason[lookupValue],ar_replace_reason[lookupKey],"ERROR"),""), "")</f>
        <v/>
      </c>
      <c r="AU30" s="3" t="str">
        <f t="shared" si="3"/>
        <v/>
      </c>
      <c r="AV30" s="3" t="str">
        <f>IF($A30="","",IF((AND($A30="ADD",OR(AU30="",AU30="Queenstown-Lakes District Council"))),"70",(_xlfn.XLOOKUP(AU30,ud_organisation_owner[lookupValue],ud_organisation_owner[lookupKey],""))))</f>
        <v/>
      </c>
      <c r="AW30" s="3" t="str">
        <f t="shared" si="4"/>
        <v/>
      </c>
      <c r="AX30" s="3" t="str">
        <f>IF($A30="","",IF((AND($A30="ADD",OR(AW30="",AW30="Queenstown-Lakes District Council"))),"70",(_xlfn.XLOOKUP(AW30,ud_organisation_owner[lookupValue],ud_organisation_owner[lookupKey],""))))</f>
        <v/>
      </c>
      <c r="AY30" s="3" t="str">
        <f t="shared" si="5"/>
        <v/>
      </c>
      <c r="AZ30" s="3" t="str">
        <f>IF($A30="","",IF((AND($A30="ADD",OR(AY30="",AY30="Local Authority"))),"17",(_xlfn.XLOOKUP(AY30,ud_sub_organisation[lookupValue],ud_sub_organisation[lookupKey],""))))</f>
        <v/>
      </c>
      <c r="BA30" s="3" t="str">
        <f t="shared" si="6"/>
        <v/>
      </c>
      <c r="BB30" s="3" t="str">
        <f>IF($A30="","",IF((AND($A30="ADD",OR(BA30="",BA30="Vested assets"))),"12",(_xlfn.XLOOKUP(BA30,ud_work_origin[lookupValue],ud_work_origin[lookupKey],""))))</f>
        <v/>
      </c>
      <c r="BC30" s="8"/>
      <c r="BD30" s="2" t="str">
        <f t="shared" si="7"/>
        <v/>
      </c>
      <c r="BE30" s="3" t="str">
        <f t="shared" si="8"/>
        <v/>
      </c>
      <c r="BF30" s="3" t="str">
        <f>IF($A30="","",IF((AND($A30="ADD",OR(BE30="",BE30="Excellent"))),"1",(_xlfn.XLOOKUP(BE30,condition[lookupValue],condition[lookupKey],""))))</f>
        <v/>
      </c>
      <c r="BG30" s="7" t="str">
        <f t="shared" si="9"/>
        <v/>
      </c>
    </row>
    <row r="31" spans="2:59">
      <c r="B31" s="4"/>
      <c r="D31" s="3" t="str">
        <f>IF($A31="ADD",IF(NOT(ISBLANK(C31)),_xlfn.XLOOKUP(C31,roadnames[lookupValue],roadnames[lookupKey],"ERROR"),""), "")</f>
        <v/>
      </c>
      <c r="E31" s="5"/>
      <c r="F31" s="5"/>
      <c r="G31" s="4"/>
      <c r="H31" s="4"/>
      <c r="I31" s="6"/>
      <c r="J31" s="6"/>
      <c r="L31" s="3" t="str">
        <f>IF($A31="ADD",IF(NOT(ISBLANK(K31)),_xlfn.XLOOKUP(K31,side[lookupValue],side[lookupKey],"ERROR"),""), "")</f>
        <v/>
      </c>
      <c r="M31" s="6" t="str">
        <f t="shared" si="0"/>
        <v/>
      </c>
      <c r="N31" s="4"/>
      <c r="P31" s="3" t="str">
        <f>IF($A31="ADD",IF(NOT(ISBLANK(O31)),_xlfn.XLOOKUP(O31,len_adjust_rsn[lookupValue],len_adjust_rsn[lookupKey],"ERROR"),""), "")</f>
        <v/>
      </c>
      <c r="R31" s="3" t="str">
        <f>IF($A31="ADD",IF(NOT(ISBLANK(Q31)),_xlfn.XLOOKUP(Q31,geometry_type[lookupValue],geometry_type[lookupKey],"ERROR"),""), "")</f>
        <v/>
      </c>
      <c r="T31" s="3" t="str">
        <f>IF($A31="ADD",IF(NOT(ISBLANK(S31)),_xlfn.XLOOKUP(S31,ud_marking_group[lookupValue],ud_marking_group[lookupKey],"ERROR"),""), "")</f>
        <v/>
      </c>
      <c r="V31" s="3" t="str">
        <f>IF($A31="ADD",IF(NOT(ISBLANK(U31)),_xlfn.XLOOKUP(1,(ud_marking_type_lookup=U31)*(ud_marking_type_parentKey=T31),ud_marking_type[lookupKey],"ERROR"),""), "")</f>
        <v/>
      </c>
      <c r="X31" s="3" t="str">
        <f>IF($A31="ADD",IF(NOT(ISBLANK(W31)),_xlfn.XLOOKUP(W31,ud_marking_colour[lookupValue],ud_marking_colour[lookupKey],"ERROR"),""), "")</f>
        <v/>
      </c>
      <c r="AB31" s="3" t="str">
        <f>IF($A31="ADD",IF(NOT(ISBLANK(AA31)),_xlfn.XLOOKUP(AA31,ud_marking_durability[lookupValue],ud_marking_durability[lookupKey],"ERROR"),""), "")</f>
        <v/>
      </c>
      <c r="AD31" s="3" t="str">
        <f>IF($A31="ADD",IF(NOT(ISBLANK(AC31)),_xlfn.XLOOKUP(AC31,ud_marking_treatment[lookupValue],ud_marking_treatment[lookupKey],"ERROR"),""), "")</f>
        <v/>
      </c>
      <c r="AF31" s="3" t="str">
        <f>IF($A31="ADD",IF(NOT(ISBLANK(AE31)),_xlfn.XLOOKUP(1,(ud_marking_material_lookup=AE31)*(ud_marking_material_parentKey=AD31),ud_marking_material[lookupKey],"ERROR"),""), "")</f>
        <v/>
      </c>
      <c r="AI31" s="4"/>
      <c r="AJ31" s="6"/>
      <c r="AK31" s="6"/>
      <c r="AM31" s="7"/>
      <c r="AN31" s="4" t="str">
        <f t="shared" ca="1" si="1"/>
        <v/>
      </c>
      <c r="AO31" s="4"/>
      <c r="AP31" s="3" t="str">
        <f t="shared" si="2"/>
        <v/>
      </c>
      <c r="AQ31" s="3" t="str">
        <f>IF($A31="","",IF((AND($A31="ADD",OR(AP31="",AP31="In Use"))),"5",(_xlfn.XLOOKUP(AP31,ud_asset_status[lookupValue],ud_asset_status[lookupKey],""))))</f>
        <v/>
      </c>
      <c r="AR31" s="7"/>
      <c r="AT31" s="3" t="str">
        <f>IF($A31="ADD",IF(NOT(ISBLANK(AS31)),_xlfn.XLOOKUP(AS31,ar_replace_reason[lookupValue],ar_replace_reason[lookupKey],"ERROR"),""), "")</f>
        <v/>
      </c>
      <c r="AU31" s="3" t="str">
        <f t="shared" si="3"/>
        <v/>
      </c>
      <c r="AV31" s="3" t="str">
        <f>IF($A31="","",IF((AND($A31="ADD",OR(AU31="",AU31="Queenstown-Lakes District Council"))),"70",(_xlfn.XLOOKUP(AU31,ud_organisation_owner[lookupValue],ud_organisation_owner[lookupKey],""))))</f>
        <v/>
      </c>
      <c r="AW31" s="3" t="str">
        <f t="shared" si="4"/>
        <v/>
      </c>
      <c r="AX31" s="3" t="str">
        <f>IF($A31="","",IF((AND($A31="ADD",OR(AW31="",AW31="Queenstown-Lakes District Council"))),"70",(_xlfn.XLOOKUP(AW31,ud_organisation_owner[lookupValue],ud_organisation_owner[lookupKey],""))))</f>
        <v/>
      </c>
      <c r="AY31" s="3" t="str">
        <f t="shared" si="5"/>
        <v/>
      </c>
      <c r="AZ31" s="3" t="str">
        <f>IF($A31="","",IF((AND($A31="ADD",OR(AY31="",AY31="Local Authority"))),"17",(_xlfn.XLOOKUP(AY31,ud_sub_organisation[lookupValue],ud_sub_organisation[lookupKey],""))))</f>
        <v/>
      </c>
      <c r="BA31" s="3" t="str">
        <f t="shared" si="6"/>
        <v/>
      </c>
      <c r="BB31" s="3" t="str">
        <f>IF($A31="","",IF((AND($A31="ADD",OR(BA31="",BA31="Vested assets"))),"12",(_xlfn.XLOOKUP(BA31,ud_work_origin[lookupValue],ud_work_origin[lookupKey],""))))</f>
        <v/>
      </c>
      <c r="BC31" s="8"/>
      <c r="BD31" s="2" t="str">
        <f t="shared" si="7"/>
        <v/>
      </c>
      <c r="BE31" s="3" t="str">
        <f t="shared" si="8"/>
        <v/>
      </c>
      <c r="BF31" s="3" t="str">
        <f>IF($A31="","",IF((AND($A31="ADD",OR(BE31="",BE31="Excellent"))),"1",(_xlfn.XLOOKUP(BE31,condition[lookupValue],condition[lookupKey],""))))</f>
        <v/>
      </c>
      <c r="BG31" s="7" t="str">
        <f t="shared" si="9"/>
        <v/>
      </c>
    </row>
    <row r="32" spans="2:59">
      <c r="B32" s="4"/>
      <c r="D32" s="3" t="str">
        <f>IF($A32="ADD",IF(NOT(ISBLANK(C32)),_xlfn.XLOOKUP(C32,roadnames[lookupValue],roadnames[lookupKey],"ERROR"),""), "")</f>
        <v/>
      </c>
      <c r="E32" s="5"/>
      <c r="F32" s="5"/>
      <c r="G32" s="4"/>
      <c r="H32" s="4"/>
      <c r="I32" s="6"/>
      <c r="J32" s="6"/>
      <c r="L32" s="3" t="str">
        <f>IF($A32="ADD",IF(NOT(ISBLANK(K32)),_xlfn.XLOOKUP(K32,side[lookupValue],side[lookupKey],"ERROR"),""), "")</f>
        <v/>
      </c>
      <c r="M32" s="6" t="str">
        <f t="shared" si="0"/>
        <v/>
      </c>
      <c r="N32" s="4"/>
      <c r="P32" s="3" t="str">
        <f>IF($A32="ADD",IF(NOT(ISBLANK(O32)),_xlfn.XLOOKUP(O32,len_adjust_rsn[lookupValue],len_adjust_rsn[lookupKey],"ERROR"),""), "")</f>
        <v/>
      </c>
      <c r="R32" s="3" t="str">
        <f>IF($A32="ADD",IF(NOT(ISBLANK(Q32)),_xlfn.XLOOKUP(Q32,geometry_type[lookupValue],geometry_type[lookupKey],"ERROR"),""), "")</f>
        <v/>
      </c>
      <c r="T32" s="3" t="str">
        <f>IF($A32="ADD",IF(NOT(ISBLANK(S32)),_xlfn.XLOOKUP(S32,ud_marking_group[lookupValue],ud_marking_group[lookupKey],"ERROR"),""), "")</f>
        <v/>
      </c>
      <c r="V32" s="3" t="str">
        <f>IF($A32="ADD",IF(NOT(ISBLANK(U32)),_xlfn.XLOOKUP(1,(ud_marking_type_lookup=U32)*(ud_marking_type_parentKey=T32),ud_marking_type[lookupKey],"ERROR"),""), "")</f>
        <v/>
      </c>
      <c r="X32" s="3" t="str">
        <f>IF($A32="ADD",IF(NOT(ISBLANK(W32)),_xlfn.XLOOKUP(W32,ud_marking_colour[lookupValue],ud_marking_colour[lookupKey],"ERROR"),""), "")</f>
        <v/>
      </c>
      <c r="AB32" s="3" t="str">
        <f>IF($A32="ADD",IF(NOT(ISBLANK(AA32)),_xlfn.XLOOKUP(AA32,ud_marking_durability[lookupValue],ud_marking_durability[lookupKey],"ERROR"),""), "")</f>
        <v/>
      </c>
      <c r="AD32" s="3" t="str">
        <f>IF($A32="ADD",IF(NOT(ISBLANK(AC32)),_xlfn.XLOOKUP(AC32,ud_marking_treatment[lookupValue],ud_marking_treatment[lookupKey],"ERROR"),""), "")</f>
        <v/>
      </c>
      <c r="AF32" s="3" t="str">
        <f>IF($A32="ADD",IF(NOT(ISBLANK(AE32)),_xlfn.XLOOKUP(1,(ud_marking_material_lookup=AE32)*(ud_marking_material_parentKey=AD32),ud_marking_material[lookupKey],"ERROR"),""), "")</f>
        <v/>
      </c>
      <c r="AI32" s="4"/>
      <c r="AJ32" s="6"/>
      <c r="AK32" s="6"/>
      <c r="AM32" s="7"/>
      <c r="AN32" s="4" t="str">
        <f t="shared" ca="1" si="1"/>
        <v/>
      </c>
      <c r="AO32" s="4"/>
      <c r="AP32" s="3" t="str">
        <f t="shared" si="2"/>
        <v/>
      </c>
      <c r="AQ32" s="3" t="str">
        <f>IF($A32="","",IF((AND($A32="ADD",OR(AP32="",AP32="In Use"))),"5",(_xlfn.XLOOKUP(AP32,ud_asset_status[lookupValue],ud_asset_status[lookupKey],""))))</f>
        <v/>
      </c>
      <c r="AR32" s="7"/>
      <c r="AT32" s="3" t="str">
        <f>IF($A32="ADD",IF(NOT(ISBLANK(AS32)),_xlfn.XLOOKUP(AS32,ar_replace_reason[lookupValue],ar_replace_reason[lookupKey],"ERROR"),""), "")</f>
        <v/>
      </c>
      <c r="AU32" s="3" t="str">
        <f t="shared" si="3"/>
        <v/>
      </c>
      <c r="AV32" s="3" t="str">
        <f>IF($A32="","",IF((AND($A32="ADD",OR(AU32="",AU32="Queenstown-Lakes District Council"))),"70",(_xlfn.XLOOKUP(AU32,ud_organisation_owner[lookupValue],ud_organisation_owner[lookupKey],""))))</f>
        <v/>
      </c>
      <c r="AW32" s="3" t="str">
        <f t="shared" si="4"/>
        <v/>
      </c>
      <c r="AX32" s="3" t="str">
        <f>IF($A32="","",IF((AND($A32="ADD",OR(AW32="",AW32="Queenstown-Lakes District Council"))),"70",(_xlfn.XLOOKUP(AW32,ud_organisation_owner[lookupValue],ud_organisation_owner[lookupKey],""))))</f>
        <v/>
      </c>
      <c r="AY32" s="3" t="str">
        <f t="shared" si="5"/>
        <v/>
      </c>
      <c r="AZ32" s="3" t="str">
        <f>IF($A32="","",IF((AND($A32="ADD",OR(AY32="",AY32="Local Authority"))),"17",(_xlfn.XLOOKUP(AY32,ud_sub_organisation[lookupValue],ud_sub_organisation[lookupKey],""))))</f>
        <v/>
      </c>
      <c r="BA32" s="3" t="str">
        <f t="shared" si="6"/>
        <v/>
      </c>
      <c r="BB32" s="3" t="str">
        <f>IF($A32="","",IF((AND($A32="ADD",OR(BA32="",BA32="Vested assets"))),"12",(_xlfn.XLOOKUP(BA32,ud_work_origin[lookupValue],ud_work_origin[lookupKey],""))))</f>
        <v/>
      </c>
      <c r="BC32" s="8"/>
      <c r="BD32" s="2" t="str">
        <f t="shared" si="7"/>
        <v/>
      </c>
      <c r="BE32" s="3" t="str">
        <f t="shared" si="8"/>
        <v/>
      </c>
      <c r="BF32" s="3" t="str">
        <f>IF($A32="","",IF((AND($A32="ADD",OR(BE32="",BE32="Excellent"))),"1",(_xlfn.XLOOKUP(BE32,condition[lookupValue],condition[lookupKey],""))))</f>
        <v/>
      </c>
      <c r="BG32" s="7" t="str">
        <f t="shared" si="9"/>
        <v/>
      </c>
    </row>
    <row r="33" spans="2:59">
      <c r="B33" s="4"/>
      <c r="D33" s="3" t="str">
        <f>IF($A33="ADD",IF(NOT(ISBLANK(C33)),_xlfn.XLOOKUP(C33,roadnames[lookupValue],roadnames[lookupKey],"ERROR"),""), "")</f>
        <v/>
      </c>
      <c r="E33" s="5"/>
      <c r="F33" s="5"/>
      <c r="G33" s="4"/>
      <c r="H33" s="4"/>
      <c r="I33" s="6"/>
      <c r="J33" s="6"/>
      <c r="L33" s="3" t="str">
        <f>IF($A33="ADD",IF(NOT(ISBLANK(K33)),_xlfn.XLOOKUP(K33,side[lookupValue],side[lookupKey],"ERROR"),""), "")</f>
        <v/>
      </c>
      <c r="M33" s="6" t="str">
        <f t="shared" si="0"/>
        <v/>
      </c>
      <c r="N33" s="4"/>
      <c r="P33" s="3" t="str">
        <f>IF($A33="ADD",IF(NOT(ISBLANK(O33)),_xlfn.XLOOKUP(O33,len_adjust_rsn[lookupValue],len_adjust_rsn[lookupKey],"ERROR"),""), "")</f>
        <v/>
      </c>
      <c r="R33" s="3" t="str">
        <f>IF($A33="ADD",IF(NOT(ISBLANK(Q33)),_xlfn.XLOOKUP(Q33,geometry_type[lookupValue],geometry_type[lookupKey],"ERROR"),""), "")</f>
        <v/>
      </c>
      <c r="T33" s="3" t="str">
        <f>IF($A33="ADD",IF(NOT(ISBLANK(S33)),_xlfn.XLOOKUP(S33,ud_marking_group[lookupValue],ud_marking_group[lookupKey],"ERROR"),""), "")</f>
        <v/>
      </c>
      <c r="V33" s="3" t="str">
        <f>IF($A33="ADD",IF(NOT(ISBLANK(U33)),_xlfn.XLOOKUP(1,(ud_marking_type_lookup=U33)*(ud_marking_type_parentKey=T33),ud_marking_type[lookupKey],"ERROR"),""), "")</f>
        <v/>
      </c>
      <c r="X33" s="3" t="str">
        <f>IF($A33="ADD",IF(NOT(ISBLANK(W33)),_xlfn.XLOOKUP(W33,ud_marking_colour[lookupValue],ud_marking_colour[lookupKey],"ERROR"),""), "")</f>
        <v/>
      </c>
      <c r="AB33" s="3" t="str">
        <f>IF($A33="ADD",IF(NOT(ISBLANK(AA33)),_xlfn.XLOOKUP(AA33,ud_marking_durability[lookupValue],ud_marking_durability[lookupKey],"ERROR"),""), "")</f>
        <v/>
      </c>
      <c r="AD33" s="3" t="str">
        <f>IF($A33="ADD",IF(NOT(ISBLANK(AC33)),_xlfn.XLOOKUP(AC33,ud_marking_treatment[lookupValue],ud_marking_treatment[lookupKey],"ERROR"),""), "")</f>
        <v/>
      </c>
      <c r="AF33" s="3" t="str">
        <f>IF($A33="ADD",IF(NOT(ISBLANK(AE33)),_xlfn.XLOOKUP(1,(ud_marking_material_lookup=AE33)*(ud_marking_material_parentKey=AD33),ud_marking_material[lookupKey],"ERROR"),""), "")</f>
        <v/>
      </c>
      <c r="AI33" s="4"/>
      <c r="AJ33" s="6"/>
      <c r="AK33" s="6"/>
      <c r="AM33" s="7"/>
      <c r="AN33" s="4" t="str">
        <f t="shared" ca="1" si="1"/>
        <v/>
      </c>
      <c r="AO33" s="4"/>
      <c r="AP33" s="3" t="str">
        <f t="shared" si="2"/>
        <v/>
      </c>
      <c r="AQ33" s="3" t="str">
        <f>IF($A33="","",IF((AND($A33="ADD",OR(AP33="",AP33="In Use"))),"5",(_xlfn.XLOOKUP(AP33,ud_asset_status[lookupValue],ud_asset_status[lookupKey],""))))</f>
        <v/>
      </c>
      <c r="AR33" s="7"/>
      <c r="AT33" s="3" t="str">
        <f>IF($A33="ADD",IF(NOT(ISBLANK(AS33)),_xlfn.XLOOKUP(AS33,ar_replace_reason[lookupValue],ar_replace_reason[lookupKey],"ERROR"),""), "")</f>
        <v/>
      </c>
      <c r="AU33" s="3" t="str">
        <f t="shared" si="3"/>
        <v/>
      </c>
      <c r="AV33" s="3" t="str">
        <f>IF($A33="","",IF((AND($A33="ADD",OR(AU33="",AU33="Queenstown-Lakes District Council"))),"70",(_xlfn.XLOOKUP(AU33,ud_organisation_owner[lookupValue],ud_organisation_owner[lookupKey],""))))</f>
        <v/>
      </c>
      <c r="AW33" s="3" t="str">
        <f t="shared" si="4"/>
        <v/>
      </c>
      <c r="AX33" s="3" t="str">
        <f>IF($A33="","",IF((AND($A33="ADD",OR(AW33="",AW33="Queenstown-Lakes District Council"))),"70",(_xlfn.XLOOKUP(AW33,ud_organisation_owner[lookupValue],ud_organisation_owner[lookupKey],""))))</f>
        <v/>
      </c>
      <c r="AY33" s="3" t="str">
        <f t="shared" si="5"/>
        <v/>
      </c>
      <c r="AZ33" s="3" t="str">
        <f>IF($A33="","",IF((AND($A33="ADD",OR(AY33="",AY33="Local Authority"))),"17",(_xlfn.XLOOKUP(AY33,ud_sub_organisation[lookupValue],ud_sub_organisation[lookupKey],""))))</f>
        <v/>
      </c>
      <c r="BA33" s="3" t="str">
        <f t="shared" si="6"/>
        <v/>
      </c>
      <c r="BB33" s="3" t="str">
        <f>IF($A33="","",IF((AND($A33="ADD",OR(BA33="",BA33="Vested assets"))),"12",(_xlfn.XLOOKUP(BA33,ud_work_origin[lookupValue],ud_work_origin[lookupKey],""))))</f>
        <v/>
      </c>
      <c r="BC33" s="8"/>
      <c r="BD33" s="2" t="str">
        <f t="shared" si="7"/>
        <v/>
      </c>
      <c r="BE33" s="3" t="str">
        <f t="shared" si="8"/>
        <v/>
      </c>
      <c r="BF33" s="3" t="str">
        <f>IF($A33="","",IF((AND($A33="ADD",OR(BE33="",BE33="Excellent"))),"1",(_xlfn.XLOOKUP(BE33,condition[lookupValue],condition[lookupKey],""))))</f>
        <v/>
      </c>
      <c r="BG33" s="7" t="str">
        <f t="shared" si="9"/>
        <v/>
      </c>
    </row>
    <row r="34" spans="2:59">
      <c r="B34" s="4"/>
      <c r="D34" s="3" t="str">
        <f>IF($A34="ADD",IF(NOT(ISBLANK(C34)),_xlfn.XLOOKUP(C34,roadnames[lookupValue],roadnames[lookupKey],"ERROR"),""), "")</f>
        <v/>
      </c>
      <c r="E34" s="5"/>
      <c r="F34" s="5"/>
      <c r="G34" s="4"/>
      <c r="H34" s="4"/>
      <c r="I34" s="6"/>
      <c r="J34" s="6"/>
      <c r="L34" s="3" t="str">
        <f>IF($A34="ADD",IF(NOT(ISBLANK(K34)),_xlfn.XLOOKUP(K34,side[lookupValue],side[lookupKey],"ERROR"),""), "")</f>
        <v/>
      </c>
      <c r="M34" s="6" t="str">
        <f t="shared" si="0"/>
        <v/>
      </c>
      <c r="N34" s="4"/>
      <c r="P34" s="3" t="str">
        <f>IF($A34="ADD",IF(NOT(ISBLANK(O34)),_xlfn.XLOOKUP(O34,len_adjust_rsn[lookupValue],len_adjust_rsn[lookupKey],"ERROR"),""), "")</f>
        <v/>
      </c>
      <c r="R34" s="3" t="str">
        <f>IF($A34="ADD",IF(NOT(ISBLANK(Q34)),_xlfn.XLOOKUP(Q34,geometry_type[lookupValue],geometry_type[lookupKey],"ERROR"),""), "")</f>
        <v/>
      </c>
      <c r="T34" s="3" t="str">
        <f>IF($A34="ADD",IF(NOT(ISBLANK(S34)),_xlfn.XLOOKUP(S34,ud_marking_group[lookupValue],ud_marking_group[lookupKey],"ERROR"),""), "")</f>
        <v/>
      </c>
      <c r="V34" s="3" t="str">
        <f>IF($A34="ADD",IF(NOT(ISBLANK(U34)),_xlfn.XLOOKUP(1,(ud_marking_type_lookup=U34)*(ud_marking_type_parentKey=T34),ud_marking_type[lookupKey],"ERROR"),""), "")</f>
        <v/>
      </c>
      <c r="X34" s="3" t="str">
        <f>IF($A34="ADD",IF(NOT(ISBLANK(W34)),_xlfn.XLOOKUP(W34,ud_marking_colour[lookupValue],ud_marking_colour[lookupKey],"ERROR"),""), "")</f>
        <v/>
      </c>
      <c r="AB34" s="3" t="str">
        <f>IF($A34="ADD",IF(NOT(ISBLANK(AA34)),_xlfn.XLOOKUP(AA34,ud_marking_durability[lookupValue],ud_marking_durability[lookupKey],"ERROR"),""), "")</f>
        <v/>
      </c>
      <c r="AD34" s="3" t="str">
        <f>IF($A34="ADD",IF(NOT(ISBLANK(AC34)),_xlfn.XLOOKUP(AC34,ud_marking_treatment[lookupValue],ud_marking_treatment[lookupKey],"ERROR"),""), "")</f>
        <v/>
      </c>
      <c r="AF34" s="3" t="str">
        <f>IF($A34="ADD",IF(NOT(ISBLANK(AE34)),_xlfn.XLOOKUP(1,(ud_marking_material_lookup=AE34)*(ud_marking_material_parentKey=AD34),ud_marking_material[lookupKey],"ERROR"),""), "")</f>
        <v/>
      </c>
      <c r="AI34" s="4"/>
      <c r="AJ34" s="6"/>
      <c r="AK34" s="6"/>
      <c r="AM34" s="7"/>
      <c r="AN34" s="4" t="str">
        <f t="shared" ca="1" si="1"/>
        <v/>
      </c>
      <c r="AO34" s="4"/>
      <c r="AP34" s="3" t="str">
        <f t="shared" si="2"/>
        <v/>
      </c>
      <c r="AQ34" s="3" t="str">
        <f>IF($A34="","",IF((AND($A34="ADD",OR(AP34="",AP34="In Use"))),"5",(_xlfn.XLOOKUP(AP34,ud_asset_status[lookupValue],ud_asset_status[lookupKey],""))))</f>
        <v/>
      </c>
      <c r="AR34" s="7"/>
      <c r="AT34" s="3" t="str">
        <f>IF($A34="ADD",IF(NOT(ISBLANK(AS34)),_xlfn.XLOOKUP(AS34,ar_replace_reason[lookupValue],ar_replace_reason[lookupKey],"ERROR"),""), "")</f>
        <v/>
      </c>
      <c r="AU34" s="3" t="str">
        <f t="shared" si="3"/>
        <v/>
      </c>
      <c r="AV34" s="3" t="str">
        <f>IF($A34="","",IF((AND($A34="ADD",OR(AU34="",AU34="Queenstown-Lakes District Council"))),"70",(_xlfn.XLOOKUP(AU34,ud_organisation_owner[lookupValue],ud_organisation_owner[lookupKey],""))))</f>
        <v/>
      </c>
      <c r="AW34" s="3" t="str">
        <f t="shared" si="4"/>
        <v/>
      </c>
      <c r="AX34" s="3" t="str">
        <f>IF($A34="","",IF((AND($A34="ADD",OR(AW34="",AW34="Queenstown-Lakes District Council"))),"70",(_xlfn.XLOOKUP(AW34,ud_organisation_owner[lookupValue],ud_organisation_owner[lookupKey],""))))</f>
        <v/>
      </c>
      <c r="AY34" s="3" t="str">
        <f t="shared" si="5"/>
        <v/>
      </c>
      <c r="AZ34" s="3" t="str">
        <f>IF($A34="","",IF((AND($A34="ADD",OR(AY34="",AY34="Local Authority"))),"17",(_xlfn.XLOOKUP(AY34,ud_sub_organisation[lookupValue],ud_sub_organisation[lookupKey],""))))</f>
        <v/>
      </c>
      <c r="BA34" s="3" t="str">
        <f t="shared" si="6"/>
        <v/>
      </c>
      <c r="BB34" s="3" t="str">
        <f>IF($A34="","",IF((AND($A34="ADD",OR(BA34="",BA34="Vested assets"))),"12",(_xlfn.XLOOKUP(BA34,ud_work_origin[lookupValue],ud_work_origin[lookupKey],""))))</f>
        <v/>
      </c>
      <c r="BC34" s="8"/>
      <c r="BD34" s="2" t="str">
        <f t="shared" si="7"/>
        <v/>
      </c>
      <c r="BE34" s="3" t="str">
        <f t="shared" si="8"/>
        <v/>
      </c>
      <c r="BF34" s="3" t="str">
        <f>IF($A34="","",IF((AND($A34="ADD",OR(BE34="",BE34="Excellent"))),"1",(_xlfn.XLOOKUP(BE34,condition[lookupValue],condition[lookupKey],""))))</f>
        <v/>
      </c>
      <c r="BG34" s="7" t="str">
        <f t="shared" si="9"/>
        <v/>
      </c>
    </row>
    <row r="35" spans="2:59">
      <c r="B35" s="4"/>
      <c r="D35" s="3" t="str">
        <f>IF($A35="ADD",IF(NOT(ISBLANK(C35)),_xlfn.XLOOKUP(C35,roadnames[lookupValue],roadnames[lookupKey],"ERROR"),""), "")</f>
        <v/>
      </c>
      <c r="E35" s="5"/>
      <c r="F35" s="5"/>
      <c r="G35" s="4"/>
      <c r="H35" s="4"/>
      <c r="I35" s="6"/>
      <c r="J35" s="6"/>
      <c r="L35" s="3" t="str">
        <f>IF($A35="ADD",IF(NOT(ISBLANK(K35)),_xlfn.XLOOKUP(K35,side[lookupValue],side[lookupKey],"ERROR"),""), "")</f>
        <v/>
      </c>
      <c r="M35" s="6" t="str">
        <f t="shared" si="0"/>
        <v/>
      </c>
      <c r="N35" s="4"/>
      <c r="P35" s="3" t="str">
        <f>IF($A35="ADD",IF(NOT(ISBLANK(O35)),_xlfn.XLOOKUP(O35,len_adjust_rsn[lookupValue],len_adjust_rsn[lookupKey],"ERROR"),""), "")</f>
        <v/>
      </c>
      <c r="R35" s="3" t="str">
        <f>IF($A35="ADD",IF(NOT(ISBLANK(Q35)),_xlfn.XLOOKUP(Q35,geometry_type[lookupValue],geometry_type[lookupKey],"ERROR"),""), "")</f>
        <v/>
      </c>
      <c r="T35" s="3" t="str">
        <f>IF($A35="ADD",IF(NOT(ISBLANK(S35)),_xlfn.XLOOKUP(S35,ud_marking_group[lookupValue],ud_marking_group[lookupKey],"ERROR"),""), "")</f>
        <v/>
      </c>
      <c r="V35" s="3" t="str">
        <f>IF($A35="ADD",IF(NOT(ISBLANK(U35)),_xlfn.XLOOKUP(1,(ud_marking_type_lookup=U35)*(ud_marking_type_parentKey=T35),ud_marking_type[lookupKey],"ERROR"),""), "")</f>
        <v/>
      </c>
      <c r="X35" s="3" t="str">
        <f>IF($A35="ADD",IF(NOT(ISBLANK(W35)),_xlfn.XLOOKUP(W35,ud_marking_colour[lookupValue],ud_marking_colour[lookupKey],"ERROR"),""), "")</f>
        <v/>
      </c>
      <c r="AB35" s="3" t="str">
        <f>IF($A35="ADD",IF(NOT(ISBLANK(AA35)),_xlfn.XLOOKUP(AA35,ud_marking_durability[lookupValue],ud_marking_durability[lookupKey],"ERROR"),""), "")</f>
        <v/>
      </c>
      <c r="AD35" s="3" t="str">
        <f>IF($A35="ADD",IF(NOT(ISBLANK(AC35)),_xlfn.XLOOKUP(AC35,ud_marking_treatment[lookupValue],ud_marking_treatment[lookupKey],"ERROR"),""), "")</f>
        <v/>
      </c>
      <c r="AF35" s="3" t="str">
        <f>IF($A35="ADD",IF(NOT(ISBLANK(AE35)),_xlfn.XLOOKUP(1,(ud_marking_material_lookup=AE35)*(ud_marking_material_parentKey=AD35),ud_marking_material[lookupKey],"ERROR"),""), "")</f>
        <v/>
      </c>
      <c r="AI35" s="4"/>
      <c r="AJ35" s="6"/>
      <c r="AK35" s="6"/>
      <c r="AM35" s="7"/>
      <c r="AN35" s="4" t="str">
        <f t="shared" ca="1" si="1"/>
        <v/>
      </c>
      <c r="AO35" s="4"/>
      <c r="AP35" s="3" t="str">
        <f t="shared" si="2"/>
        <v/>
      </c>
      <c r="AQ35" s="3" t="str">
        <f>IF($A35="","",IF((AND($A35="ADD",OR(AP35="",AP35="In Use"))),"5",(_xlfn.XLOOKUP(AP35,ud_asset_status[lookupValue],ud_asset_status[lookupKey],""))))</f>
        <v/>
      </c>
      <c r="AR35" s="7"/>
      <c r="AT35" s="3" t="str">
        <f>IF($A35="ADD",IF(NOT(ISBLANK(AS35)),_xlfn.XLOOKUP(AS35,ar_replace_reason[lookupValue],ar_replace_reason[lookupKey],"ERROR"),""), "")</f>
        <v/>
      </c>
      <c r="AU35" s="3" t="str">
        <f t="shared" si="3"/>
        <v/>
      </c>
      <c r="AV35" s="3" t="str">
        <f>IF($A35="","",IF((AND($A35="ADD",OR(AU35="",AU35="Queenstown-Lakes District Council"))),"70",(_xlfn.XLOOKUP(AU35,ud_organisation_owner[lookupValue],ud_organisation_owner[lookupKey],""))))</f>
        <v/>
      </c>
      <c r="AW35" s="3" t="str">
        <f t="shared" si="4"/>
        <v/>
      </c>
      <c r="AX35" s="3" t="str">
        <f>IF($A35="","",IF((AND($A35="ADD",OR(AW35="",AW35="Queenstown-Lakes District Council"))),"70",(_xlfn.XLOOKUP(AW35,ud_organisation_owner[lookupValue],ud_organisation_owner[lookupKey],""))))</f>
        <v/>
      </c>
      <c r="AY35" s="3" t="str">
        <f t="shared" si="5"/>
        <v/>
      </c>
      <c r="AZ35" s="3" t="str">
        <f>IF($A35="","",IF((AND($A35="ADD",OR(AY35="",AY35="Local Authority"))),"17",(_xlfn.XLOOKUP(AY35,ud_sub_organisation[lookupValue],ud_sub_organisation[lookupKey],""))))</f>
        <v/>
      </c>
      <c r="BA35" s="3" t="str">
        <f t="shared" si="6"/>
        <v/>
      </c>
      <c r="BB35" s="3" t="str">
        <f>IF($A35="","",IF((AND($A35="ADD",OR(BA35="",BA35="Vested assets"))),"12",(_xlfn.XLOOKUP(BA35,ud_work_origin[lookupValue],ud_work_origin[lookupKey],""))))</f>
        <v/>
      </c>
      <c r="BC35" s="8"/>
      <c r="BD35" s="2" t="str">
        <f t="shared" si="7"/>
        <v/>
      </c>
      <c r="BE35" s="3" t="str">
        <f t="shared" si="8"/>
        <v/>
      </c>
      <c r="BF35" s="3" t="str">
        <f>IF($A35="","",IF((AND($A35="ADD",OR(BE35="",BE35="Excellent"))),"1",(_xlfn.XLOOKUP(BE35,condition[lookupValue],condition[lookupKey],""))))</f>
        <v/>
      </c>
      <c r="BG35" s="7" t="str">
        <f t="shared" si="9"/>
        <v/>
      </c>
    </row>
    <row r="36" spans="2:59">
      <c r="B36" s="4"/>
      <c r="D36" s="3" t="str">
        <f>IF($A36="ADD",IF(NOT(ISBLANK(C36)),_xlfn.XLOOKUP(C36,roadnames[lookupValue],roadnames[lookupKey],"ERROR"),""), "")</f>
        <v/>
      </c>
      <c r="E36" s="5"/>
      <c r="F36" s="5"/>
      <c r="G36" s="4"/>
      <c r="H36" s="4"/>
      <c r="I36" s="6"/>
      <c r="J36" s="6"/>
      <c r="L36" s="3" t="str">
        <f>IF($A36="ADD",IF(NOT(ISBLANK(K36)),_xlfn.XLOOKUP(K36,side[lookupValue],side[lookupKey],"ERROR"),""), "")</f>
        <v/>
      </c>
      <c r="M36" s="6" t="str">
        <f t="shared" si="0"/>
        <v/>
      </c>
      <c r="N36" s="4"/>
      <c r="P36" s="3" t="str">
        <f>IF($A36="ADD",IF(NOT(ISBLANK(O36)),_xlfn.XLOOKUP(O36,len_adjust_rsn[lookupValue],len_adjust_rsn[lookupKey],"ERROR"),""), "")</f>
        <v/>
      </c>
      <c r="R36" s="3" t="str">
        <f>IF($A36="ADD",IF(NOT(ISBLANK(Q36)),_xlfn.XLOOKUP(Q36,geometry_type[lookupValue],geometry_type[lookupKey],"ERROR"),""), "")</f>
        <v/>
      </c>
      <c r="T36" s="3" t="str">
        <f>IF($A36="ADD",IF(NOT(ISBLANK(S36)),_xlfn.XLOOKUP(S36,ud_marking_group[lookupValue],ud_marking_group[lookupKey],"ERROR"),""), "")</f>
        <v/>
      </c>
      <c r="V36" s="3" t="str">
        <f>IF($A36="ADD",IF(NOT(ISBLANK(U36)),_xlfn.XLOOKUP(1,(ud_marking_type_lookup=U36)*(ud_marking_type_parentKey=T36),ud_marking_type[lookupKey],"ERROR"),""), "")</f>
        <v/>
      </c>
      <c r="X36" s="3" t="str">
        <f>IF($A36="ADD",IF(NOT(ISBLANK(W36)),_xlfn.XLOOKUP(W36,ud_marking_colour[lookupValue],ud_marking_colour[lookupKey],"ERROR"),""), "")</f>
        <v/>
      </c>
      <c r="AB36" s="3" t="str">
        <f>IF($A36="ADD",IF(NOT(ISBLANK(AA36)),_xlfn.XLOOKUP(AA36,ud_marking_durability[lookupValue],ud_marking_durability[lookupKey],"ERROR"),""), "")</f>
        <v/>
      </c>
      <c r="AD36" s="3" t="str">
        <f>IF($A36="ADD",IF(NOT(ISBLANK(AC36)),_xlfn.XLOOKUP(AC36,ud_marking_treatment[lookupValue],ud_marking_treatment[lookupKey],"ERROR"),""), "")</f>
        <v/>
      </c>
      <c r="AF36" s="3" t="str">
        <f>IF($A36="ADD",IF(NOT(ISBLANK(AE36)),_xlfn.XLOOKUP(1,(ud_marking_material_lookup=AE36)*(ud_marking_material_parentKey=AD36),ud_marking_material[lookupKey],"ERROR"),""), "")</f>
        <v/>
      </c>
      <c r="AI36" s="4"/>
      <c r="AJ36" s="6"/>
      <c r="AK36" s="6"/>
      <c r="AM36" s="7"/>
      <c r="AN36" s="4" t="str">
        <f t="shared" ca="1" si="1"/>
        <v/>
      </c>
      <c r="AO36" s="4"/>
      <c r="AP36" s="3" t="str">
        <f t="shared" si="2"/>
        <v/>
      </c>
      <c r="AQ36" s="3" t="str">
        <f>IF($A36="","",IF((AND($A36="ADD",OR(AP36="",AP36="In Use"))),"5",(_xlfn.XLOOKUP(AP36,ud_asset_status[lookupValue],ud_asset_status[lookupKey],""))))</f>
        <v/>
      </c>
      <c r="AR36" s="7"/>
      <c r="AT36" s="3" t="str">
        <f>IF($A36="ADD",IF(NOT(ISBLANK(AS36)),_xlfn.XLOOKUP(AS36,ar_replace_reason[lookupValue],ar_replace_reason[lookupKey],"ERROR"),""), "")</f>
        <v/>
      </c>
      <c r="AU36" s="3" t="str">
        <f t="shared" si="3"/>
        <v/>
      </c>
      <c r="AV36" s="3" t="str">
        <f>IF($A36="","",IF((AND($A36="ADD",OR(AU36="",AU36="Queenstown-Lakes District Council"))),"70",(_xlfn.XLOOKUP(AU36,ud_organisation_owner[lookupValue],ud_organisation_owner[lookupKey],""))))</f>
        <v/>
      </c>
      <c r="AW36" s="3" t="str">
        <f t="shared" si="4"/>
        <v/>
      </c>
      <c r="AX36" s="3" t="str">
        <f>IF($A36="","",IF((AND($A36="ADD",OR(AW36="",AW36="Queenstown-Lakes District Council"))),"70",(_xlfn.XLOOKUP(AW36,ud_organisation_owner[lookupValue],ud_organisation_owner[lookupKey],""))))</f>
        <v/>
      </c>
      <c r="AY36" s="3" t="str">
        <f t="shared" si="5"/>
        <v/>
      </c>
      <c r="AZ36" s="3" t="str">
        <f>IF($A36="","",IF((AND($A36="ADD",OR(AY36="",AY36="Local Authority"))),"17",(_xlfn.XLOOKUP(AY36,ud_sub_organisation[lookupValue],ud_sub_organisation[lookupKey],""))))</f>
        <v/>
      </c>
      <c r="BA36" s="3" t="str">
        <f t="shared" si="6"/>
        <v/>
      </c>
      <c r="BB36" s="3" t="str">
        <f>IF($A36="","",IF((AND($A36="ADD",OR(BA36="",BA36="Vested assets"))),"12",(_xlfn.XLOOKUP(BA36,ud_work_origin[lookupValue],ud_work_origin[lookupKey],""))))</f>
        <v/>
      </c>
      <c r="BC36" s="8"/>
      <c r="BD36" s="2" t="str">
        <f t="shared" si="7"/>
        <v/>
      </c>
      <c r="BE36" s="3" t="str">
        <f t="shared" si="8"/>
        <v/>
      </c>
      <c r="BF36" s="3" t="str">
        <f>IF($A36="","",IF((AND($A36="ADD",OR(BE36="",BE36="Excellent"))),"1",(_xlfn.XLOOKUP(BE36,condition[lookupValue],condition[lookupKey],""))))</f>
        <v/>
      </c>
      <c r="BG36" s="7" t="str">
        <f t="shared" si="9"/>
        <v/>
      </c>
    </row>
    <row r="37" spans="2:59">
      <c r="B37" s="4"/>
      <c r="D37" s="3" t="str">
        <f>IF($A37="ADD",IF(NOT(ISBLANK(C37)),_xlfn.XLOOKUP(C37,roadnames[lookupValue],roadnames[lookupKey],"ERROR"),""), "")</f>
        <v/>
      </c>
      <c r="E37" s="5"/>
      <c r="F37" s="5"/>
      <c r="G37" s="4"/>
      <c r="H37" s="4"/>
      <c r="I37" s="6"/>
      <c r="J37" s="6"/>
      <c r="L37" s="3" t="str">
        <f>IF($A37="ADD",IF(NOT(ISBLANK(K37)),_xlfn.XLOOKUP(K37,side[lookupValue],side[lookupKey],"ERROR"),""), "")</f>
        <v/>
      </c>
      <c r="M37" s="6" t="str">
        <f t="shared" si="0"/>
        <v/>
      </c>
      <c r="N37" s="4"/>
      <c r="P37" s="3" t="str">
        <f>IF($A37="ADD",IF(NOT(ISBLANK(O37)),_xlfn.XLOOKUP(O37,len_adjust_rsn[lookupValue],len_adjust_rsn[lookupKey],"ERROR"),""), "")</f>
        <v/>
      </c>
      <c r="R37" s="3" t="str">
        <f>IF($A37="ADD",IF(NOT(ISBLANK(Q37)),_xlfn.XLOOKUP(Q37,geometry_type[lookupValue],geometry_type[lookupKey],"ERROR"),""), "")</f>
        <v/>
      </c>
      <c r="T37" s="3" t="str">
        <f>IF($A37="ADD",IF(NOT(ISBLANK(S37)),_xlfn.XLOOKUP(S37,ud_marking_group[lookupValue],ud_marking_group[lookupKey],"ERROR"),""), "")</f>
        <v/>
      </c>
      <c r="V37" s="3" t="str">
        <f>IF($A37="ADD",IF(NOT(ISBLANK(U37)),_xlfn.XLOOKUP(1,(ud_marking_type_lookup=U37)*(ud_marking_type_parentKey=T37),ud_marking_type[lookupKey],"ERROR"),""), "")</f>
        <v/>
      </c>
      <c r="X37" s="3" t="str">
        <f>IF($A37="ADD",IF(NOT(ISBLANK(W37)),_xlfn.XLOOKUP(W37,ud_marking_colour[lookupValue],ud_marking_colour[lookupKey],"ERROR"),""), "")</f>
        <v/>
      </c>
      <c r="AB37" s="3" t="str">
        <f>IF($A37="ADD",IF(NOT(ISBLANK(AA37)),_xlfn.XLOOKUP(AA37,ud_marking_durability[lookupValue],ud_marking_durability[lookupKey],"ERROR"),""), "")</f>
        <v/>
      </c>
      <c r="AD37" s="3" t="str">
        <f>IF($A37="ADD",IF(NOT(ISBLANK(AC37)),_xlfn.XLOOKUP(AC37,ud_marking_treatment[lookupValue],ud_marking_treatment[lookupKey],"ERROR"),""), "")</f>
        <v/>
      </c>
      <c r="AF37" s="3" t="str">
        <f>IF($A37="ADD",IF(NOT(ISBLANK(AE37)),_xlfn.XLOOKUP(1,(ud_marking_material_lookup=AE37)*(ud_marking_material_parentKey=AD37),ud_marking_material[lookupKey],"ERROR"),""), "")</f>
        <v/>
      </c>
      <c r="AI37" s="4"/>
      <c r="AJ37" s="6"/>
      <c r="AK37" s="6"/>
      <c r="AM37" s="7"/>
      <c r="AN37" s="4" t="str">
        <f t="shared" ca="1" si="1"/>
        <v/>
      </c>
      <c r="AO37" s="4"/>
      <c r="AP37" s="3" t="str">
        <f t="shared" si="2"/>
        <v/>
      </c>
      <c r="AQ37" s="3" t="str">
        <f>IF($A37="","",IF((AND($A37="ADD",OR(AP37="",AP37="In Use"))),"5",(_xlfn.XLOOKUP(AP37,ud_asset_status[lookupValue],ud_asset_status[lookupKey],""))))</f>
        <v/>
      </c>
      <c r="AR37" s="7"/>
      <c r="AT37" s="3" t="str">
        <f>IF($A37="ADD",IF(NOT(ISBLANK(AS37)),_xlfn.XLOOKUP(AS37,ar_replace_reason[lookupValue],ar_replace_reason[lookupKey],"ERROR"),""), "")</f>
        <v/>
      </c>
      <c r="AU37" s="3" t="str">
        <f t="shared" si="3"/>
        <v/>
      </c>
      <c r="AV37" s="3" t="str">
        <f>IF($A37="","",IF((AND($A37="ADD",OR(AU37="",AU37="Queenstown-Lakes District Council"))),"70",(_xlfn.XLOOKUP(AU37,ud_organisation_owner[lookupValue],ud_organisation_owner[lookupKey],""))))</f>
        <v/>
      </c>
      <c r="AW37" s="3" t="str">
        <f t="shared" si="4"/>
        <v/>
      </c>
      <c r="AX37" s="3" t="str">
        <f>IF($A37="","",IF((AND($A37="ADD",OR(AW37="",AW37="Queenstown-Lakes District Council"))),"70",(_xlfn.XLOOKUP(AW37,ud_organisation_owner[lookupValue],ud_organisation_owner[lookupKey],""))))</f>
        <v/>
      </c>
      <c r="AY37" s="3" t="str">
        <f t="shared" si="5"/>
        <v/>
      </c>
      <c r="AZ37" s="3" t="str">
        <f>IF($A37="","",IF((AND($A37="ADD",OR(AY37="",AY37="Local Authority"))),"17",(_xlfn.XLOOKUP(AY37,ud_sub_organisation[lookupValue],ud_sub_organisation[lookupKey],""))))</f>
        <v/>
      </c>
      <c r="BA37" s="3" t="str">
        <f t="shared" si="6"/>
        <v/>
      </c>
      <c r="BB37" s="3" t="str">
        <f>IF($A37="","",IF((AND($A37="ADD",OR(BA37="",BA37="Vested assets"))),"12",(_xlfn.XLOOKUP(BA37,ud_work_origin[lookupValue],ud_work_origin[lookupKey],""))))</f>
        <v/>
      </c>
      <c r="BC37" s="8"/>
      <c r="BD37" s="2" t="str">
        <f t="shared" si="7"/>
        <v/>
      </c>
      <c r="BE37" s="3" t="str">
        <f t="shared" si="8"/>
        <v/>
      </c>
      <c r="BF37" s="3" t="str">
        <f>IF($A37="","",IF((AND($A37="ADD",OR(BE37="",BE37="Excellent"))),"1",(_xlfn.XLOOKUP(BE37,condition[lookupValue],condition[lookupKey],""))))</f>
        <v/>
      </c>
      <c r="BG37" s="7" t="str">
        <f t="shared" si="9"/>
        <v/>
      </c>
    </row>
    <row r="38" spans="2:59">
      <c r="B38" s="4"/>
      <c r="D38" s="3" t="str">
        <f>IF($A38="ADD",IF(NOT(ISBLANK(C38)),_xlfn.XLOOKUP(C38,roadnames[lookupValue],roadnames[lookupKey],"ERROR"),""), "")</f>
        <v/>
      </c>
      <c r="E38" s="5"/>
      <c r="F38" s="5"/>
      <c r="G38" s="4"/>
      <c r="H38" s="4"/>
      <c r="I38" s="6"/>
      <c r="J38" s="6"/>
      <c r="L38" s="3" t="str">
        <f>IF($A38="ADD",IF(NOT(ISBLANK(K38)),_xlfn.XLOOKUP(K38,side[lookupValue],side[lookupKey],"ERROR"),""), "")</f>
        <v/>
      </c>
      <c r="M38" s="6" t="str">
        <f t="shared" si="0"/>
        <v/>
      </c>
      <c r="N38" s="4"/>
      <c r="P38" s="3" t="str">
        <f>IF($A38="ADD",IF(NOT(ISBLANK(O38)),_xlfn.XLOOKUP(O38,len_adjust_rsn[lookupValue],len_adjust_rsn[lookupKey],"ERROR"),""), "")</f>
        <v/>
      </c>
      <c r="R38" s="3" t="str">
        <f>IF($A38="ADD",IF(NOT(ISBLANK(Q38)),_xlfn.XLOOKUP(Q38,geometry_type[lookupValue],geometry_type[lookupKey],"ERROR"),""), "")</f>
        <v/>
      </c>
      <c r="T38" s="3" t="str">
        <f>IF($A38="ADD",IF(NOT(ISBLANK(S38)),_xlfn.XLOOKUP(S38,ud_marking_group[lookupValue],ud_marking_group[lookupKey],"ERROR"),""), "")</f>
        <v/>
      </c>
      <c r="V38" s="3" t="str">
        <f>IF($A38="ADD",IF(NOT(ISBLANK(U38)),_xlfn.XLOOKUP(1,(ud_marking_type_lookup=U38)*(ud_marking_type_parentKey=T38),ud_marking_type[lookupKey],"ERROR"),""), "")</f>
        <v/>
      </c>
      <c r="X38" s="3" t="str">
        <f>IF($A38="ADD",IF(NOT(ISBLANK(W38)),_xlfn.XLOOKUP(W38,ud_marking_colour[lookupValue],ud_marking_colour[lookupKey],"ERROR"),""), "")</f>
        <v/>
      </c>
      <c r="AB38" s="3" t="str">
        <f>IF($A38="ADD",IF(NOT(ISBLANK(AA38)),_xlfn.XLOOKUP(AA38,ud_marking_durability[lookupValue],ud_marking_durability[lookupKey],"ERROR"),""), "")</f>
        <v/>
      </c>
      <c r="AD38" s="3" t="str">
        <f>IF($A38="ADD",IF(NOT(ISBLANK(AC38)),_xlfn.XLOOKUP(AC38,ud_marking_treatment[lookupValue],ud_marking_treatment[lookupKey],"ERROR"),""), "")</f>
        <v/>
      </c>
      <c r="AF38" s="3" t="str">
        <f>IF($A38="ADD",IF(NOT(ISBLANK(AE38)),_xlfn.XLOOKUP(1,(ud_marking_material_lookup=AE38)*(ud_marking_material_parentKey=AD38),ud_marking_material[lookupKey],"ERROR"),""), "")</f>
        <v/>
      </c>
      <c r="AI38" s="4"/>
      <c r="AJ38" s="6"/>
      <c r="AK38" s="6"/>
      <c r="AM38" s="7"/>
      <c r="AN38" s="4" t="str">
        <f t="shared" ca="1" si="1"/>
        <v/>
      </c>
      <c r="AO38" s="4"/>
      <c r="AP38" s="3" t="str">
        <f t="shared" si="2"/>
        <v/>
      </c>
      <c r="AQ38" s="3" t="str">
        <f>IF($A38="","",IF((AND($A38="ADD",OR(AP38="",AP38="In Use"))),"5",(_xlfn.XLOOKUP(AP38,ud_asset_status[lookupValue],ud_asset_status[lookupKey],""))))</f>
        <v/>
      </c>
      <c r="AR38" s="7"/>
      <c r="AT38" s="3" t="str">
        <f>IF($A38="ADD",IF(NOT(ISBLANK(AS38)),_xlfn.XLOOKUP(AS38,ar_replace_reason[lookupValue],ar_replace_reason[lookupKey],"ERROR"),""), "")</f>
        <v/>
      </c>
      <c r="AU38" s="3" t="str">
        <f t="shared" si="3"/>
        <v/>
      </c>
      <c r="AV38" s="3" t="str">
        <f>IF($A38="","",IF((AND($A38="ADD",OR(AU38="",AU38="Queenstown-Lakes District Council"))),"70",(_xlfn.XLOOKUP(AU38,ud_organisation_owner[lookupValue],ud_organisation_owner[lookupKey],""))))</f>
        <v/>
      </c>
      <c r="AW38" s="3" t="str">
        <f t="shared" si="4"/>
        <v/>
      </c>
      <c r="AX38" s="3" t="str">
        <f>IF($A38="","",IF((AND($A38="ADD",OR(AW38="",AW38="Queenstown-Lakes District Council"))),"70",(_xlfn.XLOOKUP(AW38,ud_organisation_owner[lookupValue],ud_organisation_owner[lookupKey],""))))</f>
        <v/>
      </c>
      <c r="AY38" s="3" t="str">
        <f t="shared" si="5"/>
        <v/>
      </c>
      <c r="AZ38" s="3" t="str">
        <f>IF($A38="","",IF((AND($A38="ADD",OR(AY38="",AY38="Local Authority"))),"17",(_xlfn.XLOOKUP(AY38,ud_sub_organisation[lookupValue],ud_sub_organisation[lookupKey],""))))</f>
        <v/>
      </c>
      <c r="BA38" s="3" t="str">
        <f t="shared" si="6"/>
        <v/>
      </c>
      <c r="BB38" s="3" t="str">
        <f>IF($A38="","",IF((AND($A38="ADD",OR(BA38="",BA38="Vested assets"))),"12",(_xlfn.XLOOKUP(BA38,ud_work_origin[lookupValue],ud_work_origin[lookupKey],""))))</f>
        <v/>
      </c>
      <c r="BC38" s="8"/>
      <c r="BD38" s="2" t="str">
        <f t="shared" si="7"/>
        <v/>
      </c>
      <c r="BE38" s="3" t="str">
        <f t="shared" si="8"/>
        <v/>
      </c>
      <c r="BF38" s="3" t="str">
        <f>IF($A38="","",IF((AND($A38="ADD",OR(BE38="",BE38="Excellent"))),"1",(_xlfn.XLOOKUP(BE38,condition[lookupValue],condition[lookupKey],""))))</f>
        <v/>
      </c>
      <c r="BG38" s="7" t="str">
        <f t="shared" si="9"/>
        <v/>
      </c>
    </row>
    <row r="39" spans="2:59">
      <c r="B39" s="4"/>
      <c r="D39" s="3" t="str">
        <f>IF($A39="ADD",IF(NOT(ISBLANK(C39)),_xlfn.XLOOKUP(C39,roadnames[lookupValue],roadnames[lookupKey],"ERROR"),""), "")</f>
        <v/>
      </c>
      <c r="E39" s="5"/>
      <c r="F39" s="5"/>
      <c r="G39" s="4"/>
      <c r="H39" s="4"/>
      <c r="I39" s="6"/>
      <c r="J39" s="6"/>
      <c r="L39" s="3" t="str">
        <f>IF($A39="ADD",IF(NOT(ISBLANK(K39)),_xlfn.XLOOKUP(K39,side[lookupValue],side[lookupKey],"ERROR"),""), "")</f>
        <v/>
      </c>
      <c r="M39" s="6" t="str">
        <f t="shared" si="0"/>
        <v/>
      </c>
      <c r="N39" s="4"/>
      <c r="P39" s="3" t="str">
        <f>IF($A39="ADD",IF(NOT(ISBLANK(O39)),_xlfn.XLOOKUP(O39,len_adjust_rsn[lookupValue],len_adjust_rsn[lookupKey],"ERROR"),""), "")</f>
        <v/>
      </c>
      <c r="R39" s="3" t="str">
        <f>IF($A39="ADD",IF(NOT(ISBLANK(Q39)),_xlfn.XLOOKUP(Q39,geometry_type[lookupValue],geometry_type[lookupKey],"ERROR"),""), "")</f>
        <v/>
      </c>
      <c r="T39" s="3" t="str">
        <f>IF($A39="ADD",IF(NOT(ISBLANK(S39)),_xlfn.XLOOKUP(S39,ud_marking_group[lookupValue],ud_marking_group[lookupKey],"ERROR"),""), "")</f>
        <v/>
      </c>
      <c r="V39" s="3" t="str">
        <f>IF($A39="ADD",IF(NOT(ISBLANK(U39)),_xlfn.XLOOKUP(1,(ud_marking_type_lookup=U39)*(ud_marking_type_parentKey=T39),ud_marking_type[lookupKey],"ERROR"),""), "")</f>
        <v/>
      </c>
      <c r="X39" s="3" t="str">
        <f>IF($A39="ADD",IF(NOT(ISBLANK(W39)),_xlfn.XLOOKUP(W39,ud_marking_colour[lookupValue],ud_marking_colour[lookupKey],"ERROR"),""), "")</f>
        <v/>
      </c>
      <c r="AB39" s="3" t="str">
        <f>IF($A39="ADD",IF(NOT(ISBLANK(AA39)),_xlfn.XLOOKUP(AA39,ud_marking_durability[lookupValue],ud_marking_durability[lookupKey],"ERROR"),""), "")</f>
        <v/>
      </c>
      <c r="AD39" s="3" t="str">
        <f>IF($A39="ADD",IF(NOT(ISBLANK(AC39)),_xlfn.XLOOKUP(AC39,ud_marking_treatment[lookupValue],ud_marking_treatment[lookupKey],"ERROR"),""), "")</f>
        <v/>
      </c>
      <c r="AF39" s="3" t="str">
        <f>IF($A39="ADD",IF(NOT(ISBLANK(AE39)),_xlfn.XLOOKUP(1,(ud_marking_material_lookup=AE39)*(ud_marking_material_parentKey=AD39),ud_marking_material[lookupKey],"ERROR"),""), "")</f>
        <v/>
      </c>
      <c r="AI39" s="4"/>
      <c r="AJ39" s="6"/>
      <c r="AK39" s="6"/>
      <c r="AM39" s="7"/>
      <c r="AN39" s="4" t="str">
        <f t="shared" ca="1" si="1"/>
        <v/>
      </c>
      <c r="AO39" s="4"/>
      <c r="AP39" s="3" t="str">
        <f t="shared" si="2"/>
        <v/>
      </c>
      <c r="AQ39" s="3" t="str">
        <f>IF($A39="","",IF((AND($A39="ADD",OR(AP39="",AP39="In Use"))),"5",(_xlfn.XLOOKUP(AP39,ud_asset_status[lookupValue],ud_asset_status[lookupKey],""))))</f>
        <v/>
      </c>
      <c r="AR39" s="7"/>
      <c r="AT39" s="3" t="str">
        <f>IF($A39="ADD",IF(NOT(ISBLANK(AS39)),_xlfn.XLOOKUP(AS39,ar_replace_reason[lookupValue],ar_replace_reason[lookupKey],"ERROR"),""), "")</f>
        <v/>
      </c>
      <c r="AU39" s="3" t="str">
        <f t="shared" si="3"/>
        <v/>
      </c>
      <c r="AV39" s="3" t="str">
        <f>IF($A39="","",IF((AND($A39="ADD",OR(AU39="",AU39="Queenstown-Lakes District Council"))),"70",(_xlfn.XLOOKUP(AU39,ud_organisation_owner[lookupValue],ud_organisation_owner[lookupKey],""))))</f>
        <v/>
      </c>
      <c r="AW39" s="3" t="str">
        <f t="shared" si="4"/>
        <v/>
      </c>
      <c r="AX39" s="3" t="str">
        <f>IF($A39="","",IF((AND($A39="ADD",OR(AW39="",AW39="Queenstown-Lakes District Council"))),"70",(_xlfn.XLOOKUP(AW39,ud_organisation_owner[lookupValue],ud_organisation_owner[lookupKey],""))))</f>
        <v/>
      </c>
      <c r="AY39" s="3" t="str">
        <f t="shared" si="5"/>
        <v/>
      </c>
      <c r="AZ39" s="3" t="str">
        <f>IF($A39="","",IF((AND($A39="ADD",OR(AY39="",AY39="Local Authority"))),"17",(_xlfn.XLOOKUP(AY39,ud_sub_organisation[lookupValue],ud_sub_organisation[lookupKey],""))))</f>
        <v/>
      </c>
      <c r="BA39" s="3" t="str">
        <f t="shared" si="6"/>
        <v/>
      </c>
      <c r="BB39" s="3" t="str">
        <f>IF($A39="","",IF((AND($A39="ADD",OR(BA39="",BA39="Vested assets"))),"12",(_xlfn.XLOOKUP(BA39,ud_work_origin[lookupValue],ud_work_origin[lookupKey],""))))</f>
        <v/>
      </c>
      <c r="BC39" s="8"/>
      <c r="BD39" s="2" t="str">
        <f t="shared" si="7"/>
        <v/>
      </c>
      <c r="BE39" s="3" t="str">
        <f t="shared" si="8"/>
        <v/>
      </c>
      <c r="BF39" s="3" t="str">
        <f>IF($A39="","",IF((AND($A39="ADD",OR(BE39="",BE39="Excellent"))),"1",(_xlfn.XLOOKUP(BE39,condition[lookupValue],condition[lookupKey],""))))</f>
        <v/>
      </c>
      <c r="BG39" s="7" t="str">
        <f t="shared" si="9"/>
        <v/>
      </c>
    </row>
    <row r="40" spans="2:59">
      <c r="B40" s="4"/>
      <c r="D40" s="3" t="str">
        <f>IF($A40="ADD",IF(NOT(ISBLANK(C40)),_xlfn.XLOOKUP(C40,roadnames[lookupValue],roadnames[lookupKey],"ERROR"),""), "")</f>
        <v/>
      </c>
      <c r="E40" s="5"/>
      <c r="F40" s="5"/>
      <c r="G40" s="4"/>
      <c r="H40" s="4"/>
      <c r="I40" s="6"/>
      <c r="J40" s="6"/>
      <c r="L40" s="3" t="str">
        <f>IF($A40="ADD",IF(NOT(ISBLANK(K40)),_xlfn.XLOOKUP(K40,side[lookupValue],side[lookupKey],"ERROR"),""), "")</f>
        <v/>
      </c>
      <c r="M40" s="6" t="str">
        <f t="shared" si="0"/>
        <v/>
      </c>
      <c r="N40" s="4"/>
      <c r="P40" s="3" t="str">
        <f>IF($A40="ADD",IF(NOT(ISBLANK(O40)),_xlfn.XLOOKUP(O40,len_adjust_rsn[lookupValue],len_adjust_rsn[lookupKey],"ERROR"),""), "")</f>
        <v/>
      </c>
      <c r="R40" s="3" t="str">
        <f>IF($A40="ADD",IF(NOT(ISBLANK(Q40)),_xlfn.XLOOKUP(Q40,geometry_type[lookupValue],geometry_type[lookupKey],"ERROR"),""), "")</f>
        <v/>
      </c>
      <c r="T40" s="3" t="str">
        <f>IF($A40="ADD",IF(NOT(ISBLANK(S40)),_xlfn.XLOOKUP(S40,ud_marking_group[lookupValue],ud_marking_group[lookupKey],"ERROR"),""), "")</f>
        <v/>
      </c>
      <c r="V40" s="3" t="str">
        <f>IF($A40="ADD",IF(NOT(ISBLANK(U40)),_xlfn.XLOOKUP(1,(ud_marking_type_lookup=U40)*(ud_marking_type_parentKey=T40),ud_marking_type[lookupKey],"ERROR"),""), "")</f>
        <v/>
      </c>
      <c r="X40" s="3" t="str">
        <f>IF($A40="ADD",IF(NOT(ISBLANK(W40)),_xlfn.XLOOKUP(W40,ud_marking_colour[lookupValue],ud_marking_colour[lookupKey],"ERROR"),""), "")</f>
        <v/>
      </c>
      <c r="AB40" s="3" t="str">
        <f>IF($A40="ADD",IF(NOT(ISBLANK(AA40)),_xlfn.XLOOKUP(AA40,ud_marking_durability[lookupValue],ud_marking_durability[lookupKey],"ERROR"),""), "")</f>
        <v/>
      </c>
      <c r="AD40" s="3" t="str">
        <f>IF($A40="ADD",IF(NOT(ISBLANK(AC40)),_xlfn.XLOOKUP(AC40,ud_marking_treatment[lookupValue],ud_marking_treatment[lookupKey],"ERROR"),""), "")</f>
        <v/>
      </c>
      <c r="AF40" s="3" t="str">
        <f>IF($A40="ADD",IF(NOT(ISBLANK(AE40)),_xlfn.XLOOKUP(1,(ud_marking_material_lookup=AE40)*(ud_marking_material_parentKey=AD40),ud_marking_material[lookupKey],"ERROR"),""), "")</f>
        <v/>
      </c>
      <c r="AI40" s="4"/>
      <c r="AJ40" s="6"/>
      <c r="AK40" s="6"/>
      <c r="AM40" s="7"/>
      <c r="AN40" s="4" t="str">
        <f t="shared" ca="1" si="1"/>
        <v/>
      </c>
      <c r="AO40" s="4"/>
      <c r="AP40" s="3" t="str">
        <f t="shared" si="2"/>
        <v/>
      </c>
      <c r="AQ40" s="3" t="str">
        <f>IF($A40="","",IF((AND($A40="ADD",OR(AP40="",AP40="In Use"))),"5",(_xlfn.XLOOKUP(AP40,ud_asset_status[lookupValue],ud_asset_status[lookupKey],""))))</f>
        <v/>
      </c>
      <c r="AR40" s="7"/>
      <c r="AT40" s="3" t="str">
        <f>IF($A40="ADD",IF(NOT(ISBLANK(AS40)),_xlfn.XLOOKUP(AS40,ar_replace_reason[lookupValue],ar_replace_reason[lookupKey],"ERROR"),""), "")</f>
        <v/>
      </c>
      <c r="AU40" s="3" t="str">
        <f t="shared" si="3"/>
        <v/>
      </c>
      <c r="AV40" s="3" t="str">
        <f>IF($A40="","",IF((AND($A40="ADD",OR(AU40="",AU40="Queenstown-Lakes District Council"))),"70",(_xlfn.XLOOKUP(AU40,ud_organisation_owner[lookupValue],ud_organisation_owner[lookupKey],""))))</f>
        <v/>
      </c>
      <c r="AW40" s="3" t="str">
        <f t="shared" si="4"/>
        <v/>
      </c>
      <c r="AX40" s="3" t="str">
        <f>IF($A40="","",IF((AND($A40="ADD",OR(AW40="",AW40="Queenstown-Lakes District Council"))),"70",(_xlfn.XLOOKUP(AW40,ud_organisation_owner[lookupValue],ud_organisation_owner[lookupKey],""))))</f>
        <v/>
      </c>
      <c r="AY40" s="3" t="str">
        <f t="shared" si="5"/>
        <v/>
      </c>
      <c r="AZ40" s="3" t="str">
        <f>IF($A40="","",IF((AND($A40="ADD",OR(AY40="",AY40="Local Authority"))),"17",(_xlfn.XLOOKUP(AY40,ud_sub_organisation[lookupValue],ud_sub_organisation[lookupKey],""))))</f>
        <v/>
      </c>
      <c r="BA40" s="3" t="str">
        <f t="shared" si="6"/>
        <v/>
      </c>
      <c r="BB40" s="3" t="str">
        <f>IF($A40="","",IF((AND($A40="ADD",OR(BA40="",BA40="Vested assets"))),"12",(_xlfn.XLOOKUP(BA40,ud_work_origin[lookupValue],ud_work_origin[lookupKey],""))))</f>
        <v/>
      </c>
      <c r="BC40" s="8"/>
      <c r="BD40" s="2" t="str">
        <f t="shared" si="7"/>
        <v/>
      </c>
      <c r="BE40" s="3" t="str">
        <f t="shared" si="8"/>
        <v/>
      </c>
      <c r="BF40" s="3" t="str">
        <f>IF($A40="","",IF((AND($A40="ADD",OR(BE40="",BE40="Excellent"))),"1",(_xlfn.XLOOKUP(BE40,condition[lookupValue],condition[lookupKey],""))))</f>
        <v/>
      </c>
      <c r="BG40" s="7" t="str">
        <f t="shared" si="9"/>
        <v/>
      </c>
    </row>
    <row r="41" spans="2:59">
      <c r="B41" s="4"/>
      <c r="D41" s="3" t="str">
        <f>IF($A41="ADD",IF(NOT(ISBLANK(C41)),_xlfn.XLOOKUP(C41,roadnames[lookupValue],roadnames[lookupKey],"ERROR"),""), "")</f>
        <v/>
      </c>
      <c r="E41" s="5"/>
      <c r="F41" s="5"/>
      <c r="G41" s="4"/>
      <c r="H41" s="4"/>
      <c r="I41" s="6"/>
      <c r="J41" s="6"/>
      <c r="L41" s="3" t="str">
        <f>IF($A41="ADD",IF(NOT(ISBLANK(K41)),_xlfn.XLOOKUP(K41,side[lookupValue],side[lookupKey],"ERROR"),""), "")</f>
        <v/>
      </c>
      <c r="M41" s="6" t="str">
        <f t="shared" si="0"/>
        <v/>
      </c>
      <c r="N41" s="4"/>
      <c r="P41" s="3" t="str">
        <f>IF($A41="ADD",IF(NOT(ISBLANK(O41)),_xlfn.XLOOKUP(O41,len_adjust_rsn[lookupValue],len_adjust_rsn[lookupKey],"ERROR"),""), "")</f>
        <v/>
      </c>
      <c r="R41" s="3" t="str">
        <f>IF($A41="ADD",IF(NOT(ISBLANK(Q41)),_xlfn.XLOOKUP(Q41,geometry_type[lookupValue],geometry_type[lookupKey],"ERROR"),""), "")</f>
        <v/>
      </c>
      <c r="T41" s="3" t="str">
        <f>IF($A41="ADD",IF(NOT(ISBLANK(S41)),_xlfn.XLOOKUP(S41,ud_marking_group[lookupValue],ud_marking_group[lookupKey],"ERROR"),""), "")</f>
        <v/>
      </c>
      <c r="V41" s="3" t="str">
        <f>IF($A41="ADD",IF(NOT(ISBLANK(U41)),_xlfn.XLOOKUP(1,(ud_marking_type_lookup=U41)*(ud_marking_type_parentKey=T41),ud_marking_type[lookupKey],"ERROR"),""), "")</f>
        <v/>
      </c>
      <c r="X41" s="3" t="str">
        <f>IF($A41="ADD",IF(NOT(ISBLANK(W41)),_xlfn.XLOOKUP(W41,ud_marking_colour[lookupValue],ud_marking_colour[lookupKey],"ERROR"),""), "")</f>
        <v/>
      </c>
      <c r="AB41" s="3" t="str">
        <f>IF($A41="ADD",IF(NOT(ISBLANK(AA41)),_xlfn.XLOOKUP(AA41,ud_marking_durability[lookupValue],ud_marking_durability[lookupKey],"ERROR"),""), "")</f>
        <v/>
      </c>
      <c r="AD41" s="3" t="str">
        <f>IF($A41="ADD",IF(NOT(ISBLANK(AC41)),_xlfn.XLOOKUP(AC41,ud_marking_treatment[lookupValue],ud_marking_treatment[lookupKey],"ERROR"),""), "")</f>
        <v/>
      </c>
      <c r="AF41" s="3" t="str">
        <f>IF($A41="ADD",IF(NOT(ISBLANK(AE41)),_xlfn.XLOOKUP(1,(ud_marking_material_lookup=AE41)*(ud_marking_material_parentKey=AD41),ud_marking_material[lookupKey],"ERROR"),""), "")</f>
        <v/>
      </c>
      <c r="AI41" s="4"/>
      <c r="AJ41" s="6"/>
      <c r="AK41" s="6"/>
      <c r="AM41" s="7"/>
      <c r="AN41" s="4" t="str">
        <f t="shared" ca="1" si="1"/>
        <v/>
      </c>
      <c r="AO41" s="4"/>
      <c r="AP41" s="3" t="str">
        <f t="shared" si="2"/>
        <v/>
      </c>
      <c r="AQ41" s="3" t="str">
        <f>IF($A41="","",IF((AND($A41="ADD",OR(AP41="",AP41="In Use"))),"5",(_xlfn.XLOOKUP(AP41,ud_asset_status[lookupValue],ud_asset_status[lookupKey],""))))</f>
        <v/>
      </c>
      <c r="AR41" s="7"/>
      <c r="AT41" s="3" t="str">
        <f>IF($A41="ADD",IF(NOT(ISBLANK(AS41)),_xlfn.XLOOKUP(AS41,ar_replace_reason[lookupValue],ar_replace_reason[lookupKey],"ERROR"),""), "")</f>
        <v/>
      </c>
      <c r="AU41" s="3" t="str">
        <f t="shared" si="3"/>
        <v/>
      </c>
      <c r="AV41" s="3" t="str">
        <f>IF($A41="","",IF((AND($A41="ADD",OR(AU41="",AU41="Queenstown-Lakes District Council"))),"70",(_xlfn.XLOOKUP(AU41,ud_organisation_owner[lookupValue],ud_organisation_owner[lookupKey],""))))</f>
        <v/>
      </c>
      <c r="AW41" s="3" t="str">
        <f t="shared" si="4"/>
        <v/>
      </c>
      <c r="AX41" s="3" t="str">
        <f>IF($A41="","",IF((AND($A41="ADD",OR(AW41="",AW41="Queenstown-Lakes District Council"))),"70",(_xlfn.XLOOKUP(AW41,ud_organisation_owner[lookupValue],ud_organisation_owner[lookupKey],""))))</f>
        <v/>
      </c>
      <c r="AY41" s="3" t="str">
        <f t="shared" si="5"/>
        <v/>
      </c>
      <c r="AZ41" s="3" t="str">
        <f>IF($A41="","",IF((AND($A41="ADD",OR(AY41="",AY41="Local Authority"))),"17",(_xlfn.XLOOKUP(AY41,ud_sub_organisation[lookupValue],ud_sub_organisation[lookupKey],""))))</f>
        <v/>
      </c>
      <c r="BA41" s="3" t="str">
        <f t="shared" si="6"/>
        <v/>
      </c>
      <c r="BB41" s="3" t="str">
        <f>IF($A41="","",IF((AND($A41="ADD",OR(BA41="",BA41="Vested assets"))),"12",(_xlfn.XLOOKUP(BA41,ud_work_origin[lookupValue],ud_work_origin[lookupKey],""))))</f>
        <v/>
      </c>
      <c r="BC41" s="8"/>
      <c r="BD41" s="2" t="str">
        <f t="shared" si="7"/>
        <v/>
      </c>
      <c r="BE41" s="3" t="str">
        <f t="shared" si="8"/>
        <v/>
      </c>
      <c r="BF41" s="3" t="str">
        <f>IF($A41="","",IF((AND($A41="ADD",OR(BE41="",BE41="Excellent"))),"1",(_xlfn.XLOOKUP(BE41,condition[lookupValue],condition[lookupKey],""))))</f>
        <v/>
      </c>
      <c r="BG41" s="7" t="str">
        <f t="shared" si="9"/>
        <v/>
      </c>
    </row>
    <row r="42" spans="2:59">
      <c r="B42" s="4"/>
      <c r="D42" s="3" t="str">
        <f>IF($A42="ADD",IF(NOT(ISBLANK(C42)),_xlfn.XLOOKUP(C42,roadnames[lookupValue],roadnames[lookupKey],"ERROR"),""), "")</f>
        <v/>
      </c>
      <c r="E42" s="5"/>
      <c r="F42" s="5"/>
      <c r="G42" s="4"/>
      <c r="H42" s="4"/>
      <c r="I42" s="6"/>
      <c r="J42" s="6"/>
      <c r="L42" s="3" t="str">
        <f>IF($A42="ADD",IF(NOT(ISBLANK(K42)),_xlfn.XLOOKUP(K42,side[lookupValue],side[lookupKey],"ERROR"),""), "")</f>
        <v/>
      </c>
      <c r="M42" s="6" t="str">
        <f t="shared" si="0"/>
        <v/>
      </c>
      <c r="N42" s="4"/>
      <c r="P42" s="3" t="str">
        <f>IF($A42="ADD",IF(NOT(ISBLANK(O42)),_xlfn.XLOOKUP(O42,len_adjust_rsn[lookupValue],len_adjust_rsn[lookupKey],"ERROR"),""), "")</f>
        <v/>
      </c>
      <c r="R42" s="3" t="str">
        <f>IF($A42="ADD",IF(NOT(ISBLANK(Q42)),_xlfn.XLOOKUP(Q42,geometry_type[lookupValue],geometry_type[lookupKey],"ERROR"),""), "")</f>
        <v/>
      </c>
      <c r="T42" s="3" t="str">
        <f>IF($A42="ADD",IF(NOT(ISBLANK(S42)),_xlfn.XLOOKUP(S42,ud_marking_group[lookupValue],ud_marking_group[lookupKey],"ERROR"),""), "")</f>
        <v/>
      </c>
      <c r="V42" s="3" t="str">
        <f>IF($A42="ADD",IF(NOT(ISBLANK(U42)),_xlfn.XLOOKUP(1,(ud_marking_type_lookup=U42)*(ud_marking_type_parentKey=T42),ud_marking_type[lookupKey],"ERROR"),""), "")</f>
        <v/>
      </c>
      <c r="X42" s="3" t="str">
        <f>IF($A42="ADD",IF(NOT(ISBLANK(W42)),_xlfn.XLOOKUP(W42,ud_marking_colour[lookupValue],ud_marking_colour[lookupKey],"ERROR"),""), "")</f>
        <v/>
      </c>
      <c r="AB42" s="3" t="str">
        <f>IF($A42="ADD",IF(NOT(ISBLANK(AA42)),_xlfn.XLOOKUP(AA42,ud_marking_durability[lookupValue],ud_marking_durability[lookupKey],"ERROR"),""), "")</f>
        <v/>
      </c>
      <c r="AD42" s="3" t="str">
        <f>IF($A42="ADD",IF(NOT(ISBLANK(AC42)),_xlfn.XLOOKUP(AC42,ud_marking_treatment[lookupValue],ud_marking_treatment[lookupKey],"ERROR"),""), "")</f>
        <v/>
      </c>
      <c r="AF42" s="3" t="str">
        <f>IF($A42="ADD",IF(NOT(ISBLANK(AE42)),_xlfn.XLOOKUP(1,(ud_marking_material_lookup=AE42)*(ud_marking_material_parentKey=AD42),ud_marking_material[lookupKey],"ERROR"),""), "")</f>
        <v/>
      </c>
      <c r="AI42" s="4"/>
      <c r="AJ42" s="6"/>
      <c r="AK42" s="6"/>
      <c r="AM42" s="7"/>
      <c r="AN42" s="4" t="str">
        <f t="shared" ca="1" si="1"/>
        <v/>
      </c>
      <c r="AO42" s="4"/>
      <c r="AP42" s="3" t="str">
        <f t="shared" si="2"/>
        <v/>
      </c>
      <c r="AQ42" s="3" t="str">
        <f>IF($A42="","",IF((AND($A42="ADD",OR(AP42="",AP42="In Use"))),"5",(_xlfn.XLOOKUP(AP42,ud_asset_status[lookupValue],ud_asset_status[lookupKey],""))))</f>
        <v/>
      </c>
      <c r="AR42" s="7"/>
      <c r="AT42" s="3" t="str">
        <f>IF($A42="ADD",IF(NOT(ISBLANK(AS42)),_xlfn.XLOOKUP(AS42,ar_replace_reason[lookupValue],ar_replace_reason[lookupKey],"ERROR"),""), "")</f>
        <v/>
      </c>
      <c r="AU42" s="3" t="str">
        <f t="shared" si="3"/>
        <v/>
      </c>
      <c r="AV42" s="3" t="str">
        <f>IF($A42="","",IF((AND($A42="ADD",OR(AU42="",AU42="Queenstown-Lakes District Council"))),"70",(_xlfn.XLOOKUP(AU42,ud_organisation_owner[lookupValue],ud_organisation_owner[lookupKey],""))))</f>
        <v/>
      </c>
      <c r="AW42" s="3" t="str">
        <f t="shared" si="4"/>
        <v/>
      </c>
      <c r="AX42" s="3" t="str">
        <f>IF($A42="","",IF((AND($A42="ADD",OR(AW42="",AW42="Queenstown-Lakes District Council"))),"70",(_xlfn.XLOOKUP(AW42,ud_organisation_owner[lookupValue],ud_organisation_owner[lookupKey],""))))</f>
        <v/>
      </c>
      <c r="AY42" s="3" t="str">
        <f t="shared" si="5"/>
        <v/>
      </c>
      <c r="AZ42" s="3" t="str">
        <f>IF($A42="","",IF((AND($A42="ADD",OR(AY42="",AY42="Local Authority"))),"17",(_xlfn.XLOOKUP(AY42,ud_sub_organisation[lookupValue],ud_sub_organisation[lookupKey],""))))</f>
        <v/>
      </c>
      <c r="BA42" s="3" t="str">
        <f t="shared" si="6"/>
        <v/>
      </c>
      <c r="BB42" s="3" t="str">
        <f>IF($A42="","",IF((AND($A42="ADD",OR(BA42="",BA42="Vested assets"))),"12",(_xlfn.XLOOKUP(BA42,ud_work_origin[lookupValue],ud_work_origin[lookupKey],""))))</f>
        <v/>
      </c>
      <c r="BC42" s="8"/>
      <c r="BD42" s="2" t="str">
        <f t="shared" si="7"/>
        <v/>
      </c>
      <c r="BE42" s="3" t="str">
        <f t="shared" si="8"/>
        <v/>
      </c>
      <c r="BF42" s="3" t="str">
        <f>IF($A42="","",IF((AND($A42="ADD",OR(BE42="",BE42="Excellent"))),"1",(_xlfn.XLOOKUP(BE42,condition[lookupValue],condition[lookupKey],""))))</f>
        <v/>
      </c>
      <c r="BG42" s="7" t="str">
        <f t="shared" si="9"/>
        <v/>
      </c>
    </row>
    <row r="43" spans="2:59">
      <c r="B43" s="4"/>
      <c r="D43" s="3" t="str">
        <f>IF($A43="ADD",IF(NOT(ISBLANK(C43)),_xlfn.XLOOKUP(C43,roadnames[lookupValue],roadnames[lookupKey],"ERROR"),""), "")</f>
        <v/>
      </c>
      <c r="E43" s="5"/>
      <c r="F43" s="5"/>
      <c r="G43" s="4"/>
      <c r="H43" s="4"/>
      <c r="I43" s="6"/>
      <c r="J43" s="6"/>
      <c r="L43" s="3" t="str">
        <f>IF($A43="ADD",IF(NOT(ISBLANK(K43)),_xlfn.XLOOKUP(K43,side[lookupValue],side[lookupKey],"ERROR"),""), "")</f>
        <v/>
      </c>
      <c r="M43" s="6" t="str">
        <f t="shared" si="0"/>
        <v/>
      </c>
      <c r="N43" s="4"/>
      <c r="P43" s="3" t="str">
        <f>IF($A43="ADD",IF(NOT(ISBLANK(O43)),_xlfn.XLOOKUP(O43,len_adjust_rsn[lookupValue],len_adjust_rsn[lookupKey],"ERROR"),""), "")</f>
        <v/>
      </c>
      <c r="R43" s="3" t="str">
        <f>IF($A43="ADD",IF(NOT(ISBLANK(Q43)),_xlfn.XLOOKUP(Q43,geometry_type[lookupValue],geometry_type[lookupKey],"ERROR"),""), "")</f>
        <v/>
      </c>
      <c r="T43" s="3" t="str">
        <f>IF($A43="ADD",IF(NOT(ISBLANK(S43)),_xlfn.XLOOKUP(S43,ud_marking_group[lookupValue],ud_marking_group[lookupKey],"ERROR"),""), "")</f>
        <v/>
      </c>
      <c r="V43" s="3" t="str">
        <f>IF($A43="ADD",IF(NOT(ISBLANK(U43)),_xlfn.XLOOKUP(1,(ud_marking_type_lookup=U43)*(ud_marking_type_parentKey=T43),ud_marking_type[lookupKey],"ERROR"),""), "")</f>
        <v/>
      </c>
      <c r="X43" s="3" t="str">
        <f>IF($A43="ADD",IF(NOT(ISBLANK(W43)),_xlfn.XLOOKUP(W43,ud_marking_colour[lookupValue],ud_marking_colour[lookupKey],"ERROR"),""), "")</f>
        <v/>
      </c>
      <c r="AB43" s="3" t="str">
        <f>IF($A43="ADD",IF(NOT(ISBLANK(AA43)),_xlfn.XLOOKUP(AA43,ud_marking_durability[lookupValue],ud_marking_durability[lookupKey],"ERROR"),""), "")</f>
        <v/>
      </c>
      <c r="AD43" s="3" t="str">
        <f>IF($A43="ADD",IF(NOT(ISBLANK(AC43)),_xlfn.XLOOKUP(AC43,ud_marking_treatment[lookupValue],ud_marking_treatment[lookupKey],"ERROR"),""), "")</f>
        <v/>
      </c>
      <c r="AF43" s="3" t="str">
        <f>IF($A43="ADD",IF(NOT(ISBLANK(AE43)),_xlfn.XLOOKUP(1,(ud_marking_material_lookup=AE43)*(ud_marking_material_parentKey=AD43),ud_marking_material[lookupKey],"ERROR"),""), "")</f>
        <v/>
      </c>
      <c r="AI43" s="4"/>
      <c r="AJ43" s="6"/>
      <c r="AK43" s="6"/>
      <c r="AM43" s="7"/>
      <c r="AN43" s="4" t="str">
        <f t="shared" ca="1" si="1"/>
        <v/>
      </c>
      <c r="AO43" s="4"/>
      <c r="AP43" s="3" t="str">
        <f t="shared" si="2"/>
        <v/>
      </c>
      <c r="AQ43" s="3" t="str">
        <f>IF($A43="","",IF((AND($A43="ADD",OR(AP43="",AP43="In Use"))),"5",(_xlfn.XLOOKUP(AP43,ud_asset_status[lookupValue],ud_asset_status[lookupKey],""))))</f>
        <v/>
      </c>
      <c r="AR43" s="7"/>
      <c r="AT43" s="3" t="str">
        <f>IF($A43="ADD",IF(NOT(ISBLANK(AS43)),_xlfn.XLOOKUP(AS43,ar_replace_reason[lookupValue],ar_replace_reason[lookupKey],"ERROR"),""), "")</f>
        <v/>
      </c>
      <c r="AU43" s="3" t="str">
        <f t="shared" si="3"/>
        <v/>
      </c>
      <c r="AV43" s="3" t="str">
        <f>IF($A43="","",IF((AND($A43="ADD",OR(AU43="",AU43="Queenstown-Lakes District Council"))),"70",(_xlfn.XLOOKUP(AU43,ud_organisation_owner[lookupValue],ud_organisation_owner[lookupKey],""))))</f>
        <v/>
      </c>
      <c r="AW43" s="3" t="str">
        <f t="shared" si="4"/>
        <v/>
      </c>
      <c r="AX43" s="3" t="str">
        <f>IF($A43="","",IF((AND($A43="ADD",OR(AW43="",AW43="Queenstown-Lakes District Council"))),"70",(_xlfn.XLOOKUP(AW43,ud_organisation_owner[lookupValue],ud_organisation_owner[lookupKey],""))))</f>
        <v/>
      </c>
      <c r="AY43" s="3" t="str">
        <f t="shared" si="5"/>
        <v/>
      </c>
      <c r="AZ43" s="3" t="str">
        <f>IF($A43="","",IF((AND($A43="ADD",OR(AY43="",AY43="Local Authority"))),"17",(_xlfn.XLOOKUP(AY43,ud_sub_organisation[lookupValue],ud_sub_organisation[lookupKey],""))))</f>
        <v/>
      </c>
      <c r="BA43" s="3" t="str">
        <f t="shared" si="6"/>
        <v/>
      </c>
      <c r="BB43" s="3" t="str">
        <f>IF($A43="","",IF((AND($A43="ADD",OR(BA43="",BA43="Vested assets"))),"12",(_xlfn.XLOOKUP(BA43,ud_work_origin[lookupValue],ud_work_origin[lookupKey],""))))</f>
        <v/>
      </c>
      <c r="BC43" s="8"/>
      <c r="BD43" s="2" t="str">
        <f t="shared" si="7"/>
        <v/>
      </c>
      <c r="BE43" s="3" t="str">
        <f t="shared" si="8"/>
        <v/>
      </c>
      <c r="BF43" s="3" t="str">
        <f>IF($A43="","",IF((AND($A43="ADD",OR(BE43="",BE43="Excellent"))),"1",(_xlfn.XLOOKUP(BE43,condition[lookupValue],condition[lookupKey],""))))</f>
        <v/>
      </c>
      <c r="BG43" s="7" t="str">
        <f t="shared" si="9"/>
        <v/>
      </c>
    </row>
    <row r="44" spans="2:59">
      <c r="B44" s="4"/>
      <c r="D44" s="3" t="str">
        <f>IF($A44="ADD",IF(NOT(ISBLANK(C44)),_xlfn.XLOOKUP(C44,roadnames[lookupValue],roadnames[lookupKey],"ERROR"),""), "")</f>
        <v/>
      </c>
      <c r="E44" s="5"/>
      <c r="F44" s="5"/>
      <c r="G44" s="4"/>
      <c r="H44" s="4"/>
      <c r="I44" s="6"/>
      <c r="J44" s="6"/>
      <c r="L44" s="3" t="str">
        <f>IF($A44="ADD",IF(NOT(ISBLANK(K44)),_xlfn.XLOOKUP(K44,side[lookupValue],side[lookupKey],"ERROR"),""), "")</f>
        <v/>
      </c>
      <c r="M44" s="6" t="str">
        <f t="shared" si="0"/>
        <v/>
      </c>
      <c r="N44" s="4"/>
      <c r="P44" s="3" t="str">
        <f>IF($A44="ADD",IF(NOT(ISBLANK(O44)),_xlfn.XLOOKUP(O44,len_adjust_rsn[lookupValue],len_adjust_rsn[lookupKey],"ERROR"),""), "")</f>
        <v/>
      </c>
      <c r="R44" s="3" t="str">
        <f>IF($A44="ADD",IF(NOT(ISBLANK(Q44)),_xlfn.XLOOKUP(Q44,geometry_type[lookupValue],geometry_type[lookupKey],"ERROR"),""), "")</f>
        <v/>
      </c>
      <c r="T44" s="3" t="str">
        <f>IF($A44="ADD",IF(NOT(ISBLANK(S44)),_xlfn.XLOOKUP(S44,ud_marking_group[lookupValue],ud_marking_group[lookupKey],"ERROR"),""), "")</f>
        <v/>
      </c>
      <c r="V44" s="3" t="str">
        <f>IF($A44="ADD",IF(NOT(ISBLANK(U44)),_xlfn.XLOOKUP(1,(ud_marking_type_lookup=U44)*(ud_marking_type_parentKey=T44),ud_marking_type[lookupKey],"ERROR"),""), "")</f>
        <v/>
      </c>
      <c r="X44" s="3" t="str">
        <f>IF($A44="ADD",IF(NOT(ISBLANK(W44)),_xlfn.XLOOKUP(W44,ud_marking_colour[lookupValue],ud_marking_colour[lookupKey],"ERROR"),""), "")</f>
        <v/>
      </c>
      <c r="AB44" s="3" t="str">
        <f>IF($A44="ADD",IF(NOT(ISBLANK(AA44)),_xlfn.XLOOKUP(AA44,ud_marking_durability[lookupValue],ud_marking_durability[lookupKey],"ERROR"),""), "")</f>
        <v/>
      </c>
      <c r="AD44" s="3" t="str">
        <f>IF($A44="ADD",IF(NOT(ISBLANK(AC44)),_xlfn.XLOOKUP(AC44,ud_marking_treatment[lookupValue],ud_marking_treatment[lookupKey],"ERROR"),""), "")</f>
        <v/>
      </c>
      <c r="AF44" s="3" t="str">
        <f>IF($A44="ADD",IF(NOT(ISBLANK(AE44)),_xlfn.XLOOKUP(1,(ud_marking_material_lookup=AE44)*(ud_marking_material_parentKey=AD44),ud_marking_material[lookupKey],"ERROR"),""), "")</f>
        <v/>
      </c>
      <c r="AI44" s="4"/>
      <c r="AJ44" s="6"/>
      <c r="AK44" s="6"/>
      <c r="AM44" s="7"/>
      <c r="AN44" s="4" t="str">
        <f t="shared" ca="1" si="1"/>
        <v/>
      </c>
      <c r="AO44" s="4"/>
      <c r="AP44" s="3" t="str">
        <f t="shared" si="2"/>
        <v/>
      </c>
      <c r="AQ44" s="3" t="str">
        <f>IF($A44="","",IF((AND($A44="ADD",OR(AP44="",AP44="In Use"))),"5",(_xlfn.XLOOKUP(AP44,ud_asset_status[lookupValue],ud_asset_status[lookupKey],""))))</f>
        <v/>
      </c>
      <c r="AR44" s="7"/>
      <c r="AT44" s="3" t="str">
        <f>IF($A44="ADD",IF(NOT(ISBLANK(AS44)),_xlfn.XLOOKUP(AS44,ar_replace_reason[lookupValue],ar_replace_reason[lookupKey],"ERROR"),""), "")</f>
        <v/>
      </c>
      <c r="AU44" s="3" t="str">
        <f t="shared" si="3"/>
        <v/>
      </c>
      <c r="AV44" s="3" t="str">
        <f>IF($A44="","",IF((AND($A44="ADD",OR(AU44="",AU44="Queenstown-Lakes District Council"))),"70",(_xlfn.XLOOKUP(AU44,ud_organisation_owner[lookupValue],ud_organisation_owner[lookupKey],""))))</f>
        <v/>
      </c>
      <c r="AW44" s="3" t="str">
        <f t="shared" si="4"/>
        <v/>
      </c>
      <c r="AX44" s="3" t="str">
        <f>IF($A44="","",IF((AND($A44="ADD",OR(AW44="",AW44="Queenstown-Lakes District Council"))),"70",(_xlfn.XLOOKUP(AW44,ud_organisation_owner[lookupValue],ud_organisation_owner[lookupKey],""))))</f>
        <v/>
      </c>
      <c r="AY44" s="3" t="str">
        <f t="shared" si="5"/>
        <v/>
      </c>
      <c r="AZ44" s="3" t="str">
        <f>IF($A44="","",IF((AND($A44="ADD",OR(AY44="",AY44="Local Authority"))),"17",(_xlfn.XLOOKUP(AY44,ud_sub_organisation[lookupValue],ud_sub_organisation[lookupKey],""))))</f>
        <v/>
      </c>
      <c r="BA44" s="3" t="str">
        <f t="shared" si="6"/>
        <v/>
      </c>
      <c r="BB44" s="3" t="str">
        <f>IF($A44="","",IF((AND($A44="ADD",OR(BA44="",BA44="Vested assets"))),"12",(_xlfn.XLOOKUP(BA44,ud_work_origin[lookupValue],ud_work_origin[lookupKey],""))))</f>
        <v/>
      </c>
      <c r="BC44" s="8"/>
      <c r="BD44" s="2" t="str">
        <f t="shared" si="7"/>
        <v/>
      </c>
      <c r="BE44" s="3" t="str">
        <f t="shared" si="8"/>
        <v/>
      </c>
      <c r="BF44" s="3" t="str">
        <f>IF($A44="","",IF((AND($A44="ADD",OR(BE44="",BE44="Excellent"))),"1",(_xlfn.XLOOKUP(BE44,condition[lookupValue],condition[lookupKey],""))))</f>
        <v/>
      </c>
      <c r="BG44" s="7" t="str">
        <f t="shared" si="9"/>
        <v/>
      </c>
    </row>
    <row r="45" spans="2:59">
      <c r="B45" s="4"/>
      <c r="D45" s="3" t="str">
        <f>IF($A45="ADD",IF(NOT(ISBLANK(C45)),_xlfn.XLOOKUP(C45,roadnames[lookupValue],roadnames[lookupKey],"ERROR"),""), "")</f>
        <v/>
      </c>
      <c r="E45" s="5"/>
      <c r="F45" s="5"/>
      <c r="G45" s="4"/>
      <c r="H45" s="4"/>
      <c r="I45" s="6"/>
      <c r="J45" s="6"/>
      <c r="L45" s="3" t="str">
        <f>IF($A45="ADD",IF(NOT(ISBLANK(K45)),_xlfn.XLOOKUP(K45,side[lookupValue],side[lookupKey],"ERROR"),""), "")</f>
        <v/>
      </c>
      <c r="M45" s="6" t="str">
        <f t="shared" si="0"/>
        <v/>
      </c>
      <c r="N45" s="4"/>
      <c r="P45" s="3" t="str">
        <f>IF($A45="ADD",IF(NOT(ISBLANK(O45)),_xlfn.XLOOKUP(O45,len_adjust_rsn[lookupValue],len_adjust_rsn[lookupKey],"ERROR"),""), "")</f>
        <v/>
      </c>
      <c r="R45" s="3" t="str">
        <f>IF($A45="ADD",IF(NOT(ISBLANK(Q45)),_xlfn.XLOOKUP(Q45,geometry_type[lookupValue],geometry_type[lookupKey],"ERROR"),""), "")</f>
        <v/>
      </c>
      <c r="T45" s="3" t="str">
        <f>IF($A45="ADD",IF(NOT(ISBLANK(S45)),_xlfn.XLOOKUP(S45,ud_marking_group[lookupValue],ud_marking_group[lookupKey],"ERROR"),""), "")</f>
        <v/>
      </c>
      <c r="V45" s="3" t="str">
        <f>IF($A45="ADD",IF(NOT(ISBLANK(U45)),_xlfn.XLOOKUP(1,(ud_marking_type_lookup=U45)*(ud_marking_type_parentKey=T45),ud_marking_type[lookupKey],"ERROR"),""), "")</f>
        <v/>
      </c>
      <c r="X45" s="3" t="str">
        <f>IF($A45="ADD",IF(NOT(ISBLANK(W45)),_xlfn.XLOOKUP(W45,ud_marking_colour[lookupValue],ud_marking_colour[lookupKey],"ERROR"),""), "")</f>
        <v/>
      </c>
      <c r="AB45" s="3" t="str">
        <f>IF($A45="ADD",IF(NOT(ISBLANK(AA45)),_xlfn.XLOOKUP(AA45,ud_marking_durability[lookupValue],ud_marking_durability[lookupKey],"ERROR"),""), "")</f>
        <v/>
      </c>
      <c r="AD45" s="3" t="str">
        <f>IF($A45="ADD",IF(NOT(ISBLANK(AC45)),_xlfn.XLOOKUP(AC45,ud_marking_treatment[lookupValue],ud_marking_treatment[lookupKey],"ERROR"),""), "")</f>
        <v/>
      </c>
      <c r="AF45" s="3" t="str">
        <f>IF($A45="ADD",IF(NOT(ISBLANK(AE45)),_xlfn.XLOOKUP(1,(ud_marking_material_lookup=AE45)*(ud_marking_material_parentKey=AD45),ud_marking_material[lookupKey],"ERROR"),""), "")</f>
        <v/>
      </c>
      <c r="AI45" s="4"/>
      <c r="AJ45" s="6"/>
      <c r="AK45" s="6"/>
      <c r="AM45" s="7"/>
      <c r="AN45" s="4" t="str">
        <f t="shared" ca="1" si="1"/>
        <v/>
      </c>
      <c r="AO45" s="4"/>
      <c r="AP45" s="3" t="str">
        <f t="shared" si="2"/>
        <v/>
      </c>
      <c r="AQ45" s="3" t="str">
        <f>IF($A45="","",IF((AND($A45="ADD",OR(AP45="",AP45="In Use"))),"5",(_xlfn.XLOOKUP(AP45,ud_asset_status[lookupValue],ud_asset_status[lookupKey],""))))</f>
        <v/>
      </c>
      <c r="AR45" s="7"/>
      <c r="AT45" s="3" t="str">
        <f>IF($A45="ADD",IF(NOT(ISBLANK(AS45)),_xlfn.XLOOKUP(AS45,ar_replace_reason[lookupValue],ar_replace_reason[lookupKey],"ERROR"),""), "")</f>
        <v/>
      </c>
      <c r="AU45" s="3" t="str">
        <f t="shared" si="3"/>
        <v/>
      </c>
      <c r="AV45" s="3" t="str">
        <f>IF($A45="","",IF((AND($A45="ADD",OR(AU45="",AU45="Queenstown-Lakes District Council"))),"70",(_xlfn.XLOOKUP(AU45,ud_organisation_owner[lookupValue],ud_organisation_owner[lookupKey],""))))</f>
        <v/>
      </c>
      <c r="AW45" s="3" t="str">
        <f t="shared" si="4"/>
        <v/>
      </c>
      <c r="AX45" s="3" t="str">
        <f>IF($A45="","",IF((AND($A45="ADD",OR(AW45="",AW45="Queenstown-Lakes District Council"))),"70",(_xlfn.XLOOKUP(AW45,ud_organisation_owner[lookupValue],ud_organisation_owner[lookupKey],""))))</f>
        <v/>
      </c>
      <c r="AY45" s="3" t="str">
        <f t="shared" si="5"/>
        <v/>
      </c>
      <c r="AZ45" s="3" t="str">
        <f>IF($A45="","",IF((AND($A45="ADD",OR(AY45="",AY45="Local Authority"))),"17",(_xlfn.XLOOKUP(AY45,ud_sub_organisation[lookupValue],ud_sub_organisation[lookupKey],""))))</f>
        <v/>
      </c>
      <c r="BA45" s="3" t="str">
        <f t="shared" si="6"/>
        <v/>
      </c>
      <c r="BB45" s="3" t="str">
        <f>IF($A45="","",IF((AND($A45="ADD",OR(BA45="",BA45="Vested assets"))),"12",(_xlfn.XLOOKUP(BA45,ud_work_origin[lookupValue],ud_work_origin[lookupKey],""))))</f>
        <v/>
      </c>
      <c r="BC45" s="8"/>
      <c r="BD45" s="2" t="str">
        <f t="shared" si="7"/>
        <v/>
      </c>
      <c r="BE45" s="3" t="str">
        <f t="shared" si="8"/>
        <v/>
      </c>
      <c r="BF45" s="3" t="str">
        <f>IF($A45="","",IF((AND($A45="ADD",OR(BE45="",BE45="Excellent"))),"1",(_xlfn.XLOOKUP(BE45,condition[lookupValue],condition[lookupKey],""))))</f>
        <v/>
      </c>
      <c r="BG45" s="7" t="str">
        <f t="shared" si="9"/>
        <v/>
      </c>
    </row>
    <row r="46" spans="2:59">
      <c r="B46" s="4"/>
      <c r="D46" s="3" t="str">
        <f>IF($A46="ADD",IF(NOT(ISBLANK(C46)),_xlfn.XLOOKUP(C46,roadnames[lookupValue],roadnames[lookupKey],"ERROR"),""), "")</f>
        <v/>
      </c>
      <c r="E46" s="5"/>
      <c r="F46" s="5"/>
      <c r="G46" s="4"/>
      <c r="H46" s="4"/>
      <c r="I46" s="6"/>
      <c r="J46" s="6"/>
      <c r="L46" s="3" t="str">
        <f>IF($A46="ADD",IF(NOT(ISBLANK(K46)),_xlfn.XLOOKUP(K46,side[lookupValue],side[lookupKey],"ERROR"),""), "")</f>
        <v/>
      </c>
      <c r="M46" s="6" t="str">
        <f t="shared" si="0"/>
        <v/>
      </c>
      <c r="N46" s="4"/>
      <c r="P46" s="3" t="str">
        <f>IF($A46="ADD",IF(NOT(ISBLANK(O46)),_xlfn.XLOOKUP(O46,len_adjust_rsn[lookupValue],len_adjust_rsn[lookupKey],"ERROR"),""), "")</f>
        <v/>
      </c>
      <c r="R46" s="3" t="str">
        <f>IF($A46="ADD",IF(NOT(ISBLANK(Q46)),_xlfn.XLOOKUP(Q46,geometry_type[lookupValue],geometry_type[lookupKey],"ERROR"),""), "")</f>
        <v/>
      </c>
      <c r="T46" s="3" t="str">
        <f>IF($A46="ADD",IF(NOT(ISBLANK(S46)),_xlfn.XLOOKUP(S46,ud_marking_group[lookupValue],ud_marking_group[lookupKey],"ERROR"),""), "")</f>
        <v/>
      </c>
      <c r="V46" s="3" t="str">
        <f>IF($A46="ADD",IF(NOT(ISBLANK(U46)),_xlfn.XLOOKUP(1,(ud_marking_type_lookup=U46)*(ud_marking_type_parentKey=T46),ud_marking_type[lookupKey],"ERROR"),""), "")</f>
        <v/>
      </c>
      <c r="X46" s="3" t="str">
        <f>IF($A46="ADD",IF(NOT(ISBLANK(W46)),_xlfn.XLOOKUP(W46,ud_marking_colour[lookupValue],ud_marking_colour[lookupKey],"ERROR"),""), "")</f>
        <v/>
      </c>
      <c r="AB46" s="3" t="str">
        <f>IF($A46="ADD",IF(NOT(ISBLANK(AA46)),_xlfn.XLOOKUP(AA46,ud_marking_durability[lookupValue],ud_marking_durability[lookupKey],"ERROR"),""), "")</f>
        <v/>
      </c>
      <c r="AD46" s="3" t="str">
        <f>IF($A46="ADD",IF(NOT(ISBLANK(AC46)),_xlfn.XLOOKUP(AC46,ud_marking_treatment[lookupValue],ud_marking_treatment[lookupKey],"ERROR"),""), "")</f>
        <v/>
      </c>
      <c r="AF46" s="3" t="str">
        <f>IF($A46="ADD",IF(NOT(ISBLANK(AE46)),_xlfn.XLOOKUP(1,(ud_marking_material_lookup=AE46)*(ud_marking_material_parentKey=AD46),ud_marking_material[lookupKey],"ERROR"),""), "")</f>
        <v/>
      </c>
      <c r="AI46" s="4"/>
      <c r="AJ46" s="6"/>
      <c r="AK46" s="6"/>
      <c r="AM46" s="7"/>
      <c r="AN46" s="4" t="str">
        <f t="shared" ca="1" si="1"/>
        <v/>
      </c>
      <c r="AO46" s="4"/>
      <c r="AP46" s="3" t="str">
        <f t="shared" si="2"/>
        <v/>
      </c>
      <c r="AQ46" s="3" t="str">
        <f>IF($A46="","",IF((AND($A46="ADD",OR(AP46="",AP46="In Use"))),"5",(_xlfn.XLOOKUP(AP46,ud_asset_status[lookupValue],ud_asset_status[lookupKey],""))))</f>
        <v/>
      </c>
      <c r="AR46" s="7"/>
      <c r="AT46" s="3" t="str">
        <f>IF($A46="ADD",IF(NOT(ISBLANK(AS46)),_xlfn.XLOOKUP(AS46,ar_replace_reason[lookupValue],ar_replace_reason[lookupKey],"ERROR"),""), "")</f>
        <v/>
      </c>
      <c r="AU46" s="3" t="str">
        <f t="shared" si="3"/>
        <v/>
      </c>
      <c r="AV46" s="3" t="str">
        <f>IF($A46="","",IF((AND($A46="ADD",OR(AU46="",AU46="Queenstown-Lakes District Council"))),"70",(_xlfn.XLOOKUP(AU46,ud_organisation_owner[lookupValue],ud_organisation_owner[lookupKey],""))))</f>
        <v/>
      </c>
      <c r="AW46" s="3" t="str">
        <f t="shared" si="4"/>
        <v/>
      </c>
      <c r="AX46" s="3" t="str">
        <f>IF($A46="","",IF((AND($A46="ADD",OR(AW46="",AW46="Queenstown-Lakes District Council"))),"70",(_xlfn.XLOOKUP(AW46,ud_organisation_owner[lookupValue],ud_organisation_owner[lookupKey],""))))</f>
        <v/>
      </c>
      <c r="AY46" s="3" t="str">
        <f t="shared" si="5"/>
        <v/>
      </c>
      <c r="AZ46" s="3" t="str">
        <f>IF($A46="","",IF((AND($A46="ADD",OR(AY46="",AY46="Local Authority"))),"17",(_xlfn.XLOOKUP(AY46,ud_sub_organisation[lookupValue],ud_sub_organisation[lookupKey],""))))</f>
        <v/>
      </c>
      <c r="BA46" s="3" t="str">
        <f t="shared" si="6"/>
        <v/>
      </c>
      <c r="BB46" s="3" t="str">
        <f>IF($A46="","",IF((AND($A46="ADD",OR(BA46="",BA46="Vested assets"))),"12",(_xlfn.XLOOKUP(BA46,ud_work_origin[lookupValue],ud_work_origin[lookupKey],""))))</f>
        <v/>
      </c>
      <c r="BC46" s="8"/>
      <c r="BD46" s="2" t="str">
        <f t="shared" si="7"/>
        <v/>
      </c>
      <c r="BE46" s="3" t="str">
        <f t="shared" si="8"/>
        <v/>
      </c>
      <c r="BF46" s="3" t="str">
        <f>IF($A46="","",IF((AND($A46="ADD",OR(BE46="",BE46="Excellent"))),"1",(_xlfn.XLOOKUP(BE46,condition[lookupValue],condition[lookupKey],""))))</f>
        <v/>
      </c>
      <c r="BG46" s="7" t="str">
        <f t="shared" si="9"/>
        <v/>
      </c>
    </row>
    <row r="47" spans="2:59">
      <c r="B47" s="4"/>
      <c r="D47" s="3" t="str">
        <f>IF($A47="ADD",IF(NOT(ISBLANK(C47)),_xlfn.XLOOKUP(C47,roadnames[lookupValue],roadnames[lookupKey],"ERROR"),""), "")</f>
        <v/>
      </c>
      <c r="E47" s="5"/>
      <c r="F47" s="5"/>
      <c r="G47" s="4"/>
      <c r="H47" s="4"/>
      <c r="I47" s="6"/>
      <c r="J47" s="6"/>
      <c r="L47" s="3" t="str">
        <f>IF($A47="ADD",IF(NOT(ISBLANK(K47)),_xlfn.XLOOKUP(K47,side[lookupValue],side[lookupKey],"ERROR"),""), "")</f>
        <v/>
      </c>
      <c r="M47" s="6" t="str">
        <f t="shared" si="0"/>
        <v/>
      </c>
      <c r="N47" s="4"/>
      <c r="P47" s="3" t="str">
        <f>IF($A47="ADD",IF(NOT(ISBLANK(O47)),_xlfn.XLOOKUP(O47,len_adjust_rsn[lookupValue],len_adjust_rsn[lookupKey],"ERROR"),""), "")</f>
        <v/>
      </c>
      <c r="R47" s="3" t="str">
        <f>IF($A47="ADD",IF(NOT(ISBLANK(Q47)),_xlfn.XLOOKUP(Q47,geometry_type[lookupValue],geometry_type[lookupKey],"ERROR"),""), "")</f>
        <v/>
      </c>
      <c r="T47" s="3" t="str">
        <f>IF($A47="ADD",IF(NOT(ISBLANK(S47)),_xlfn.XLOOKUP(S47,ud_marking_group[lookupValue],ud_marking_group[lookupKey],"ERROR"),""), "")</f>
        <v/>
      </c>
      <c r="V47" s="3" t="str">
        <f>IF($A47="ADD",IF(NOT(ISBLANK(U47)),_xlfn.XLOOKUP(1,(ud_marking_type_lookup=U47)*(ud_marking_type_parentKey=T47),ud_marking_type[lookupKey],"ERROR"),""), "")</f>
        <v/>
      </c>
      <c r="X47" s="3" t="str">
        <f>IF($A47="ADD",IF(NOT(ISBLANK(W47)),_xlfn.XLOOKUP(W47,ud_marking_colour[lookupValue],ud_marking_colour[lookupKey],"ERROR"),""), "")</f>
        <v/>
      </c>
      <c r="AB47" s="3" t="str">
        <f>IF($A47="ADD",IF(NOT(ISBLANK(AA47)),_xlfn.XLOOKUP(AA47,ud_marking_durability[lookupValue],ud_marking_durability[lookupKey],"ERROR"),""), "")</f>
        <v/>
      </c>
      <c r="AD47" s="3" t="str">
        <f>IF($A47="ADD",IF(NOT(ISBLANK(AC47)),_xlfn.XLOOKUP(AC47,ud_marking_treatment[lookupValue],ud_marking_treatment[lookupKey],"ERROR"),""), "")</f>
        <v/>
      </c>
      <c r="AF47" s="3" t="str">
        <f>IF($A47="ADD",IF(NOT(ISBLANK(AE47)),_xlfn.XLOOKUP(1,(ud_marking_material_lookup=AE47)*(ud_marking_material_parentKey=AD47),ud_marking_material[lookupKey],"ERROR"),""), "")</f>
        <v/>
      </c>
      <c r="AI47" s="4"/>
      <c r="AJ47" s="6"/>
      <c r="AK47" s="6"/>
      <c r="AM47" s="7"/>
      <c r="AN47" s="4" t="str">
        <f t="shared" ca="1" si="1"/>
        <v/>
      </c>
      <c r="AO47" s="4"/>
      <c r="AP47" s="3" t="str">
        <f t="shared" si="2"/>
        <v/>
      </c>
      <c r="AQ47" s="3" t="str">
        <f>IF($A47="","",IF((AND($A47="ADD",OR(AP47="",AP47="In Use"))),"5",(_xlfn.XLOOKUP(AP47,ud_asset_status[lookupValue],ud_asset_status[lookupKey],""))))</f>
        <v/>
      </c>
      <c r="AR47" s="7"/>
      <c r="AT47" s="3" t="str">
        <f>IF($A47="ADD",IF(NOT(ISBLANK(AS47)),_xlfn.XLOOKUP(AS47,ar_replace_reason[lookupValue],ar_replace_reason[lookupKey],"ERROR"),""), "")</f>
        <v/>
      </c>
      <c r="AU47" s="3" t="str">
        <f t="shared" si="3"/>
        <v/>
      </c>
      <c r="AV47" s="3" t="str">
        <f>IF($A47="","",IF((AND($A47="ADD",OR(AU47="",AU47="Queenstown-Lakes District Council"))),"70",(_xlfn.XLOOKUP(AU47,ud_organisation_owner[lookupValue],ud_organisation_owner[lookupKey],""))))</f>
        <v/>
      </c>
      <c r="AW47" s="3" t="str">
        <f t="shared" si="4"/>
        <v/>
      </c>
      <c r="AX47" s="3" t="str">
        <f>IF($A47="","",IF((AND($A47="ADD",OR(AW47="",AW47="Queenstown-Lakes District Council"))),"70",(_xlfn.XLOOKUP(AW47,ud_organisation_owner[lookupValue],ud_organisation_owner[lookupKey],""))))</f>
        <v/>
      </c>
      <c r="AY47" s="3" t="str">
        <f t="shared" si="5"/>
        <v/>
      </c>
      <c r="AZ47" s="3" t="str">
        <f>IF($A47="","",IF((AND($A47="ADD",OR(AY47="",AY47="Local Authority"))),"17",(_xlfn.XLOOKUP(AY47,ud_sub_organisation[lookupValue],ud_sub_organisation[lookupKey],""))))</f>
        <v/>
      </c>
      <c r="BA47" s="3" t="str">
        <f t="shared" si="6"/>
        <v/>
      </c>
      <c r="BB47" s="3" t="str">
        <f>IF($A47="","",IF((AND($A47="ADD",OR(BA47="",BA47="Vested assets"))),"12",(_xlfn.XLOOKUP(BA47,ud_work_origin[lookupValue],ud_work_origin[lookupKey],""))))</f>
        <v/>
      </c>
      <c r="BC47" s="8"/>
      <c r="BD47" s="2" t="str">
        <f t="shared" si="7"/>
        <v/>
      </c>
      <c r="BE47" s="3" t="str">
        <f t="shared" si="8"/>
        <v/>
      </c>
      <c r="BF47" s="3" t="str">
        <f>IF($A47="","",IF((AND($A47="ADD",OR(BE47="",BE47="Excellent"))),"1",(_xlfn.XLOOKUP(BE47,condition[lookupValue],condition[lookupKey],""))))</f>
        <v/>
      </c>
      <c r="BG47" s="7" t="str">
        <f t="shared" si="9"/>
        <v/>
      </c>
    </row>
    <row r="48" spans="2:59">
      <c r="B48" s="4"/>
      <c r="D48" s="3" t="str">
        <f>IF($A48="ADD",IF(NOT(ISBLANK(C48)),_xlfn.XLOOKUP(C48,roadnames[lookupValue],roadnames[lookupKey],"ERROR"),""), "")</f>
        <v/>
      </c>
      <c r="E48" s="5"/>
      <c r="F48" s="5"/>
      <c r="G48" s="4"/>
      <c r="H48" s="4"/>
      <c r="I48" s="6"/>
      <c r="J48" s="6"/>
      <c r="L48" s="3" t="str">
        <f>IF($A48="ADD",IF(NOT(ISBLANK(K48)),_xlfn.XLOOKUP(K48,side[lookupValue],side[lookupKey],"ERROR"),""), "")</f>
        <v/>
      </c>
      <c r="M48" s="6" t="str">
        <f t="shared" si="0"/>
        <v/>
      </c>
      <c r="N48" s="4"/>
      <c r="P48" s="3" t="str">
        <f>IF($A48="ADD",IF(NOT(ISBLANK(O48)),_xlfn.XLOOKUP(O48,len_adjust_rsn[lookupValue],len_adjust_rsn[lookupKey],"ERROR"),""), "")</f>
        <v/>
      </c>
      <c r="R48" s="3" t="str">
        <f>IF($A48="ADD",IF(NOT(ISBLANK(Q48)),_xlfn.XLOOKUP(Q48,geometry_type[lookupValue],geometry_type[lookupKey],"ERROR"),""), "")</f>
        <v/>
      </c>
      <c r="T48" s="3" t="str">
        <f>IF($A48="ADD",IF(NOT(ISBLANK(S48)),_xlfn.XLOOKUP(S48,ud_marking_group[lookupValue],ud_marking_group[lookupKey],"ERROR"),""), "")</f>
        <v/>
      </c>
      <c r="V48" s="3" t="str">
        <f>IF($A48="ADD",IF(NOT(ISBLANK(U48)),_xlfn.XLOOKUP(1,(ud_marking_type_lookup=U48)*(ud_marking_type_parentKey=T48),ud_marking_type[lookupKey],"ERROR"),""), "")</f>
        <v/>
      </c>
      <c r="X48" s="3" t="str">
        <f>IF($A48="ADD",IF(NOT(ISBLANK(W48)),_xlfn.XLOOKUP(W48,ud_marking_colour[lookupValue],ud_marking_colour[lookupKey],"ERROR"),""), "")</f>
        <v/>
      </c>
      <c r="AB48" s="3" t="str">
        <f>IF($A48="ADD",IF(NOT(ISBLANK(AA48)),_xlfn.XLOOKUP(AA48,ud_marking_durability[lookupValue],ud_marking_durability[lookupKey],"ERROR"),""), "")</f>
        <v/>
      </c>
      <c r="AD48" s="3" t="str">
        <f>IF($A48="ADD",IF(NOT(ISBLANK(AC48)),_xlfn.XLOOKUP(AC48,ud_marking_treatment[lookupValue],ud_marking_treatment[lookupKey],"ERROR"),""), "")</f>
        <v/>
      </c>
      <c r="AF48" s="3" t="str">
        <f>IF($A48="ADD",IF(NOT(ISBLANK(AE48)),_xlfn.XLOOKUP(1,(ud_marking_material_lookup=AE48)*(ud_marking_material_parentKey=AD48),ud_marking_material[lookupKey],"ERROR"),""), "")</f>
        <v/>
      </c>
      <c r="AI48" s="4"/>
      <c r="AJ48" s="6"/>
      <c r="AK48" s="6"/>
      <c r="AM48" s="7"/>
      <c r="AN48" s="4" t="str">
        <f t="shared" ca="1" si="1"/>
        <v/>
      </c>
      <c r="AO48" s="4"/>
      <c r="AP48" s="3" t="str">
        <f t="shared" si="2"/>
        <v/>
      </c>
      <c r="AQ48" s="3" t="str">
        <f>IF($A48="","",IF((AND($A48="ADD",OR(AP48="",AP48="In Use"))),"5",(_xlfn.XLOOKUP(AP48,ud_asset_status[lookupValue],ud_asset_status[lookupKey],""))))</f>
        <v/>
      </c>
      <c r="AR48" s="7"/>
      <c r="AT48" s="3" t="str">
        <f>IF($A48="ADD",IF(NOT(ISBLANK(AS48)),_xlfn.XLOOKUP(AS48,ar_replace_reason[lookupValue],ar_replace_reason[lookupKey],"ERROR"),""), "")</f>
        <v/>
      </c>
      <c r="AU48" s="3" t="str">
        <f t="shared" si="3"/>
        <v/>
      </c>
      <c r="AV48" s="3" t="str">
        <f>IF($A48="","",IF((AND($A48="ADD",OR(AU48="",AU48="Queenstown-Lakes District Council"))),"70",(_xlfn.XLOOKUP(AU48,ud_organisation_owner[lookupValue],ud_organisation_owner[lookupKey],""))))</f>
        <v/>
      </c>
      <c r="AW48" s="3" t="str">
        <f t="shared" si="4"/>
        <v/>
      </c>
      <c r="AX48" s="3" t="str">
        <f>IF($A48="","",IF((AND($A48="ADD",OR(AW48="",AW48="Queenstown-Lakes District Council"))),"70",(_xlfn.XLOOKUP(AW48,ud_organisation_owner[lookupValue],ud_organisation_owner[lookupKey],""))))</f>
        <v/>
      </c>
      <c r="AY48" s="3" t="str">
        <f t="shared" si="5"/>
        <v/>
      </c>
      <c r="AZ48" s="3" t="str">
        <f>IF($A48="","",IF((AND($A48="ADD",OR(AY48="",AY48="Local Authority"))),"17",(_xlfn.XLOOKUP(AY48,ud_sub_organisation[lookupValue],ud_sub_organisation[lookupKey],""))))</f>
        <v/>
      </c>
      <c r="BA48" s="3" t="str">
        <f t="shared" si="6"/>
        <v/>
      </c>
      <c r="BB48" s="3" t="str">
        <f>IF($A48="","",IF((AND($A48="ADD",OR(BA48="",BA48="Vested assets"))),"12",(_xlfn.XLOOKUP(BA48,ud_work_origin[lookupValue],ud_work_origin[lookupKey],""))))</f>
        <v/>
      </c>
      <c r="BC48" s="8"/>
      <c r="BD48" s="2" t="str">
        <f t="shared" si="7"/>
        <v/>
      </c>
      <c r="BE48" s="3" t="str">
        <f t="shared" si="8"/>
        <v/>
      </c>
      <c r="BF48" s="3" t="str">
        <f>IF($A48="","",IF((AND($A48="ADD",OR(BE48="",BE48="Excellent"))),"1",(_xlfn.XLOOKUP(BE48,condition[lookupValue],condition[lookupKey],""))))</f>
        <v/>
      </c>
      <c r="BG48" s="7" t="str">
        <f t="shared" si="9"/>
        <v/>
      </c>
    </row>
    <row r="49" spans="2:59">
      <c r="B49" s="4"/>
      <c r="D49" s="3" t="str">
        <f>IF($A49="ADD",IF(NOT(ISBLANK(C49)),_xlfn.XLOOKUP(C49,roadnames[lookupValue],roadnames[lookupKey],"ERROR"),""), "")</f>
        <v/>
      </c>
      <c r="E49" s="5"/>
      <c r="F49" s="5"/>
      <c r="G49" s="4"/>
      <c r="H49" s="4"/>
      <c r="I49" s="6"/>
      <c r="J49" s="6"/>
      <c r="L49" s="3" t="str">
        <f>IF($A49="ADD",IF(NOT(ISBLANK(K49)),_xlfn.XLOOKUP(K49,side[lookupValue],side[lookupKey],"ERROR"),""), "")</f>
        <v/>
      </c>
      <c r="M49" s="6" t="str">
        <f t="shared" si="0"/>
        <v/>
      </c>
      <c r="N49" s="4"/>
      <c r="P49" s="3" t="str">
        <f>IF($A49="ADD",IF(NOT(ISBLANK(O49)),_xlfn.XLOOKUP(O49,len_adjust_rsn[lookupValue],len_adjust_rsn[lookupKey],"ERROR"),""), "")</f>
        <v/>
      </c>
      <c r="R49" s="3" t="str">
        <f>IF($A49="ADD",IF(NOT(ISBLANK(Q49)),_xlfn.XLOOKUP(Q49,geometry_type[lookupValue],geometry_type[lookupKey],"ERROR"),""), "")</f>
        <v/>
      </c>
      <c r="T49" s="3" t="str">
        <f>IF($A49="ADD",IF(NOT(ISBLANK(S49)),_xlfn.XLOOKUP(S49,ud_marking_group[lookupValue],ud_marking_group[lookupKey],"ERROR"),""), "")</f>
        <v/>
      </c>
      <c r="V49" s="3" t="str">
        <f>IF($A49="ADD",IF(NOT(ISBLANK(U49)),_xlfn.XLOOKUP(1,(ud_marking_type_lookup=U49)*(ud_marking_type_parentKey=T49),ud_marking_type[lookupKey],"ERROR"),""), "")</f>
        <v/>
      </c>
      <c r="X49" s="3" t="str">
        <f>IF($A49="ADD",IF(NOT(ISBLANK(W49)),_xlfn.XLOOKUP(W49,ud_marking_colour[lookupValue],ud_marking_colour[lookupKey],"ERROR"),""), "")</f>
        <v/>
      </c>
      <c r="AB49" s="3" t="str">
        <f>IF($A49="ADD",IF(NOT(ISBLANK(AA49)),_xlfn.XLOOKUP(AA49,ud_marking_durability[lookupValue],ud_marking_durability[lookupKey],"ERROR"),""), "")</f>
        <v/>
      </c>
      <c r="AD49" s="3" t="str">
        <f>IF($A49="ADD",IF(NOT(ISBLANK(AC49)),_xlfn.XLOOKUP(AC49,ud_marking_treatment[lookupValue],ud_marking_treatment[lookupKey],"ERROR"),""), "")</f>
        <v/>
      </c>
      <c r="AF49" s="3" t="str">
        <f>IF($A49="ADD",IF(NOT(ISBLANK(AE49)),_xlfn.XLOOKUP(1,(ud_marking_material_lookup=AE49)*(ud_marking_material_parentKey=AD49),ud_marking_material[lookupKey],"ERROR"),""), "")</f>
        <v/>
      </c>
      <c r="AI49" s="4"/>
      <c r="AJ49" s="6"/>
      <c r="AK49" s="6"/>
      <c r="AM49" s="7"/>
      <c r="AN49" s="4" t="str">
        <f t="shared" ca="1" si="1"/>
        <v/>
      </c>
      <c r="AO49" s="4"/>
      <c r="AP49" s="3" t="str">
        <f t="shared" si="2"/>
        <v/>
      </c>
      <c r="AQ49" s="3" t="str">
        <f>IF($A49="","",IF((AND($A49="ADD",OR(AP49="",AP49="In Use"))),"5",(_xlfn.XLOOKUP(AP49,ud_asset_status[lookupValue],ud_asset_status[lookupKey],""))))</f>
        <v/>
      </c>
      <c r="AR49" s="7"/>
      <c r="AT49" s="3" t="str">
        <f>IF($A49="ADD",IF(NOT(ISBLANK(AS49)),_xlfn.XLOOKUP(AS49,ar_replace_reason[lookupValue],ar_replace_reason[lookupKey],"ERROR"),""), "")</f>
        <v/>
      </c>
      <c r="AU49" s="3" t="str">
        <f t="shared" si="3"/>
        <v/>
      </c>
      <c r="AV49" s="3" t="str">
        <f>IF($A49="","",IF((AND($A49="ADD",OR(AU49="",AU49="Queenstown-Lakes District Council"))),"70",(_xlfn.XLOOKUP(AU49,ud_organisation_owner[lookupValue],ud_organisation_owner[lookupKey],""))))</f>
        <v/>
      </c>
      <c r="AW49" s="3" t="str">
        <f t="shared" si="4"/>
        <v/>
      </c>
      <c r="AX49" s="3" t="str">
        <f>IF($A49="","",IF((AND($A49="ADD",OR(AW49="",AW49="Queenstown-Lakes District Council"))),"70",(_xlfn.XLOOKUP(AW49,ud_organisation_owner[lookupValue],ud_organisation_owner[lookupKey],""))))</f>
        <v/>
      </c>
      <c r="AY49" s="3" t="str">
        <f t="shared" si="5"/>
        <v/>
      </c>
      <c r="AZ49" s="3" t="str">
        <f>IF($A49="","",IF((AND($A49="ADD",OR(AY49="",AY49="Local Authority"))),"17",(_xlfn.XLOOKUP(AY49,ud_sub_organisation[lookupValue],ud_sub_organisation[lookupKey],""))))</f>
        <v/>
      </c>
      <c r="BA49" s="3" t="str">
        <f t="shared" si="6"/>
        <v/>
      </c>
      <c r="BB49" s="3" t="str">
        <f>IF($A49="","",IF((AND($A49="ADD",OR(BA49="",BA49="Vested assets"))),"12",(_xlfn.XLOOKUP(BA49,ud_work_origin[lookupValue],ud_work_origin[lookupKey],""))))</f>
        <v/>
      </c>
      <c r="BC49" s="8"/>
      <c r="BD49" s="2" t="str">
        <f t="shared" si="7"/>
        <v/>
      </c>
      <c r="BE49" s="3" t="str">
        <f t="shared" si="8"/>
        <v/>
      </c>
      <c r="BF49" s="3" t="str">
        <f>IF($A49="","",IF((AND($A49="ADD",OR(BE49="",BE49="Excellent"))),"1",(_xlfn.XLOOKUP(BE49,condition[lookupValue],condition[lookupKey],""))))</f>
        <v/>
      </c>
      <c r="BG49" s="7" t="str">
        <f t="shared" si="9"/>
        <v/>
      </c>
    </row>
    <row r="50" spans="2:59">
      <c r="B50" s="4"/>
      <c r="D50" s="3" t="str">
        <f>IF($A50="ADD",IF(NOT(ISBLANK(C50)),_xlfn.XLOOKUP(C50,roadnames[lookupValue],roadnames[lookupKey],"ERROR"),""), "")</f>
        <v/>
      </c>
      <c r="E50" s="5"/>
      <c r="F50" s="5"/>
      <c r="G50" s="4"/>
      <c r="H50" s="4"/>
      <c r="I50" s="6"/>
      <c r="J50" s="6"/>
      <c r="L50" s="3" t="str">
        <f>IF($A50="ADD",IF(NOT(ISBLANK(K50)),_xlfn.XLOOKUP(K50,side[lookupValue],side[lookupKey],"ERROR"),""), "")</f>
        <v/>
      </c>
      <c r="M50" s="6" t="str">
        <f t="shared" si="0"/>
        <v/>
      </c>
      <c r="N50" s="4"/>
      <c r="P50" s="3" t="str">
        <f>IF($A50="ADD",IF(NOT(ISBLANK(O50)),_xlfn.XLOOKUP(O50,len_adjust_rsn[lookupValue],len_adjust_rsn[lookupKey],"ERROR"),""), "")</f>
        <v/>
      </c>
      <c r="R50" s="3" t="str">
        <f>IF($A50="ADD",IF(NOT(ISBLANK(Q50)),_xlfn.XLOOKUP(Q50,geometry_type[lookupValue],geometry_type[lookupKey],"ERROR"),""), "")</f>
        <v/>
      </c>
      <c r="T50" s="3" t="str">
        <f>IF($A50="ADD",IF(NOT(ISBLANK(S50)),_xlfn.XLOOKUP(S50,ud_marking_group[lookupValue],ud_marking_group[lookupKey],"ERROR"),""), "")</f>
        <v/>
      </c>
      <c r="V50" s="3" t="str">
        <f>IF($A50="ADD",IF(NOT(ISBLANK(U50)),_xlfn.XLOOKUP(1,(ud_marking_type_lookup=U50)*(ud_marking_type_parentKey=T50),ud_marking_type[lookupKey],"ERROR"),""), "")</f>
        <v/>
      </c>
      <c r="X50" s="3" t="str">
        <f>IF($A50="ADD",IF(NOT(ISBLANK(W50)),_xlfn.XLOOKUP(W50,ud_marking_colour[lookupValue],ud_marking_colour[lookupKey],"ERROR"),""), "")</f>
        <v/>
      </c>
      <c r="AB50" s="3" t="str">
        <f>IF($A50="ADD",IF(NOT(ISBLANK(AA50)),_xlfn.XLOOKUP(AA50,ud_marking_durability[lookupValue],ud_marking_durability[lookupKey],"ERROR"),""), "")</f>
        <v/>
      </c>
      <c r="AD50" s="3" t="str">
        <f>IF($A50="ADD",IF(NOT(ISBLANK(AC50)),_xlfn.XLOOKUP(AC50,ud_marking_treatment[lookupValue],ud_marking_treatment[lookupKey],"ERROR"),""), "")</f>
        <v/>
      </c>
      <c r="AF50" s="3" t="str">
        <f>IF($A50="ADD",IF(NOT(ISBLANK(AE50)),_xlfn.XLOOKUP(1,(ud_marking_material_lookup=AE50)*(ud_marking_material_parentKey=AD50),ud_marking_material[lookupKey],"ERROR"),""), "")</f>
        <v/>
      </c>
      <c r="AI50" s="4"/>
      <c r="AJ50" s="6"/>
      <c r="AK50" s="6"/>
      <c r="AM50" s="7"/>
      <c r="AN50" s="4" t="str">
        <f t="shared" ca="1" si="1"/>
        <v/>
      </c>
      <c r="AO50" s="4"/>
      <c r="AP50" s="3" t="str">
        <f t="shared" si="2"/>
        <v/>
      </c>
      <c r="AQ50" s="3" t="str">
        <f>IF($A50="","",IF((AND($A50="ADD",OR(AP50="",AP50="In Use"))),"5",(_xlfn.XLOOKUP(AP50,ud_asset_status[lookupValue],ud_asset_status[lookupKey],""))))</f>
        <v/>
      </c>
      <c r="AR50" s="7"/>
      <c r="AT50" s="3" t="str">
        <f>IF($A50="ADD",IF(NOT(ISBLANK(AS50)),_xlfn.XLOOKUP(AS50,ar_replace_reason[lookupValue],ar_replace_reason[lookupKey],"ERROR"),""), "")</f>
        <v/>
      </c>
      <c r="AU50" s="3" t="str">
        <f t="shared" si="3"/>
        <v/>
      </c>
      <c r="AV50" s="3" t="str">
        <f>IF($A50="","",IF((AND($A50="ADD",OR(AU50="",AU50="Queenstown-Lakes District Council"))),"70",(_xlfn.XLOOKUP(AU50,ud_organisation_owner[lookupValue],ud_organisation_owner[lookupKey],""))))</f>
        <v/>
      </c>
      <c r="AW50" s="3" t="str">
        <f t="shared" si="4"/>
        <v/>
      </c>
      <c r="AX50" s="3" t="str">
        <f>IF($A50="","",IF((AND($A50="ADD",OR(AW50="",AW50="Queenstown-Lakes District Council"))),"70",(_xlfn.XLOOKUP(AW50,ud_organisation_owner[lookupValue],ud_organisation_owner[lookupKey],""))))</f>
        <v/>
      </c>
      <c r="AY50" s="3" t="str">
        <f t="shared" si="5"/>
        <v/>
      </c>
      <c r="AZ50" s="3" t="str">
        <f>IF($A50="","",IF((AND($A50="ADD",OR(AY50="",AY50="Local Authority"))),"17",(_xlfn.XLOOKUP(AY50,ud_sub_organisation[lookupValue],ud_sub_organisation[lookupKey],""))))</f>
        <v/>
      </c>
      <c r="BA50" s="3" t="str">
        <f t="shared" si="6"/>
        <v/>
      </c>
      <c r="BB50" s="3" t="str">
        <f>IF($A50="","",IF((AND($A50="ADD",OR(BA50="",BA50="Vested assets"))),"12",(_xlfn.XLOOKUP(BA50,ud_work_origin[lookupValue],ud_work_origin[lookupKey],""))))</f>
        <v/>
      </c>
      <c r="BC50" s="8"/>
      <c r="BD50" s="2" t="str">
        <f t="shared" si="7"/>
        <v/>
      </c>
      <c r="BE50" s="3" t="str">
        <f t="shared" si="8"/>
        <v/>
      </c>
      <c r="BF50" s="3" t="str">
        <f>IF($A50="","",IF((AND($A50="ADD",OR(BE50="",BE50="Excellent"))),"1",(_xlfn.XLOOKUP(BE50,condition[lookupValue],condition[lookupKey],""))))</f>
        <v/>
      </c>
      <c r="BG50" s="7" t="str">
        <f t="shared" si="9"/>
        <v/>
      </c>
    </row>
    <row r="51" spans="2:59">
      <c r="B51" s="4"/>
      <c r="D51" s="3" t="str">
        <f>IF($A51="ADD",IF(NOT(ISBLANK(C51)),_xlfn.XLOOKUP(C51,roadnames[lookupValue],roadnames[lookupKey],"ERROR"),""), "")</f>
        <v/>
      </c>
      <c r="E51" s="5"/>
      <c r="F51" s="5"/>
      <c r="G51" s="4"/>
      <c r="H51" s="4"/>
      <c r="I51" s="6"/>
      <c r="J51" s="6"/>
      <c r="L51" s="3" t="str">
        <f>IF($A51="ADD",IF(NOT(ISBLANK(K51)),_xlfn.XLOOKUP(K51,side[lookupValue],side[lookupKey],"ERROR"),""), "")</f>
        <v/>
      </c>
      <c r="M51" s="6" t="str">
        <f t="shared" si="0"/>
        <v/>
      </c>
      <c r="N51" s="4"/>
      <c r="P51" s="3" t="str">
        <f>IF($A51="ADD",IF(NOT(ISBLANK(O51)),_xlfn.XLOOKUP(O51,len_adjust_rsn[lookupValue],len_adjust_rsn[lookupKey],"ERROR"),""), "")</f>
        <v/>
      </c>
      <c r="R51" s="3" t="str">
        <f>IF($A51="ADD",IF(NOT(ISBLANK(Q51)),_xlfn.XLOOKUP(Q51,geometry_type[lookupValue],geometry_type[lookupKey],"ERROR"),""), "")</f>
        <v/>
      </c>
      <c r="T51" s="3" t="str">
        <f>IF($A51="ADD",IF(NOT(ISBLANK(S51)),_xlfn.XLOOKUP(S51,ud_marking_group[lookupValue],ud_marking_group[lookupKey],"ERROR"),""), "")</f>
        <v/>
      </c>
      <c r="V51" s="3" t="str">
        <f>IF($A51="ADD",IF(NOT(ISBLANK(U51)),_xlfn.XLOOKUP(1,(ud_marking_type_lookup=U51)*(ud_marking_type_parentKey=T51),ud_marking_type[lookupKey],"ERROR"),""), "")</f>
        <v/>
      </c>
      <c r="X51" s="3" t="str">
        <f>IF($A51="ADD",IF(NOT(ISBLANK(W51)),_xlfn.XLOOKUP(W51,ud_marking_colour[lookupValue],ud_marking_colour[lookupKey],"ERROR"),""), "")</f>
        <v/>
      </c>
      <c r="AB51" s="3" t="str">
        <f>IF($A51="ADD",IF(NOT(ISBLANK(AA51)),_xlfn.XLOOKUP(AA51,ud_marking_durability[lookupValue],ud_marking_durability[lookupKey],"ERROR"),""), "")</f>
        <v/>
      </c>
      <c r="AD51" s="3" t="str">
        <f>IF($A51="ADD",IF(NOT(ISBLANK(AC51)),_xlfn.XLOOKUP(AC51,ud_marking_treatment[lookupValue],ud_marking_treatment[lookupKey],"ERROR"),""), "")</f>
        <v/>
      </c>
      <c r="AF51" s="3" t="str">
        <f>IF($A51="ADD",IF(NOT(ISBLANK(AE51)),_xlfn.XLOOKUP(1,(ud_marking_material_lookup=AE51)*(ud_marking_material_parentKey=AD51),ud_marking_material[lookupKey],"ERROR"),""), "")</f>
        <v/>
      </c>
      <c r="AI51" s="4"/>
      <c r="AJ51" s="6"/>
      <c r="AK51" s="6"/>
      <c r="AM51" s="7"/>
      <c r="AN51" s="4" t="str">
        <f t="shared" ca="1" si="1"/>
        <v/>
      </c>
      <c r="AO51" s="4"/>
      <c r="AP51" s="3" t="str">
        <f t="shared" si="2"/>
        <v/>
      </c>
      <c r="AQ51" s="3" t="str">
        <f>IF($A51="","",IF((AND($A51="ADD",OR(AP51="",AP51="In Use"))),"5",(_xlfn.XLOOKUP(AP51,ud_asset_status[lookupValue],ud_asset_status[lookupKey],""))))</f>
        <v/>
      </c>
      <c r="AR51" s="7"/>
      <c r="AT51" s="3" t="str">
        <f>IF($A51="ADD",IF(NOT(ISBLANK(AS51)),_xlfn.XLOOKUP(AS51,ar_replace_reason[lookupValue],ar_replace_reason[lookupKey],"ERROR"),""), "")</f>
        <v/>
      </c>
      <c r="AU51" s="3" t="str">
        <f t="shared" si="3"/>
        <v/>
      </c>
      <c r="AV51" s="3" t="str">
        <f>IF($A51="","",IF((AND($A51="ADD",OR(AU51="",AU51="Queenstown-Lakes District Council"))),"70",(_xlfn.XLOOKUP(AU51,ud_organisation_owner[lookupValue],ud_organisation_owner[lookupKey],""))))</f>
        <v/>
      </c>
      <c r="AW51" s="3" t="str">
        <f t="shared" si="4"/>
        <v/>
      </c>
      <c r="AX51" s="3" t="str">
        <f>IF($A51="","",IF((AND($A51="ADD",OR(AW51="",AW51="Queenstown-Lakes District Council"))),"70",(_xlfn.XLOOKUP(AW51,ud_organisation_owner[lookupValue],ud_organisation_owner[lookupKey],""))))</f>
        <v/>
      </c>
      <c r="AY51" s="3" t="str">
        <f t="shared" si="5"/>
        <v/>
      </c>
      <c r="AZ51" s="3" t="str">
        <f>IF($A51="","",IF((AND($A51="ADD",OR(AY51="",AY51="Local Authority"))),"17",(_xlfn.XLOOKUP(AY51,ud_sub_organisation[lookupValue],ud_sub_organisation[lookupKey],""))))</f>
        <v/>
      </c>
      <c r="BA51" s="3" t="str">
        <f t="shared" si="6"/>
        <v/>
      </c>
      <c r="BB51" s="3" t="str">
        <f>IF($A51="","",IF((AND($A51="ADD",OR(BA51="",BA51="Vested assets"))),"12",(_xlfn.XLOOKUP(BA51,ud_work_origin[lookupValue],ud_work_origin[lookupKey],""))))</f>
        <v/>
      </c>
      <c r="BC51" s="8"/>
      <c r="BD51" s="2" t="str">
        <f t="shared" si="7"/>
        <v/>
      </c>
      <c r="BE51" s="3" t="str">
        <f t="shared" si="8"/>
        <v/>
      </c>
      <c r="BF51" s="3" t="str">
        <f>IF($A51="","",IF((AND($A51="ADD",OR(BE51="",BE51="Excellent"))),"1",(_xlfn.XLOOKUP(BE51,condition[lookupValue],condition[lookupKey],""))))</f>
        <v/>
      </c>
      <c r="BG51" s="7" t="str">
        <f t="shared" si="9"/>
        <v/>
      </c>
    </row>
    <row r="52" spans="2:59">
      <c r="B52" s="4"/>
      <c r="D52" s="3" t="str">
        <f>IF($A52="ADD",IF(NOT(ISBLANK(C52)),_xlfn.XLOOKUP(C52,roadnames[lookupValue],roadnames[lookupKey],"ERROR"),""), "")</f>
        <v/>
      </c>
      <c r="E52" s="5"/>
      <c r="F52" s="5"/>
      <c r="G52" s="4"/>
      <c r="H52" s="4"/>
      <c r="I52" s="6"/>
      <c r="J52" s="6"/>
      <c r="L52" s="3" t="str">
        <f>IF($A52="ADD",IF(NOT(ISBLANK(K52)),_xlfn.XLOOKUP(K52,side[lookupValue],side[lookupKey],"ERROR"),""), "")</f>
        <v/>
      </c>
      <c r="M52" s="6" t="str">
        <f t="shared" si="0"/>
        <v/>
      </c>
      <c r="N52" s="4"/>
      <c r="P52" s="3" t="str">
        <f>IF($A52="ADD",IF(NOT(ISBLANK(O52)),_xlfn.XLOOKUP(O52,len_adjust_rsn[lookupValue],len_adjust_rsn[lookupKey],"ERROR"),""), "")</f>
        <v/>
      </c>
      <c r="R52" s="3" t="str">
        <f>IF($A52="ADD",IF(NOT(ISBLANK(Q52)),_xlfn.XLOOKUP(Q52,geometry_type[lookupValue],geometry_type[lookupKey],"ERROR"),""), "")</f>
        <v/>
      </c>
      <c r="T52" s="3" t="str">
        <f>IF($A52="ADD",IF(NOT(ISBLANK(S52)),_xlfn.XLOOKUP(S52,ud_marking_group[lookupValue],ud_marking_group[lookupKey],"ERROR"),""), "")</f>
        <v/>
      </c>
      <c r="V52" s="3" t="str">
        <f>IF($A52="ADD",IF(NOT(ISBLANK(U52)),_xlfn.XLOOKUP(1,(ud_marking_type_lookup=U52)*(ud_marking_type_parentKey=T52),ud_marking_type[lookupKey],"ERROR"),""), "")</f>
        <v/>
      </c>
      <c r="X52" s="3" t="str">
        <f>IF($A52="ADD",IF(NOT(ISBLANK(W52)),_xlfn.XLOOKUP(W52,ud_marking_colour[lookupValue],ud_marking_colour[lookupKey],"ERROR"),""), "")</f>
        <v/>
      </c>
      <c r="AB52" s="3" t="str">
        <f>IF($A52="ADD",IF(NOT(ISBLANK(AA52)),_xlfn.XLOOKUP(AA52,ud_marking_durability[lookupValue],ud_marking_durability[lookupKey],"ERROR"),""), "")</f>
        <v/>
      </c>
      <c r="AD52" s="3" t="str">
        <f>IF($A52="ADD",IF(NOT(ISBLANK(AC52)),_xlfn.XLOOKUP(AC52,ud_marking_treatment[lookupValue],ud_marking_treatment[lookupKey],"ERROR"),""), "")</f>
        <v/>
      </c>
      <c r="AF52" s="3" t="str">
        <f>IF($A52="ADD",IF(NOT(ISBLANK(AE52)),_xlfn.XLOOKUP(1,(ud_marking_material_lookup=AE52)*(ud_marking_material_parentKey=AD52),ud_marking_material[lookupKey],"ERROR"),""), "")</f>
        <v/>
      </c>
      <c r="AI52" s="4"/>
      <c r="AJ52" s="6"/>
      <c r="AK52" s="6"/>
      <c r="AM52" s="7"/>
      <c r="AN52" s="4" t="str">
        <f t="shared" ca="1" si="1"/>
        <v/>
      </c>
      <c r="AO52" s="4"/>
      <c r="AP52" s="3" t="str">
        <f t="shared" si="2"/>
        <v/>
      </c>
      <c r="AQ52" s="3" t="str">
        <f>IF($A52="","",IF((AND($A52="ADD",OR(AP52="",AP52="In Use"))),"5",(_xlfn.XLOOKUP(AP52,ud_asset_status[lookupValue],ud_asset_status[lookupKey],""))))</f>
        <v/>
      </c>
      <c r="AR52" s="7"/>
      <c r="AT52" s="3" t="str">
        <f>IF($A52="ADD",IF(NOT(ISBLANK(AS52)),_xlfn.XLOOKUP(AS52,ar_replace_reason[lookupValue],ar_replace_reason[lookupKey],"ERROR"),""), "")</f>
        <v/>
      </c>
      <c r="AU52" s="3" t="str">
        <f t="shared" si="3"/>
        <v/>
      </c>
      <c r="AV52" s="3" t="str">
        <f>IF($A52="","",IF((AND($A52="ADD",OR(AU52="",AU52="Queenstown-Lakes District Council"))),"70",(_xlfn.XLOOKUP(AU52,ud_organisation_owner[lookupValue],ud_organisation_owner[lookupKey],""))))</f>
        <v/>
      </c>
      <c r="AW52" s="3" t="str">
        <f t="shared" si="4"/>
        <v/>
      </c>
      <c r="AX52" s="3" t="str">
        <f>IF($A52="","",IF((AND($A52="ADD",OR(AW52="",AW52="Queenstown-Lakes District Council"))),"70",(_xlfn.XLOOKUP(AW52,ud_organisation_owner[lookupValue],ud_organisation_owner[lookupKey],""))))</f>
        <v/>
      </c>
      <c r="AY52" s="3" t="str">
        <f t="shared" si="5"/>
        <v/>
      </c>
      <c r="AZ52" s="3" t="str">
        <f>IF($A52="","",IF((AND($A52="ADD",OR(AY52="",AY52="Local Authority"))),"17",(_xlfn.XLOOKUP(AY52,ud_sub_organisation[lookupValue],ud_sub_organisation[lookupKey],""))))</f>
        <v/>
      </c>
      <c r="BA52" s="3" t="str">
        <f t="shared" si="6"/>
        <v/>
      </c>
      <c r="BB52" s="3" t="str">
        <f>IF($A52="","",IF((AND($A52="ADD",OR(BA52="",BA52="Vested assets"))),"12",(_xlfn.XLOOKUP(BA52,ud_work_origin[lookupValue],ud_work_origin[lookupKey],""))))</f>
        <v/>
      </c>
      <c r="BC52" s="8"/>
      <c r="BD52" s="2" t="str">
        <f t="shared" si="7"/>
        <v/>
      </c>
      <c r="BE52" s="3" t="str">
        <f t="shared" si="8"/>
        <v/>
      </c>
      <c r="BF52" s="3" t="str">
        <f>IF($A52="","",IF((AND($A52="ADD",OR(BE52="",BE52="Excellent"))),"1",(_xlfn.XLOOKUP(BE52,condition[lookupValue],condition[lookupKey],""))))</f>
        <v/>
      </c>
      <c r="BG52" s="7" t="str">
        <f t="shared" si="9"/>
        <v/>
      </c>
    </row>
    <row r="53" spans="2:59">
      <c r="B53" s="4"/>
      <c r="D53" s="3" t="str">
        <f>IF($A53="ADD",IF(NOT(ISBLANK(C53)),_xlfn.XLOOKUP(C53,roadnames[lookupValue],roadnames[lookupKey],"ERROR"),""), "")</f>
        <v/>
      </c>
      <c r="E53" s="5"/>
      <c r="F53" s="5"/>
      <c r="G53" s="4"/>
      <c r="H53" s="4"/>
      <c r="I53" s="6"/>
      <c r="J53" s="6"/>
      <c r="L53" s="3" t="str">
        <f>IF($A53="ADD",IF(NOT(ISBLANK(K53)),_xlfn.XLOOKUP(K53,side[lookupValue],side[lookupKey],"ERROR"),""), "")</f>
        <v/>
      </c>
      <c r="M53" s="6" t="str">
        <f t="shared" si="0"/>
        <v/>
      </c>
      <c r="N53" s="4"/>
      <c r="P53" s="3" t="str">
        <f>IF($A53="ADD",IF(NOT(ISBLANK(O53)),_xlfn.XLOOKUP(O53,len_adjust_rsn[lookupValue],len_adjust_rsn[lookupKey],"ERROR"),""), "")</f>
        <v/>
      </c>
      <c r="R53" s="3" t="str">
        <f>IF($A53="ADD",IF(NOT(ISBLANK(Q53)),_xlfn.XLOOKUP(Q53,geometry_type[lookupValue],geometry_type[lookupKey],"ERROR"),""), "")</f>
        <v/>
      </c>
      <c r="T53" s="3" t="str">
        <f>IF($A53="ADD",IF(NOT(ISBLANK(S53)),_xlfn.XLOOKUP(S53,ud_marking_group[lookupValue],ud_marking_group[lookupKey],"ERROR"),""), "")</f>
        <v/>
      </c>
      <c r="V53" s="3" t="str">
        <f>IF($A53="ADD",IF(NOT(ISBLANK(U53)),_xlfn.XLOOKUP(1,(ud_marking_type_lookup=U53)*(ud_marking_type_parentKey=T53),ud_marking_type[lookupKey],"ERROR"),""), "")</f>
        <v/>
      </c>
      <c r="X53" s="3" t="str">
        <f>IF($A53="ADD",IF(NOT(ISBLANK(W53)),_xlfn.XLOOKUP(W53,ud_marking_colour[lookupValue],ud_marking_colour[lookupKey],"ERROR"),""), "")</f>
        <v/>
      </c>
      <c r="AB53" s="3" t="str">
        <f>IF($A53="ADD",IF(NOT(ISBLANK(AA53)),_xlfn.XLOOKUP(AA53,ud_marking_durability[lookupValue],ud_marking_durability[lookupKey],"ERROR"),""), "")</f>
        <v/>
      </c>
      <c r="AD53" s="3" t="str">
        <f>IF($A53="ADD",IF(NOT(ISBLANK(AC53)),_xlfn.XLOOKUP(AC53,ud_marking_treatment[lookupValue],ud_marking_treatment[lookupKey],"ERROR"),""), "")</f>
        <v/>
      </c>
      <c r="AF53" s="3" t="str">
        <f>IF($A53="ADD",IF(NOT(ISBLANK(AE53)),_xlfn.XLOOKUP(1,(ud_marking_material_lookup=AE53)*(ud_marking_material_parentKey=AD53),ud_marking_material[lookupKey],"ERROR"),""), "")</f>
        <v/>
      </c>
      <c r="AI53" s="4"/>
      <c r="AJ53" s="6"/>
      <c r="AK53" s="6"/>
      <c r="AM53" s="7"/>
      <c r="AN53" s="4" t="str">
        <f t="shared" ca="1" si="1"/>
        <v/>
      </c>
      <c r="AO53" s="4"/>
      <c r="AP53" s="3" t="str">
        <f t="shared" si="2"/>
        <v/>
      </c>
      <c r="AQ53" s="3" t="str">
        <f>IF($A53="","",IF((AND($A53="ADD",OR(AP53="",AP53="In Use"))),"5",(_xlfn.XLOOKUP(AP53,ud_asset_status[lookupValue],ud_asset_status[lookupKey],""))))</f>
        <v/>
      </c>
      <c r="AR53" s="7"/>
      <c r="AT53" s="3" t="str">
        <f>IF($A53="ADD",IF(NOT(ISBLANK(AS53)),_xlfn.XLOOKUP(AS53,ar_replace_reason[lookupValue],ar_replace_reason[lookupKey],"ERROR"),""), "")</f>
        <v/>
      </c>
      <c r="AU53" s="3" t="str">
        <f t="shared" si="3"/>
        <v/>
      </c>
      <c r="AV53" s="3" t="str">
        <f>IF($A53="","",IF((AND($A53="ADD",OR(AU53="",AU53="Queenstown-Lakes District Council"))),"70",(_xlfn.XLOOKUP(AU53,ud_organisation_owner[lookupValue],ud_organisation_owner[lookupKey],""))))</f>
        <v/>
      </c>
      <c r="AW53" s="3" t="str">
        <f t="shared" si="4"/>
        <v/>
      </c>
      <c r="AX53" s="3" t="str">
        <f>IF($A53="","",IF((AND($A53="ADD",OR(AW53="",AW53="Queenstown-Lakes District Council"))),"70",(_xlfn.XLOOKUP(AW53,ud_organisation_owner[lookupValue],ud_organisation_owner[lookupKey],""))))</f>
        <v/>
      </c>
      <c r="AY53" s="3" t="str">
        <f t="shared" si="5"/>
        <v/>
      </c>
      <c r="AZ53" s="3" t="str">
        <f>IF($A53="","",IF((AND($A53="ADD",OR(AY53="",AY53="Local Authority"))),"17",(_xlfn.XLOOKUP(AY53,ud_sub_organisation[lookupValue],ud_sub_organisation[lookupKey],""))))</f>
        <v/>
      </c>
      <c r="BA53" s="3" t="str">
        <f t="shared" si="6"/>
        <v/>
      </c>
      <c r="BB53" s="3" t="str">
        <f>IF($A53="","",IF((AND($A53="ADD",OR(BA53="",BA53="Vested assets"))),"12",(_xlfn.XLOOKUP(BA53,ud_work_origin[lookupValue],ud_work_origin[lookupKey],""))))</f>
        <v/>
      </c>
      <c r="BC53" s="8"/>
      <c r="BD53" s="2" t="str">
        <f t="shared" si="7"/>
        <v/>
      </c>
      <c r="BE53" s="3" t="str">
        <f t="shared" si="8"/>
        <v/>
      </c>
      <c r="BF53" s="3" t="str">
        <f>IF($A53="","",IF((AND($A53="ADD",OR(BE53="",BE53="Excellent"))),"1",(_xlfn.XLOOKUP(BE53,condition[lookupValue],condition[lookupKey],""))))</f>
        <v/>
      </c>
      <c r="BG53" s="7" t="str">
        <f t="shared" si="9"/>
        <v/>
      </c>
    </row>
    <row r="54" spans="2:59">
      <c r="B54" s="4"/>
      <c r="D54" s="3" t="str">
        <f>IF($A54="ADD",IF(NOT(ISBLANK(C54)),_xlfn.XLOOKUP(C54,roadnames[lookupValue],roadnames[lookupKey],"ERROR"),""), "")</f>
        <v/>
      </c>
      <c r="E54" s="5"/>
      <c r="F54" s="5"/>
      <c r="G54" s="4"/>
      <c r="H54" s="4"/>
      <c r="I54" s="6"/>
      <c r="J54" s="6"/>
      <c r="L54" s="3" t="str">
        <f>IF($A54="ADD",IF(NOT(ISBLANK(K54)),_xlfn.XLOOKUP(K54,side[lookupValue],side[lookupKey],"ERROR"),""), "")</f>
        <v/>
      </c>
      <c r="M54" s="6" t="str">
        <f t="shared" si="0"/>
        <v/>
      </c>
      <c r="N54" s="4"/>
      <c r="P54" s="3" t="str">
        <f>IF($A54="ADD",IF(NOT(ISBLANK(O54)),_xlfn.XLOOKUP(O54,len_adjust_rsn[lookupValue],len_adjust_rsn[lookupKey],"ERROR"),""), "")</f>
        <v/>
      </c>
      <c r="R54" s="3" t="str">
        <f>IF($A54="ADD",IF(NOT(ISBLANK(Q54)),_xlfn.XLOOKUP(Q54,geometry_type[lookupValue],geometry_type[lookupKey],"ERROR"),""), "")</f>
        <v/>
      </c>
      <c r="T54" s="3" t="str">
        <f>IF($A54="ADD",IF(NOT(ISBLANK(S54)),_xlfn.XLOOKUP(S54,ud_marking_group[lookupValue],ud_marking_group[lookupKey],"ERROR"),""), "")</f>
        <v/>
      </c>
      <c r="V54" s="3" t="str">
        <f>IF($A54="ADD",IF(NOT(ISBLANK(U54)),_xlfn.XLOOKUP(1,(ud_marking_type_lookup=U54)*(ud_marking_type_parentKey=T54),ud_marking_type[lookupKey],"ERROR"),""), "")</f>
        <v/>
      </c>
      <c r="X54" s="3" t="str">
        <f>IF($A54="ADD",IF(NOT(ISBLANK(W54)),_xlfn.XLOOKUP(W54,ud_marking_colour[lookupValue],ud_marking_colour[lookupKey],"ERROR"),""), "")</f>
        <v/>
      </c>
      <c r="AB54" s="3" t="str">
        <f>IF($A54="ADD",IF(NOT(ISBLANK(AA54)),_xlfn.XLOOKUP(AA54,ud_marking_durability[lookupValue],ud_marking_durability[lookupKey],"ERROR"),""), "")</f>
        <v/>
      </c>
      <c r="AD54" s="3" t="str">
        <f>IF($A54="ADD",IF(NOT(ISBLANK(AC54)),_xlfn.XLOOKUP(AC54,ud_marking_treatment[lookupValue],ud_marking_treatment[lookupKey],"ERROR"),""), "")</f>
        <v/>
      </c>
      <c r="AF54" s="3" t="str">
        <f>IF($A54="ADD",IF(NOT(ISBLANK(AE54)),_xlfn.XLOOKUP(1,(ud_marking_material_lookup=AE54)*(ud_marking_material_parentKey=AD54),ud_marking_material[lookupKey],"ERROR"),""), "")</f>
        <v/>
      </c>
      <c r="AI54" s="4"/>
      <c r="AJ54" s="6"/>
      <c r="AK54" s="6"/>
      <c r="AM54" s="7"/>
      <c r="AN54" s="4" t="str">
        <f t="shared" ca="1" si="1"/>
        <v/>
      </c>
      <c r="AO54" s="4"/>
      <c r="AP54" s="3" t="str">
        <f t="shared" si="2"/>
        <v/>
      </c>
      <c r="AQ54" s="3" t="str">
        <f>IF($A54="","",IF((AND($A54="ADD",OR(AP54="",AP54="In Use"))),"5",(_xlfn.XLOOKUP(AP54,ud_asset_status[lookupValue],ud_asset_status[lookupKey],""))))</f>
        <v/>
      </c>
      <c r="AR54" s="7"/>
      <c r="AT54" s="3" t="str">
        <f>IF($A54="ADD",IF(NOT(ISBLANK(AS54)),_xlfn.XLOOKUP(AS54,ar_replace_reason[lookupValue],ar_replace_reason[lookupKey],"ERROR"),""), "")</f>
        <v/>
      </c>
      <c r="AU54" s="3" t="str">
        <f t="shared" si="3"/>
        <v/>
      </c>
      <c r="AV54" s="3" t="str">
        <f>IF($A54="","",IF((AND($A54="ADD",OR(AU54="",AU54="Queenstown-Lakes District Council"))),"70",(_xlfn.XLOOKUP(AU54,ud_organisation_owner[lookupValue],ud_organisation_owner[lookupKey],""))))</f>
        <v/>
      </c>
      <c r="AW54" s="3" t="str">
        <f t="shared" si="4"/>
        <v/>
      </c>
      <c r="AX54" s="3" t="str">
        <f>IF($A54="","",IF((AND($A54="ADD",OR(AW54="",AW54="Queenstown-Lakes District Council"))),"70",(_xlfn.XLOOKUP(AW54,ud_organisation_owner[lookupValue],ud_organisation_owner[lookupKey],""))))</f>
        <v/>
      </c>
      <c r="AY54" s="3" t="str">
        <f t="shared" si="5"/>
        <v/>
      </c>
      <c r="AZ54" s="3" t="str">
        <f>IF($A54="","",IF((AND($A54="ADD",OR(AY54="",AY54="Local Authority"))),"17",(_xlfn.XLOOKUP(AY54,ud_sub_organisation[lookupValue],ud_sub_organisation[lookupKey],""))))</f>
        <v/>
      </c>
      <c r="BA54" s="3" t="str">
        <f t="shared" si="6"/>
        <v/>
      </c>
      <c r="BB54" s="3" t="str">
        <f>IF($A54="","",IF((AND($A54="ADD",OR(BA54="",BA54="Vested assets"))),"12",(_xlfn.XLOOKUP(BA54,ud_work_origin[lookupValue],ud_work_origin[lookupKey],""))))</f>
        <v/>
      </c>
      <c r="BC54" s="8"/>
      <c r="BD54" s="2" t="str">
        <f t="shared" si="7"/>
        <v/>
      </c>
      <c r="BE54" s="3" t="str">
        <f t="shared" si="8"/>
        <v/>
      </c>
      <c r="BF54" s="3" t="str">
        <f>IF($A54="","",IF((AND($A54="ADD",OR(BE54="",BE54="Excellent"))),"1",(_xlfn.XLOOKUP(BE54,condition[lookupValue],condition[lookupKey],""))))</f>
        <v/>
      </c>
      <c r="BG54" s="7" t="str">
        <f t="shared" si="9"/>
        <v/>
      </c>
    </row>
    <row r="55" spans="2:59">
      <c r="B55" s="4"/>
      <c r="D55" s="3" t="str">
        <f>IF($A55="ADD",IF(NOT(ISBLANK(C55)),_xlfn.XLOOKUP(C55,roadnames[lookupValue],roadnames[lookupKey],"ERROR"),""), "")</f>
        <v/>
      </c>
      <c r="E55" s="5"/>
      <c r="F55" s="5"/>
      <c r="G55" s="4"/>
      <c r="H55" s="4"/>
      <c r="I55" s="6"/>
      <c r="J55" s="6"/>
      <c r="L55" s="3" t="str">
        <f>IF($A55="ADD",IF(NOT(ISBLANK(K55)),_xlfn.XLOOKUP(K55,side[lookupValue],side[lookupKey],"ERROR"),""), "")</f>
        <v/>
      </c>
      <c r="M55" s="6" t="str">
        <f t="shared" si="0"/>
        <v/>
      </c>
      <c r="N55" s="4"/>
      <c r="P55" s="3" t="str">
        <f>IF($A55="ADD",IF(NOT(ISBLANK(O55)),_xlfn.XLOOKUP(O55,len_adjust_rsn[lookupValue],len_adjust_rsn[lookupKey],"ERROR"),""), "")</f>
        <v/>
      </c>
      <c r="R55" s="3" t="str">
        <f>IF($A55="ADD",IF(NOT(ISBLANK(Q55)),_xlfn.XLOOKUP(Q55,geometry_type[lookupValue],geometry_type[lookupKey],"ERROR"),""), "")</f>
        <v/>
      </c>
      <c r="T55" s="3" t="str">
        <f>IF($A55="ADD",IF(NOT(ISBLANK(S55)),_xlfn.XLOOKUP(S55,ud_marking_group[lookupValue],ud_marking_group[lookupKey],"ERROR"),""), "")</f>
        <v/>
      </c>
      <c r="V55" s="3" t="str">
        <f>IF($A55="ADD",IF(NOT(ISBLANK(U55)),_xlfn.XLOOKUP(1,(ud_marking_type_lookup=U55)*(ud_marking_type_parentKey=T55),ud_marking_type[lookupKey],"ERROR"),""), "")</f>
        <v/>
      </c>
      <c r="X55" s="3" t="str">
        <f>IF($A55="ADD",IF(NOT(ISBLANK(W55)),_xlfn.XLOOKUP(W55,ud_marking_colour[lookupValue],ud_marking_colour[lookupKey],"ERROR"),""), "")</f>
        <v/>
      </c>
      <c r="AB55" s="3" t="str">
        <f>IF($A55="ADD",IF(NOT(ISBLANK(AA55)),_xlfn.XLOOKUP(AA55,ud_marking_durability[lookupValue],ud_marking_durability[lookupKey],"ERROR"),""), "")</f>
        <v/>
      </c>
      <c r="AD55" s="3" t="str">
        <f>IF($A55="ADD",IF(NOT(ISBLANK(AC55)),_xlfn.XLOOKUP(AC55,ud_marking_treatment[lookupValue],ud_marking_treatment[lookupKey],"ERROR"),""), "")</f>
        <v/>
      </c>
      <c r="AF55" s="3" t="str">
        <f>IF($A55="ADD",IF(NOT(ISBLANK(AE55)),_xlfn.XLOOKUP(1,(ud_marking_material_lookup=AE55)*(ud_marking_material_parentKey=AD55),ud_marking_material[lookupKey],"ERROR"),""), "")</f>
        <v/>
      </c>
      <c r="AI55" s="4"/>
      <c r="AJ55" s="6"/>
      <c r="AK55" s="6"/>
      <c r="AM55" s="7"/>
      <c r="AN55" s="4" t="str">
        <f t="shared" ca="1" si="1"/>
        <v/>
      </c>
      <c r="AO55" s="4"/>
      <c r="AP55" s="3" t="str">
        <f t="shared" si="2"/>
        <v/>
      </c>
      <c r="AQ55" s="3" t="str">
        <f>IF($A55="","",IF((AND($A55="ADD",OR(AP55="",AP55="In Use"))),"5",(_xlfn.XLOOKUP(AP55,ud_asset_status[lookupValue],ud_asset_status[lookupKey],""))))</f>
        <v/>
      </c>
      <c r="AR55" s="7"/>
      <c r="AT55" s="3" t="str">
        <f>IF($A55="ADD",IF(NOT(ISBLANK(AS55)),_xlfn.XLOOKUP(AS55,ar_replace_reason[lookupValue],ar_replace_reason[lookupKey],"ERROR"),""), "")</f>
        <v/>
      </c>
      <c r="AU55" s="3" t="str">
        <f t="shared" si="3"/>
        <v/>
      </c>
      <c r="AV55" s="3" t="str">
        <f>IF($A55="","",IF((AND($A55="ADD",OR(AU55="",AU55="Queenstown-Lakes District Council"))),"70",(_xlfn.XLOOKUP(AU55,ud_organisation_owner[lookupValue],ud_organisation_owner[lookupKey],""))))</f>
        <v/>
      </c>
      <c r="AW55" s="3" t="str">
        <f t="shared" si="4"/>
        <v/>
      </c>
      <c r="AX55" s="3" t="str">
        <f>IF($A55="","",IF((AND($A55="ADD",OR(AW55="",AW55="Queenstown-Lakes District Council"))),"70",(_xlfn.XLOOKUP(AW55,ud_organisation_owner[lookupValue],ud_organisation_owner[lookupKey],""))))</f>
        <v/>
      </c>
      <c r="AY55" s="3" t="str">
        <f t="shared" si="5"/>
        <v/>
      </c>
      <c r="AZ55" s="3" t="str">
        <f>IF($A55="","",IF((AND($A55="ADD",OR(AY55="",AY55="Local Authority"))),"17",(_xlfn.XLOOKUP(AY55,ud_sub_organisation[lookupValue],ud_sub_organisation[lookupKey],""))))</f>
        <v/>
      </c>
      <c r="BA55" s="3" t="str">
        <f t="shared" si="6"/>
        <v/>
      </c>
      <c r="BB55" s="3" t="str">
        <f>IF($A55="","",IF((AND($A55="ADD",OR(BA55="",BA55="Vested assets"))),"12",(_xlfn.XLOOKUP(BA55,ud_work_origin[lookupValue],ud_work_origin[lookupKey],""))))</f>
        <v/>
      </c>
      <c r="BC55" s="8"/>
      <c r="BD55" s="2" t="str">
        <f t="shared" si="7"/>
        <v/>
      </c>
      <c r="BE55" s="3" t="str">
        <f t="shared" si="8"/>
        <v/>
      </c>
      <c r="BF55" s="3" t="str">
        <f>IF($A55="","",IF((AND($A55="ADD",OR(BE55="",BE55="Excellent"))),"1",(_xlfn.XLOOKUP(BE55,condition[lookupValue],condition[lookupKey],""))))</f>
        <v/>
      </c>
      <c r="BG55" s="7" t="str">
        <f t="shared" si="9"/>
        <v/>
      </c>
    </row>
    <row r="56" spans="2:59">
      <c r="B56" s="4"/>
      <c r="D56" s="3" t="str">
        <f>IF($A56="ADD",IF(NOT(ISBLANK(C56)),_xlfn.XLOOKUP(C56,roadnames[lookupValue],roadnames[lookupKey],"ERROR"),""), "")</f>
        <v/>
      </c>
      <c r="E56" s="5"/>
      <c r="F56" s="5"/>
      <c r="G56" s="4"/>
      <c r="H56" s="4"/>
      <c r="I56" s="6"/>
      <c r="J56" s="6"/>
      <c r="L56" s="3" t="str">
        <f>IF($A56="ADD",IF(NOT(ISBLANK(K56)),_xlfn.XLOOKUP(K56,side[lookupValue],side[lookupKey],"ERROR"),""), "")</f>
        <v/>
      </c>
      <c r="M56" s="6" t="str">
        <f t="shared" si="0"/>
        <v/>
      </c>
      <c r="N56" s="4"/>
      <c r="P56" s="3" t="str">
        <f>IF($A56="ADD",IF(NOT(ISBLANK(O56)),_xlfn.XLOOKUP(O56,len_adjust_rsn[lookupValue],len_adjust_rsn[lookupKey],"ERROR"),""), "")</f>
        <v/>
      </c>
      <c r="R56" s="3" t="str">
        <f>IF($A56="ADD",IF(NOT(ISBLANK(Q56)),_xlfn.XLOOKUP(Q56,geometry_type[lookupValue],geometry_type[lookupKey],"ERROR"),""), "")</f>
        <v/>
      </c>
      <c r="T56" s="3" t="str">
        <f>IF($A56="ADD",IF(NOT(ISBLANK(S56)),_xlfn.XLOOKUP(S56,ud_marking_group[lookupValue],ud_marking_group[lookupKey],"ERROR"),""), "")</f>
        <v/>
      </c>
      <c r="V56" s="3" t="str">
        <f>IF($A56="ADD",IF(NOT(ISBLANK(U56)),_xlfn.XLOOKUP(1,(ud_marking_type_lookup=U56)*(ud_marking_type_parentKey=T56),ud_marking_type[lookupKey],"ERROR"),""), "")</f>
        <v/>
      </c>
      <c r="X56" s="3" t="str">
        <f>IF($A56="ADD",IF(NOT(ISBLANK(W56)),_xlfn.XLOOKUP(W56,ud_marking_colour[lookupValue],ud_marking_colour[lookupKey],"ERROR"),""), "")</f>
        <v/>
      </c>
      <c r="AB56" s="3" t="str">
        <f>IF($A56="ADD",IF(NOT(ISBLANK(AA56)),_xlfn.XLOOKUP(AA56,ud_marking_durability[lookupValue],ud_marking_durability[lookupKey],"ERROR"),""), "")</f>
        <v/>
      </c>
      <c r="AD56" s="3" t="str">
        <f>IF($A56="ADD",IF(NOT(ISBLANK(AC56)),_xlfn.XLOOKUP(AC56,ud_marking_treatment[lookupValue],ud_marking_treatment[lookupKey],"ERROR"),""), "")</f>
        <v/>
      </c>
      <c r="AF56" s="3" t="str">
        <f>IF($A56="ADD",IF(NOT(ISBLANK(AE56)),_xlfn.XLOOKUP(1,(ud_marking_material_lookup=AE56)*(ud_marking_material_parentKey=AD56),ud_marking_material[lookupKey],"ERROR"),""), "")</f>
        <v/>
      </c>
      <c r="AI56" s="4"/>
      <c r="AJ56" s="6"/>
      <c r="AK56" s="6"/>
      <c r="AM56" s="7"/>
      <c r="AN56" s="4" t="str">
        <f t="shared" ca="1" si="1"/>
        <v/>
      </c>
      <c r="AO56" s="4"/>
      <c r="AP56" s="3" t="str">
        <f t="shared" si="2"/>
        <v/>
      </c>
      <c r="AQ56" s="3" t="str">
        <f>IF($A56="","",IF((AND($A56="ADD",OR(AP56="",AP56="In Use"))),"5",(_xlfn.XLOOKUP(AP56,ud_asset_status[lookupValue],ud_asset_status[lookupKey],""))))</f>
        <v/>
      </c>
      <c r="AR56" s="7"/>
      <c r="AT56" s="3" t="str">
        <f>IF($A56="ADD",IF(NOT(ISBLANK(AS56)),_xlfn.XLOOKUP(AS56,ar_replace_reason[lookupValue],ar_replace_reason[lookupKey],"ERROR"),""), "")</f>
        <v/>
      </c>
      <c r="AU56" s="3" t="str">
        <f t="shared" si="3"/>
        <v/>
      </c>
      <c r="AV56" s="3" t="str">
        <f>IF($A56="","",IF((AND($A56="ADD",OR(AU56="",AU56="Queenstown-Lakes District Council"))),"70",(_xlfn.XLOOKUP(AU56,ud_organisation_owner[lookupValue],ud_organisation_owner[lookupKey],""))))</f>
        <v/>
      </c>
      <c r="AW56" s="3" t="str">
        <f t="shared" si="4"/>
        <v/>
      </c>
      <c r="AX56" s="3" t="str">
        <f>IF($A56="","",IF((AND($A56="ADD",OR(AW56="",AW56="Queenstown-Lakes District Council"))),"70",(_xlfn.XLOOKUP(AW56,ud_organisation_owner[lookupValue],ud_organisation_owner[lookupKey],""))))</f>
        <v/>
      </c>
      <c r="AY56" s="3" t="str">
        <f t="shared" si="5"/>
        <v/>
      </c>
      <c r="AZ56" s="3" t="str">
        <f>IF($A56="","",IF((AND($A56="ADD",OR(AY56="",AY56="Local Authority"))),"17",(_xlfn.XLOOKUP(AY56,ud_sub_organisation[lookupValue],ud_sub_organisation[lookupKey],""))))</f>
        <v/>
      </c>
      <c r="BA56" s="3" t="str">
        <f t="shared" si="6"/>
        <v/>
      </c>
      <c r="BB56" s="3" t="str">
        <f>IF($A56="","",IF((AND($A56="ADD",OR(BA56="",BA56="Vested assets"))),"12",(_xlfn.XLOOKUP(BA56,ud_work_origin[lookupValue],ud_work_origin[lookupKey],""))))</f>
        <v/>
      </c>
      <c r="BC56" s="8"/>
      <c r="BD56" s="2" t="str">
        <f t="shared" si="7"/>
        <v/>
      </c>
      <c r="BE56" s="3" t="str">
        <f t="shared" si="8"/>
        <v/>
      </c>
      <c r="BF56" s="3" t="str">
        <f>IF($A56="","",IF((AND($A56="ADD",OR(BE56="",BE56="Excellent"))),"1",(_xlfn.XLOOKUP(BE56,condition[lookupValue],condition[lookupKey],""))))</f>
        <v/>
      </c>
      <c r="BG56" s="7" t="str">
        <f t="shared" si="9"/>
        <v/>
      </c>
    </row>
    <row r="57" spans="2:59">
      <c r="B57" s="4"/>
      <c r="D57" s="3" t="str">
        <f>IF($A57="ADD",IF(NOT(ISBLANK(C57)),_xlfn.XLOOKUP(C57,roadnames[lookupValue],roadnames[lookupKey],"ERROR"),""), "")</f>
        <v/>
      </c>
      <c r="E57" s="5"/>
      <c r="F57" s="5"/>
      <c r="G57" s="4"/>
      <c r="H57" s="4"/>
      <c r="I57" s="6"/>
      <c r="J57" s="6"/>
      <c r="L57" s="3" t="str">
        <f>IF($A57="ADD",IF(NOT(ISBLANK(K57)),_xlfn.XLOOKUP(K57,side[lookupValue],side[lookupKey],"ERROR"),""), "")</f>
        <v/>
      </c>
      <c r="M57" s="6" t="str">
        <f t="shared" si="0"/>
        <v/>
      </c>
      <c r="N57" s="4"/>
      <c r="P57" s="3" t="str">
        <f>IF($A57="ADD",IF(NOT(ISBLANK(O57)),_xlfn.XLOOKUP(O57,len_adjust_rsn[lookupValue],len_adjust_rsn[lookupKey],"ERROR"),""), "")</f>
        <v/>
      </c>
      <c r="R57" s="3" t="str">
        <f>IF($A57="ADD",IF(NOT(ISBLANK(Q57)),_xlfn.XLOOKUP(Q57,geometry_type[lookupValue],geometry_type[lookupKey],"ERROR"),""), "")</f>
        <v/>
      </c>
      <c r="T57" s="3" t="str">
        <f>IF($A57="ADD",IF(NOT(ISBLANK(S57)),_xlfn.XLOOKUP(S57,ud_marking_group[lookupValue],ud_marking_group[lookupKey],"ERROR"),""), "")</f>
        <v/>
      </c>
      <c r="V57" s="3" t="str">
        <f>IF($A57="ADD",IF(NOT(ISBLANK(U57)),_xlfn.XLOOKUP(1,(ud_marking_type_lookup=U57)*(ud_marking_type_parentKey=T57),ud_marking_type[lookupKey],"ERROR"),""), "")</f>
        <v/>
      </c>
      <c r="X57" s="3" t="str">
        <f>IF($A57="ADD",IF(NOT(ISBLANK(W57)),_xlfn.XLOOKUP(W57,ud_marking_colour[lookupValue],ud_marking_colour[lookupKey],"ERROR"),""), "")</f>
        <v/>
      </c>
      <c r="AB57" s="3" t="str">
        <f>IF($A57="ADD",IF(NOT(ISBLANK(AA57)),_xlfn.XLOOKUP(AA57,ud_marking_durability[lookupValue],ud_marking_durability[lookupKey],"ERROR"),""), "")</f>
        <v/>
      </c>
      <c r="AD57" s="3" t="str">
        <f>IF($A57="ADD",IF(NOT(ISBLANK(AC57)),_xlfn.XLOOKUP(AC57,ud_marking_treatment[lookupValue],ud_marking_treatment[lookupKey],"ERROR"),""), "")</f>
        <v/>
      </c>
      <c r="AF57" s="3" t="str">
        <f>IF($A57="ADD",IF(NOT(ISBLANK(AE57)),_xlfn.XLOOKUP(1,(ud_marking_material_lookup=AE57)*(ud_marking_material_parentKey=AD57),ud_marking_material[lookupKey],"ERROR"),""), "")</f>
        <v/>
      </c>
      <c r="AI57" s="4"/>
      <c r="AJ57" s="6"/>
      <c r="AK57" s="6"/>
      <c r="AM57" s="7"/>
      <c r="AN57" s="4" t="str">
        <f t="shared" ca="1" si="1"/>
        <v/>
      </c>
      <c r="AO57" s="4"/>
      <c r="AP57" s="3" t="str">
        <f t="shared" si="2"/>
        <v/>
      </c>
      <c r="AQ57" s="3" t="str">
        <f>IF($A57="","",IF((AND($A57="ADD",OR(AP57="",AP57="In Use"))),"5",(_xlfn.XLOOKUP(AP57,ud_asset_status[lookupValue],ud_asset_status[lookupKey],""))))</f>
        <v/>
      </c>
      <c r="AR57" s="7"/>
      <c r="AT57" s="3" t="str">
        <f>IF($A57="ADD",IF(NOT(ISBLANK(AS57)),_xlfn.XLOOKUP(AS57,ar_replace_reason[lookupValue],ar_replace_reason[lookupKey],"ERROR"),""), "")</f>
        <v/>
      </c>
      <c r="AU57" s="3" t="str">
        <f t="shared" si="3"/>
        <v/>
      </c>
      <c r="AV57" s="3" t="str">
        <f>IF($A57="","",IF((AND($A57="ADD",OR(AU57="",AU57="Queenstown-Lakes District Council"))),"70",(_xlfn.XLOOKUP(AU57,ud_organisation_owner[lookupValue],ud_organisation_owner[lookupKey],""))))</f>
        <v/>
      </c>
      <c r="AW57" s="3" t="str">
        <f t="shared" si="4"/>
        <v/>
      </c>
      <c r="AX57" s="3" t="str">
        <f>IF($A57="","",IF((AND($A57="ADD",OR(AW57="",AW57="Queenstown-Lakes District Council"))),"70",(_xlfn.XLOOKUP(AW57,ud_organisation_owner[lookupValue],ud_organisation_owner[lookupKey],""))))</f>
        <v/>
      </c>
      <c r="AY57" s="3" t="str">
        <f t="shared" si="5"/>
        <v/>
      </c>
      <c r="AZ57" s="3" t="str">
        <f>IF($A57="","",IF((AND($A57="ADD",OR(AY57="",AY57="Local Authority"))),"17",(_xlfn.XLOOKUP(AY57,ud_sub_organisation[lookupValue],ud_sub_organisation[lookupKey],""))))</f>
        <v/>
      </c>
      <c r="BA57" s="3" t="str">
        <f t="shared" si="6"/>
        <v/>
      </c>
      <c r="BB57" s="3" t="str">
        <f>IF($A57="","",IF((AND($A57="ADD",OR(BA57="",BA57="Vested assets"))),"12",(_xlfn.XLOOKUP(BA57,ud_work_origin[lookupValue],ud_work_origin[lookupKey],""))))</f>
        <v/>
      </c>
      <c r="BC57" s="8"/>
      <c r="BD57" s="2" t="str">
        <f t="shared" si="7"/>
        <v/>
      </c>
      <c r="BE57" s="3" t="str">
        <f t="shared" si="8"/>
        <v/>
      </c>
      <c r="BF57" s="3" t="str">
        <f>IF($A57="","",IF((AND($A57="ADD",OR(BE57="",BE57="Excellent"))),"1",(_xlfn.XLOOKUP(BE57,condition[lookupValue],condition[lookupKey],""))))</f>
        <v/>
      </c>
      <c r="BG57" s="7" t="str">
        <f t="shared" si="9"/>
        <v/>
      </c>
    </row>
    <row r="58" spans="2:59">
      <c r="B58" s="4"/>
      <c r="D58" s="3" t="str">
        <f>IF($A58="ADD",IF(NOT(ISBLANK(C58)),_xlfn.XLOOKUP(C58,roadnames[lookupValue],roadnames[lookupKey],"ERROR"),""), "")</f>
        <v/>
      </c>
      <c r="E58" s="5"/>
      <c r="F58" s="5"/>
      <c r="G58" s="4"/>
      <c r="H58" s="4"/>
      <c r="I58" s="6"/>
      <c r="J58" s="6"/>
      <c r="L58" s="3" t="str">
        <f>IF($A58="ADD",IF(NOT(ISBLANK(K58)),_xlfn.XLOOKUP(K58,side[lookupValue],side[lookupKey],"ERROR"),""), "")</f>
        <v/>
      </c>
      <c r="M58" s="6" t="str">
        <f t="shared" si="0"/>
        <v/>
      </c>
      <c r="N58" s="4"/>
      <c r="P58" s="3" t="str">
        <f>IF($A58="ADD",IF(NOT(ISBLANK(O58)),_xlfn.XLOOKUP(O58,len_adjust_rsn[lookupValue],len_adjust_rsn[lookupKey],"ERROR"),""), "")</f>
        <v/>
      </c>
      <c r="R58" s="3" t="str">
        <f>IF($A58="ADD",IF(NOT(ISBLANK(Q58)),_xlfn.XLOOKUP(Q58,geometry_type[lookupValue],geometry_type[lookupKey],"ERROR"),""), "")</f>
        <v/>
      </c>
      <c r="T58" s="3" t="str">
        <f>IF($A58="ADD",IF(NOT(ISBLANK(S58)),_xlfn.XLOOKUP(S58,ud_marking_group[lookupValue],ud_marking_group[lookupKey],"ERROR"),""), "")</f>
        <v/>
      </c>
      <c r="V58" s="3" t="str">
        <f>IF($A58="ADD",IF(NOT(ISBLANK(U58)),_xlfn.XLOOKUP(1,(ud_marking_type_lookup=U58)*(ud_marking_type_parentKey=T58),ud_marking_type[lookupKey],"ERROR"),""), "")</f>
        <v/>
      </c>
      <c r="X58" s="3" t="str">
        <f>IF($A58="ADD",IF(NOT(ISBLANK(W58)),_xlfn.XLOOKUP(W58,ud_marking_colour[lookupValue],ud_marking_colour[lookupKey],"ERROR"),""), "")</f>
        <v/>
      </c>
      <c r="AB58" s="3" t="str">
        <f>IF($A58="ADD",IF(NOT(ISBLANK(AA58)),_xlfn.XLOOKUP(AA58,ud_marking_durability[lookupValue],ud_marking_durability[lookupKey],"ERROR"),""), "")</f>
        <v/>
      </c>
      <c r="AD58" s="3" t="str">
        <f>IF($A58="ADD",IF(NOT(ISBLANK(AC58)),_xlfn.XLOOKUP(AC58,ud_marking_treatment[lookupValue],ud_marking_treatment[lookupKey],"ERROR"),""), "")</f>
        <v/>
      </c>
      <c r="AF58" s="3" t="str">
        <f>IF($A58="ADD",IF(NOT(ISBLANK(AE58)),_xlfn.XLOOKUP(1,(ud_marking_material_lookup=AE58)*(ud_marking_material_parentKey=AD58),ud_marking_material[lookupKey],"ERROR"),""), "")</f>
        <v/>
      </c>
      <c r="AI58" s="4"/>
      <c r="AJ58" s="6"/>
      <c r="AK58" s="6"/>
      <c r="AM58" s="7"/>
      <c r="AN58" s="4" t="str">
        <f t="shared" ca="1" si="1"/>
        <v/>
      </c>
      <c r="AO58" s="4"/>
      <c r="AP58" s="3" t="str">
        <f t="shared" si="2"/>
        <v/>
      </c>
      <c r="AQ58" s="3" t="str">
        <f>IF($A58="","",IF((AND($A58="ADD",OR(AP58="",AP58="In Use"))),"5",(_xlfn.XLOOKUP(AP58,ud_asset_status[lookupValue],ud_asset_status[lookupKey],""))))</f>
        <v/>
      </c>
      <c r="AR58" s="7"/>
      <c r="AT58" s="3" t="str">
        <f>IF($A58="ADD",IF(NOT(ISBLANK(AS58)),_xlfn.XLOOKUP(AS58,ar_replace_reason[lookupValue],ar_replace_reason[lookupKey],"ERROR"),""), "")</f>
        <v/>
      </c>
      <c r="AU58" s="3" t="str">
        <f t="shared" si="3"/>
        <v/>
      </c>
      <c r="AV58" s="3" t="str">
        <f>IF($A58="","",IF((AND($A58="ADD",OR(AU58="",AU58="Queenstown-Lakes District Council"))),"70",(_xlfn.XLOOKUP(AU58,ud_organisation_owner[lookupValue],ud_organisation_owner[lookupKey],""))))</f>
        <v/>
      </c>
      <c r="AW58" s="3" t="str">
        <f t="shared" si="4"/>
        <v/>
      </c>
      <c r="AX58" s="3" t="str">
        <f>IF($A58="","",IF((AND($A58="ADD",OR(AW58="",AW58="Queenstown-Lakes District Council"))),"70",(_xlfn.XLOOKUP(AW58,ud_organisation_owner[lookupValue],ud_organisation_owner[lookupKey],""))))</f>
        <v/>
      </c>
      <c r="AY58" s="3" t="str">
        <f t="shared" si="5"/>
        <v/>
      </c>
      <c r="AZ58" s="3" t="str">
        <f>IF($A58="","",IF((AND($A58="ADD",OR(AY58="",AY58="Local Authority"))),"17",(_xlfn.XLOOKUP(AY58,ud_sub_organisation[lookupValue],ud_sub_organisation[lookupKey],""))))</f>
        <v/>
      </c>
      <c r="BA58" s="3" t="str">
        <f t="shared" si="6"/>
        <v/>
      </c>
      <c r="BB58" s="3" t="str">
        <f>IF($A58="","",IF((AND($A58="ADD",OR(BA58="",BA58="Vested assets"))),"12",(_xlfn.XLOOKUP(BA58,ud_work_origin[lookupValue],ud_work_origin[lookupKey],""))))</f>
        <v/>
      </c>
      <c r="BC58" s="8"/>
      <c r="BD58" s="2" t="str">
        <f t="shared" si="7"/>
        <v/>
      </c>
      <c r="BE58" s="3" t="str">
        <f t="shared" si="8"/>
        <v/>
      </c>
      <c r="BF58" s="3" t="str">
        <f>IF($A58="","",IF((AND($A58="ADD",OR(BE58="",BE58="Excellent"))),"1",(_xlfn.XLOOKUP(BE58,condition[lookupValue],condition[lookupKey],""))))</f>
        <v/>
      </c>
      <c r="BG58" s="7" t="str">
        <f t="shared" si="9"/>
        <v/>
      </c>
    </row>
    <row r="59" spans="2:59">
      <c r="B59" s="4"/>
      <c r="D59" s="3" t="str">
        <f>IF($A59="ADD",IF(NOT(ISBLANK(C59)),_xlfn.XLOOKUP(C59,roadnames[lookupValue],roadnames[lookupKey],"ERROR"),""), "")</f>
        <v/>
      </c>
      <c r="E59" s="5"/>
      <c r="F59" s="5"/>
      <c r="G59" s="4"/>
      <c r="H59" s="4"/>
      <c r="I59" s="6"/>
      <c r="J59" s="6"/>
      <c r="L59" s="3" t="str">
        <f>IF($A59="ADD",IF(NOT(ISBLANK(K59)),_xlfn.XLOOKUP(K59,side[lookupValue],side[lookupKey],"ERROR"),""), "")</f>
        <v/>
      </c>
      <c r="M59" s="6" t="str">
        <f t="shared" si="0"/>
        <v/>
      </c>
      <c r="N59" s="4"/>
      <c r="P59" s="3" t="str">
        <f>IF($A59="ADD",IF(NOT(ISBLANK(O59)),_xlfn.XLOOKUP(O59,len_adjust_rsn[lookupValue],len_adjust_rsn[lookupKey],"ERROR"),""), "")</f>
        <v/>
      </c>
      <c r="R59" s="3" t="str">
        <f>IF($A59="ADD",IF(NOT(ISBLANK(Q59)),_xlfn.XLOOKUP(Q59,geometry_type[lookupValue],geometry_type[lookupKey],"ERROR"),""), "")</f>
        <v/>
      </c>
      <c r="T59" s="3" t="str">
        <f>IF($A59="ADD",IF(NOT(ISBLANK(S59)),_xlfn.XLOOKUP(S59,ud_marking_group[lookupValue],ud_marking_group[lookupKey],"ERROR"),""), "")</f>
        <v/>
      </c>
      <c r="V59" s="3" t="str">
        <f>IF($A59="ADD",IF(NOT(ISBLANK(U59)),_xlfn.XLOOKUP(1,(ud_marking_type_lookup=U59)*(ud_marking_type_parentKey=T59),ud_marking_type[lookupKey],"ERROR"),""), "")</f>
        <v/>
      </c>
      <c r="X59" s="3" t="str">
        <f>IF($A59="ADD",IF(NOT(ISBLANK(W59)),_xlfn.XLOOKUP(W59,ud_marking_colour[lookupValue],ud_marking_colour[lookupKey],"ERROR"),""), "")</f>
        <v/>
      </c>
      <c r="AB59" s="3" t="str">
        <f>IF($A59="ADD",IF(NOT(ISBLANK(AA59)),_xlfn.XLOOKUP(AA59,ud_marking_durability[lookupValue],ud_marking_durability[lookupKey],"ERROR"),""), "")</f>
        <v/>
      </c>
      <c r="AD59" s="3" t="str">
        <f>IF($A59="ADD",IF(NOT(ISBLANK(AC59)),_xlfn.XLOOKUP(AC59,ud_marking_treatment[lookupValue],ud_marking_treatment[lookupKey],"ERROR"),""), "")</f>
        <v/>
      </c>
      <c r="AF59" s="3" t="str">
        <f>IF($A59="ADD",IF(NOT(ISBLANK(AE59)),_xlfn.XLOOKUP(1,(ud_marking_material_lookup=AE59)*(ud_marking_material_parentKey=AD59),ud_marking_material[lookupKey],"ERROR"),""), "")</f>
        <v/>
      </c>
      <c r="AI59" s="4"/>
      <c r="AJ59" s="6"/>
      <c r="AK59" s="6"/>
      <c r="AM59" s="7"/>
      <c r="AN59" s="4" t="str">
        <f t="shared" ca="1" si="1"/>
        <v/>
      </c>
      <c r="AO59" s="4"/>
      <c r="AP59" s="3" t="str">
        <f t="shared" si="2"/>
        <v/>
      </c>
      <c r="AQ59" s="3" t="str">
        <f>IF($A59="","",IF((AND($A59="ADD",OR(AP59="",AP59="In Use"))),"5",(_xlfn.XLOOKUP(AP59,ud_asset_status[lookupValue],ud_asset_status[lookupKey],""))))</f>
        <v/>
      </c>
      <c r="AR59" s="7"/>
      <c r="AT59" s="3" t="str">
        <f>IF($A59="ADD",IF(NOT(ISBLANK(AS59)),_xlfn.XLOOKUP(AS59,ar_replace_reason[lookupValue],ar_replace_reason[lookupKey],"ERROR"),""), "")</f>
        <v/>
      </c>
      <c r="AU59" s="3" t="str">
        <f t="shared" si="3"/>
        <v/>
      </c>
      <c r="AV59" s="3" t="str">
        <f>IF($A59="","",IF((AND($A59="ADD",OR(AU59="",AU59="Queenstown-Lakes District Council"))),"70",(_xlfn.XLOOKUP(AU59,ud_organisation_owner[lookupValue],ud_organisation_owner[lookupKey],""))))</f>
        <v/>
      </c>
      <c r="AW59" s="3" t="str">
        <f t="shared" si="4"/>
        <v/>
      </c>
      <c r="AX59" s="3" t="str">
        <f>IF($A59="","",IF((AND($A59="ADD",OR(AW59="",AW59="Queenstown-Lakes District Council"))),"70",(_xlfn.XLOOKUP(AW59,ud_organisation_owner[lookupValue],ud_organisation_owner[lookupKey],""))))</f>
        <v/>
      </c>
      <c r="AY59" s="3" t="str">
        <f t="shared" si="5"/>
        <v/>
      </c>
      <c r="AZ59" s="3" t="str">
        <f>IF($A59="","",IF((AND($A59="ADD",OR(AY59="",AY59="Local Authority"))),"17",(_xlfn.XLOOKUP(AY59,ud_sub_organisation[lookupValue],ud_sub_organisation[lookupKey],""))))</f>
        <v/>
      </c>
      <c r="BA59" s="3" t="str">
        <f t="shared" si="6"/>
        <v/>
      </c>
      <c r="BB59" s="3" t="str">
        <f>IF($A59="","",IF((AND($A59="ADD",OR(BA59="",BA59="Vested assets"))),"12",(_xlfn.XLOOKUP(BA59,ud_work_origin[lookupValue],ud_work_origin[lookupKey],""))))</f>
        <v/>
      </c>
      <c r="BC59" s="8"/>
      <c r="BD59" s="2" t="str">
        <f t="shared" si="7"/>
        <v/>
      </c>
      <c r="BE59" s="3" t="str">
        <f t="shared" si="8"/>
        <v/>
      </c>
      <c r="BF59" s="3" t="str">
        <f>IF($A59="","",IF((AND($A59="ADD",OR(BE59="",BE59="Excellent"))),"1",(_xlfn.XLOOKUP(BE59,condition[lookupValue],condition[lookupKey],""))))</f>
        <v/>
      </c>
      <c r="BG59" s="7" t="str">
        <f t="shared" si="9"/>
        <v/>
      </c>
    </row>
    <row r="60" spans="2:59">
      <c r="B60" s="4"/>
      <c r="D60" s="3" t="str">
        <f>IF($A60="ADD",IF(NOT(ISBLANK(C60)),_xlfn.XLOOKUP(C60,roadnames[lookupValue],roadnames[lookupKey],"ERROR"),""), "")</f>
        <v/>
      </c>
      <c r="E60" s="5"/>
      <c r="F60" s="5"/>
      <c r="G60" s="4"/>
      <c r="H60" s="4"/>
      <c r="I60" s="6"/>
      <c r="J60" s="6"/>
      <c r="L60" s="3" t="str">
        <f>IF($A60="ADD",IF(NOT(ISBLANK(K60)),_xlfn.XLOOKUP(K60,side[lookupValue],side[lookupKey],"ERROR"),""), "")</f>
        <v/>
      </c>
      <c r="M60" s="6" t="str">
        <f t="shared" si="0"/>
        <v/>
      </c>
      <c r="N60" s="4"/>
      <c r="P60" s="3" t="str">
        <f>IF($A60="ADD",IF(NOT(ISBLANK(O60)),_xlfn.XLOOKUP(O60,len_adjust_rsn[lookupValue],len_adjust_rsn[lookupKey],"ERROR"),""), "")</f>
        <v/>
      </c>
      <c r="R60" s="3" t="str">
        <f>IF($A60="ADD",IF(NOT(ISBLANK(Q60)),_xlfn.XLOOKUP(Q60,geometry_type[lookupValue],geometry_type[lookupKey],"ERROR"),""), "")</f>
        <v/>
      </c>
      <c r="T60" s="3" t="str">
        <f>IF($A60="ADD",IF(NOT(ISBLANK(S60)),_xlfn.XLOOKUP(S60,ud_marking_group[lookupValue],ud_marking_group[lookupKey],"ERROR"),""), "")</f>
        <v/>
      </c>
      <c r="V60" s="3" t="str">
        <f>IF($A60="ADD",IF(NOT(ISBLANK(U60)),_xlfn.XLOOKUP(1,(ud_marking_type_lookup=U60)*(ud_marking_type_parentKey=T60),ud_marking_type[lookupKey],"ERROR"),""), "")</f>
        <v/>
      </c>
      <c r="X60" s="3" t="str">
        <f>IF($A60="ADD",IF(NOT(ISBLANK(W60)),_xlfn.XLOOKUP(W60,ud_marking_colour[lookupValue],ud_marking_colour[lookupKey],"ERROR"),""), "")</f>
        <v/>
      </c>
      <c r="AB60" s="3" t="str">
        <f>IF($A60="ADD",IF(NOT(ISBLANK(AA60)),_xlfn.XLOOKUP(AA60,ud_marking_durability[lookupValue],ud_marking_durability[lookupKey],"ERROR"),""), "")</f>
        <v/>
      </c>
      <c r="AD60" s="3" t="str">
        <f>IF($A60="ADD",IF(NOT(ISBLANK(AC60)),_xlfn.XLOOKUP(AC60,ud_marking_treatment[lookupValue],ud_marking_treatment[lookupKey],"ERROR"),""), "")</f>
        <v/>
      </c>
      <c r="AF60" s="3" t="str">
        <f>IF($A60="ADD",IF(NOT(ISBLANK(AE60)),_xlfn.XLOOKUP(1,(ud_marking_material_lookup=AE60)*(ud_marking_material_parentKey=AD60),ud_marking_material[lookupKey],"ERROR"),""), "")</f>
        <v/>
      </c>
      <c r="AI60" s="4"/>
      <c r="AJ60" s="6"/>
      <c r="AK60" s="6"/>
      <c r="AM60" s="7"/>
      <c r="AN60" s="4" t="str">
        <f t="shared" ca="1" si="1"/>
        <v/>
      </c>
      <c r="AO60" s="4"/>
      <c r="AP60" s="3" t="str">
        <f t="shared" si="2"/>
        <v/>
      </c>
      <c r="AQ60" s="3" t="str">
        <f>IF($A60="","",IF((AND($A60="ADD",OR(AP60="",AP60="In Use"))),"5",(_xlfn.XLOOKUP(AP60,ud_asset_status[lookupValue],ud_asset_status[lookupKey],""))))</f>
        <v/>
      </c>
      <c r="AR60" s="7"/>
      <c r="AT60" s="3" t="str">
        <f>IF($A60="ADD",IF(NOT(ISBLANK(AS60)),_xlfn.XLOOKUP(AS60,ar_replace_reason[lookupValue],ar_replace_reason[lookupKey],"ERROR"),""), "")</f>
        <v/>
      </c>
      <c r="AU60" s="3" t="str">
        <f t="shared" si="3"/>
        <v/>
      </c>
      <c r="AV60" s="3" t="str">
        <f>IF($A60="","",IF((AND($A60="ADD",OR(AU60="",AU60="Queenstown-Lakes District Council"))),"70",(_xlfn.XLOOKUP(AU60,ud_organisation_owner[lookupValue],ud_organisation_owner[lookupKey],""))))</f>
        <v/>
      </c>
      <c r="AW60" s="3" t="str">
        <f t="shared" si="4"/>
        <v/>
      </c>
      <c r="AX60" s="3" t="str">
        <f>IF($A60="","",IF((AND($A60="ADD",OR(AW60="",AW60="Queenstown-Lakes District Council"))),"70",(_xlfn.XLOOKUP(AW60,ud_organisation_owner[lookupValue],ud_organisation_owner[lookupKey],""))))</f>
        <v/>
      </c>
      <c r="AY60" s="3" t="str">
        <f t="shared" si="5"/>
        <v/>
      </c>
      <c r="AZ60" s="3" t="str">
        <f>IF($A60="","",IF((AND($A60="ADD",OR(AY60="",AY60="Local Authority"))),"17",(_xlfn.XLOOKUP(AY60,ud_sub_organisation[lookupValue],ud_sub_organisation[lookupKey],""))))</f>
        <v/>
      </c>
      <c r="BA60" s="3" t="str">
        <f t="shared" si="6"/>
        <v/>
      </c>
      <c r="BB60" s="3" t="str">
        <f>IF($A60="","",IF((AND($A60="ADD",OR(BA60="",BA60="Vested assets"))),"12",(_xlfn.XLOOKUP(BA60,ud_work_origin[lookupValue],ud_work_origin[lookupKey],""))))</f>
        <v/>
      </c>
      <c r="BC60" s="8"/>
      <c r="BD60" s="2" t="str">
        <f t="shared" si="7"/>
        <v/>
      </c>
      <c r="BE60" s="3" t="str">
        <f t="shared" si="8"/>
        <v/>
      </c>
      <c r="BF60" s="3" t="str">
        <f>IF($A60="","",IF((AND($A60="ADD",OR(BE60="",BE60="Excellent"))),"1",(_xlfn.XLOOKUP(BE60,condition[lookupValue],condition[lookupKey],""))))</f>
        <v/>
      </c>
      <c r="BG60" s="7" t="str">
        <f t="shared" si="9"/>
        <v/>
      </c>
    </row>
    <row r="61" spans="2:59">
      <c r="B61" s="4"/>
      <c r="D61" s="3" t="str">
        <f>IF($A61="ADD",IF(NOT(ISBLANK(C61)),_xlfn.XLOOKUP(C61,roadnames[lookupValue],roadnames[lookupKey],"ERROR"),""), "")</f>
        <v/>
      </c>
      <c r="E61" s="5"/>
      <c r="F61" s="5"/>
      <c r="G61" s="4"/>
      <c r="H61" s="4"/>
      <c r="I61" s="6"/>
      <c r="J61" s="6"/>
      <c r="L61" s="3" t="str">
        <f>IF($A61="ADD",IF(NOT(ISBLANK(K61)),_xlfn.XLOOKUP(K61,side[lookupValue],side[lookupKey],"ERROR"),""), "")</f>
        <v/>
      </c>
      <c r="M61" s="6" t="str">
        <f t="shared" si="0"/>
        <v/>
      </c>
      <c r="N61" s="4"/>
      <c r="P61" s="3" t="str">
        <f>IF($A61="ADD",IF(NOT(ISBLANK(O61)),_xlfn.XLOOKUP(O61,len_adjust_rsn[lookupValue],len_adjust_rsn[lookupKey],"ERROR"),""), "")</f>
        <v/>
      </c>
      <c r="R61" s="3" t="str">
        <f>IF($A61="ADD",IF(NOT(ISBLANK(Q61)),_xlfn.XLOOKUP(Q61,geometry_type[lookupValue],geometry_type[lookupKey],"ERROR"),""), "")</f>
        <v/>
      </c>
      <c r="T61" s="3" t="str">
        <f>IF($A61="ADD",IF(NOT(ISBLANK(S61)),_xlfn.XLOOKUP(S61,ud_marking_group[lookupValue],ud_marking_group[lookupKey],"ERROR"),""), "")</f>
        <v/>
      </c>
      <c r="V61" s="3" t="str">
        <f>IF($A61="ADD",IF(NOT(ISBLANK(U61)),_xlfn.XLOOKUP(1,(ud_marking_type_lookup=U61)*(ud_marking_type_parentKey=T61),ud_marking_type[lookupKey],"ERROR"),""), "")</f>
        <v/>
      </c>
      <c r="X61" s="3" t="str">
        <f>IF($A61="ADD",IF(NOT(ISBLANK(W61)),_xlfn.XLOOKUP(W61,ud_marking_colour[lookupValue],ud_marking_colour[lookupKey],"ERROR"),""), "")</f>
        <v/>
      </c>
      <c r="AB61" s="3" t="str">
        <f>IF($A61="ADD",IF(NOT(ISBLANK(AA61)),_xlfn.XLOOKUP(AA61,ud_marking_durability[lookupValue],ud_marking_durability[lookupKey],"ERROR"),""), "")</f>
        <v/>
      </c>
      <c r="AD61" s="3" t="str">
        <f>IF($A61="ADD",IF(NOT(ISBLANK(AC61)),_xlfn.XLOOKUP(AC61,ud_marking_treatment[lookupValue],ud_marking_treatment[lookupKey],"ERROR"),""), "")</f>
        <v/>
      </c>
      <c r="AF61" s="3" t="str">
        <f>IF($A61="ADD",IF(NOT(ISBLANK(AE61)),_xlfn.XLOOKUP(1,(ud_marking_material_lookup=AE61)*(ud_marking_material_parentKey=AD61),ud_marking_material[lookupKey],"ERROR"),""), "")</f>
        <v/>
      </c>
      <c r="AI61" s="4"/>
      <c r="AJ61" s="6"/>
      <c r="AK61" s="6"/>
      <c r="AM61" s="7"/>
      <c r="AN61" s="4" t="str">
        <f t="shared" ca="1" si="1"/>
        <v/>
      </c>
      <c r="AO61" s="4"/>
      <c r="AP61" s="3" t="str">
        <f t="shared" si="2"/>
        <v/>
      </c>
      <c r="AQ61" s="3" t="str">
        <f>IF($A61="","",IF((AND($A61="ADD",OR(AP61="",AP61="In Use"))),"5",(_xlfn.XLOOKUP(AP61,ud_asset_status[lookupValue],ud_asset_status[lookupKey],""))))</f>
        <v/>
      </c>
      <c r="AR61" s="7"/>
      <c r="AT61" s="3" t="str">
        <f>IF($A61="ADD",IF(NOT(ISBLANK(AS61)),_xlfn.XLOOKUP(AS61,ar_replace_reason[lookupValue],ar_replace_reason[lookupKey],"ERROR"),""), "")</f>
        <v/>
      </c>
      <c r="AU61" s="3" t="str">
        <f t="shared" si="3"/>
        <v/>
      </c>
      <c r="AV61" s="3" t="str">
        <f>IF($A61="","",IF((AND($A61="ADD",OR(AU61="",AU61="Queenstown-Lakes District Council"))),"70",(_xlfn.XLOOKUP(AU61,ud_organisation_owner[lookupValue],ud_organisation_owner[lookupKey],""))))</f>
        <v/>
      </c>
      <c r="AW61" s="3" t="str">
        <f t="shared" si="4"/>
        <v/>
      </c>
      <c r="AX61" s="3" t="str">
        <f>IF($A61="","",IF((AND($A61="ADD",OR(AW61="",AW61="Queenstown-Lakes District Council"))),"70",(_xlfn.XLOOKUP(AW61,ud_organisation_owner[lookupValue],ud_organisation_owner[lookupKey],""))))</f>
        <v/>
      </c>
      <c r="AY61" s="3" t="str">
        <f t="shared" si="5"/>
        <v/>
      </c>
      <c r="AZ61" s="3" t="str">
        <f>IF($A61="","",IF((AND($A61="ADD",OR(AY61="",AY61="Local Authority"))),"17",(_xlfn.XLOOKUP(AY61,ud_sub_organisation[lookupValue],ud_sub_organisation[lookupKey],""))))</f>
        <v/>
      </c>
      <c r="BA61" s="3" t="str">
        <f t="shared" si="6"/>
        <v/>
      </c>
      <c r="BB61" s="3" t="str">
        <f>IF($A61="","",IF((AND($A61="ADD",OR(BA61="",BA61="Vested assets"))),"12",(_xlfn.XLOOKUP(BA61,ud_work_origin[lookupValue],ud_work_origin[lookupKey],""))))</f>
        <v/>
      </c>
      <c r="BC61" s="8"/>
      <c r="BD61" s="2" t="str">
        <f t="shared" si="7"/>
        <v/>
      </c>
      <c r="BE61" s="3" t="str">
        <f t="shared" si="8"/>
        <v/>
      </c>
      <c r="BF61" s="3" t="str">
        <f>IF($A61="","",IF((AND($A61="ADD",OR(BE61="",BE61="Excellent"))),"1",(_xlfn.XLOOKUP(BE61,condition[lookupValue],condition[lookupKey],""))))</f>
        <v/>
      </c>
      <c r="BG61" s="7" t="str">
        <f t="shared" si="9"/>
        <v/>
      </c>
    </row>
    <row r="62" spans="2:59">
      <c r="B62" s="4"/>
      <c r="D62" s="3" t="str">
        <f>IF($A62="ADD",IF(NOT(ISBLANK(C62)),_xlfn.XLOOKUP(C62,roadnames[lookupValue],roadnames[lookupKey],"ERROR"),""), "")</f>
        <v/>
      </c>
      <c r="E62" s="5"/>
      <c r="F62" s="5"/>
      <c r="G62" s="4"/>
      <c r="H62" s="4"/>
      <c r="I62" s="6"/>
      <c r="J62" s="6"/>
      <c r="L62" s="3" t="str">
        <f>IF($A62="ADD",IF(NOT(ISBLANK(K62)),_xlfn.XLOOKUP(K62,side[lookupValue],side[lookupKey],"ERROR"),""), "")</f>
        <v/>
      </c>
      <c r="M62" s="6" t="str">
        <f t="shared" si="0"/>
        <v/>
      </c>
      <c r="N62" s="4"/>
      <c r="P62" s="3" t="str">
        <f>IF($A62="ADD",IF(NOT(ISBLANK(O62)),_xlfn.XLOOKUP(O62,len_adjust_rsn[lookupValue],len_adjust_rsn[lookupKey],"ERROR"),""), "")</f>
        <v/>
      </c>
      <c r="R62" s="3" t="str">
        <f>IF($A62="ADD",IF(NOT(ISBLANK(Q62)),_xlfn.XLOOKUP(Q62,geometry_type[lookupValue],geometry_type[lookupKey],"ERROR"),""), "")</f>
        <v/>
      </c>
      <c r="T62" s="3" t="str">
        <f>IF($A62="ADD",IF(NOT(ISBLANK(S62)),_xlfn.XLOOKUP(S62,ud_marking_group[lookupValue],ud_marking_group[lookupKey],"ERROR"),""), "")</f>
        <v/>
      </c>
      <c r="V62" s="3" t="str">
        <f>IF($A62="ADD",IF(NOT(ISBLANK(U62)),_xlfn.XLOOKUP(1,(ud_marking_type_lookup=U62)*(ud_marking_type_parentKey=T62),ud_marking_type[lookupKey],"ERROR"),""), "")</f>
        <v/>
      </c>
      <c r="X62" s="3" t="str">
        <f>IF($A62="ADD",IF(NOT(ISBLANK(W62)),_xlfn.XLOOKUP(W62,ud_marking_colour[lookupValue],ud_marking_colour[lookupKey],"ERROR"),""), "")</f>
        <v/>
      </c>
      <c r="AB62" s="3" t="str">
        <f>IF($A62="ADD",IF(NOT(ISBLANK(AA62)),_xlfn.XLOOKUP(AA62,ud_marking_durability[lookupValue],ud_marking_durability[lookupKey],"ERROR"),""), "")</f>
        <v/>
      </c>
      <c r="AD62" s="3" t="str">
        <f>IF($A62="ADD",IF(NOT(ISBLANK(AC62)),_xlfn.XLOOKUP(AC62,ud_marking_treatment[lookupValue],ud_marking_treatment[lookupKey],"ERROR"),""), "")</f>
        <v/>
      </c>
      <c r="AF62" s="3" t="str">
        <f>IF($A62="ADD",IF(NOT(ISBLANK(AE62)),_xlfn.XLOOKUP(1,(ud_marking_material_lookup=AE62)*(ud_marking_material_parentKey=AD62),ud_marking_material[lookupKey],"ERROR"),""), "")</f>
        <v/>
      </c>
      <c r="AI62" s="4"/>
      <c r="AJ62" s="6"/>
      <c r="AK62" s="6"/>
      <c r="AM62" s="7"/>
      <c r="AN62" s="4" t="str">
        <f t="shared" ca="1" si="1"/>
        <v/>
      </c>
      <c r="AO62" s="4"/>
      <c r="AP62" s="3" t="str">
        <f t="shared" si="2"/>
        <v/>
      </c>
      <c r="AQ62" s="3" t="str">
        <f>IF($A62="","",IF((AND($A62="ADD",OR(AP62="",AP62="In Use"))),"5",(_xlfn.XLOOKUP(AP62,ud_asset_status[lookupValue],ud_asset_status[lookupKey],""))))</f>
        <v/>
      </c>
      <c r="AR62" s="7"/>
      <c r="AT62" s="3" t="str">
        <f>IF($A62="ADD",IF(NOT(ISBLANK(AS62)),_xlfn.XLOOKUP(AS62,ar_replace_reason[lookupValue],ar_replace_reason[lookupKey],"ERROR"),""), "")</f>
        <v/>
      </c>
      <c r="AU62" s="3" t="str">
        <f t="shared" si="3"/>
        <v/>
      </c>
      <c r="AV62" s="3" t="str">
        <f>IF($A62="","",IF((AND($A62="ADD",OR(AU62="",AU62="Queenstown-Lakes District Council"))),"70",(_xlfn.XLOOKUP(AU62,ud_organisation_owner[lookupValue],ud_organisation_owner[lookupKey],""))))</f>
        <v/>
      </c>
      <c r="AW62" s="3" t="str">
        <f t="shared" si="4"/>
        <v/>
      </c>
      <c r="AX62" s="3" t="str">
        <f>IF($A62="","",IF((AND($A62="ADD",OR(AW62="",AW62="Queenstown-Lakes District Council"))),"70",(_xlfn.XLOOKUP(AW62,ud_organisation_owner[lookupValue],ud_organisation_owner[lookupKey],""))))</f>
        <v/>
      </c>
      <c r="AY62" s="3" t="str">
        <f t="shared" si="5"/>
        <v/>
      </c>
      <c r="AZ62" s="3" t="str">
        <f>IF($A62="","",IF((AND($A62="ADD",OR(AY62="",AY62="Local Authority"))),"17",(_xlfn.XLOOKUP(AY62,ud_sub_organisation[lookupValue],ud_sub_organisation[lookupKey],""))))</f>
        <v/>
      </c>
      <c r="BA62" s="3" t="str">
        <f t="shared" si="6"/>
        <v/>
      </c>
      <c r="BB62" s="3" t="str">
        <f>IF($A62="","",IF((AND($A62="ADD",OR(BA62="",BA62="Vested assets"))),"12",(_xlfn.XLOOKUP(BA62,ud_work_origin[lookupValue],ud_work_origin[lookupKey],""))))</f>
        <v/>
      </c>
      <c r="BC62" s="8"/>
      <c r="BD62" s="2" t="str">
        <f t="shared" si="7"/>
        <v/>
      </c>
      <c r="BE62" s="3" t="str">
        <f t="shared" si="8"/>
        <v/>
      </c>
      <c r="BF62" s="3" t="str">
        <f>IF($A62="","",IF((AND($A62="ADD",OR(BE62="",BE62="Excellent"))),"1",(_xlfn.XLOOKUP(BE62,condition[lookupValue],condition[lookupKey],""))))</f>
        <v/>
      </c>
      <c r="BG62" s="7" t="str">
        <f t="shared" si="9"/>
        <v/>
      </c>
    </row>
    <row r="63" spans="2:59">
      <c r="B63" s="4"/>
      <c r="D63" s="3" t="str">
        <f>IF($A63="ADD",IF(NOT(ISBLANK(C63)),_xlfn.XLOOKUP(C63,roadnames[lookupValue],roadnames[lookupKey],"ERROR"),""), "")</f>
        <v/>
      </c>
      <c r="E63" s="5"/>
      <c r="F63" s="5"/>
      <c r="G63" s="4"/>
      <c r="H63" s="4"/>
      <c r="I63" s="6"/>
      <c r="J63" s="6"/>
      <c r="L63" s="3" t="str">
        <f>IF($A63="ADD",IF(NOT(ISBLANK(K63)),_xlfn.XLOOKUP(K63,side[lookupValue],side[lookupKey],"ERROR"),""), "")</f>
        <v/>
      </c>
      <c r="M63" s="6" t="str">
        <f t="shared" si="0"/>
        <v/>
      </c>
      <c r="N63" s="4"/>
      <c r="P63" s="3" t="str">
        <f>IF($A63="ADD",IF(NOT(ISBLANK(O63)),_xlfn.XLOOKUP(O63,len_adjust_rsn[lookupValue],len_adjust_rsn[lookupKey],"ERROR"),""), "")</f>
        <v/>
      </c>
      <c r="R63" s="3" t="str">
        <f>IF($A63="ADD",IF(NOT(ISBLANK(Q63)),_xlfn.XLOOKUP(Q63,geometry_type[lookupValue],geometry_type[lookupKey],"ERROR"),""), "")</f>
        <v/>
      </c>
      <c r="T63" s="3" t="str">
        <f>IF($A63="ADD",IF(NOT(ISBLANK(S63)),_xlfn.XLOOKUP(S63,ud_marking_group[lookupValue],ud_marking_group[lookupKey],"ERROR"),""), "")</f>
        <v/>
      </c>
      <c r="V63" s="3" t="str">
        <f>IF($A63="ADD",IF(NOT(ISBLANK(U63)),_xlfn.XLOOKUP(1,(ud_marking_type_lookup=U63)*(ud_marking_type_parentKey=T63),ud_marking_type[lookupKey],"ERROR"),""), "")</f>
        <v/>
      </c>
      <c r="X63" s="3" t="str">
        <f>IF($A63="ADD",IF(NOT(ISBLANK(W63)),_xlfn.XLOOKUP(W63,ud_marking_colour[lookupValue],ud_marking_colour[lookupKey],"ERROR"),""), "")</f>
        <v/>
      </c>
      <c r="AB63" s="3" t="str">
        <f>IF($A63="ADD",IF(NOT(ISBLANK(AA63)),_xlfn.XLOOKUP(AA63,ud_marking_durability[lookupValue],ud_marking_durability[lookupKey],"ERROR"),""), "")</f>
        <v/>
      </c>
      <c r="AD63" s="3" t="str">
        <f>IF($A63="ADD",IF(NOT(ISBLANK(AC63)),_xlfn.XLOOKUP(AC63,ud_marking_treatment[lookupValue],ud_marking_treatment[lookupKey],"ERROR"),""), "")</f>
        <v/>
      </c>
      <c r="AF63" s="3" t="str">
        <f>IF($A63="ADD",IF(NOT(ISBLANK(AE63)),_xlfn.XLOOKUP(1,(ud_marking_material_lookup=AE63)*(ud_marking_material_parentKey=AD63),ud_marking_material[lookupKey],"ERROR"),""), "")</f>
        <v/>
      </c>
      <c r="AI63" s="4"/>
      <c r="AJ63" s="6"/>
      <c r="AK63" s="6"/>
      <c r="AM63" s="7"/>
      <c r="AN63" s="4" t="str">
        <f t="shared" ca="1" si="1"/>
        <v/>
      </c>
      <c r="AO63" s="4"/>
      <c r="AP63" s="3" t="str">
        <f t="shared" si="2"/>
        <v/>
      </c>
      <c r="AQ63" s="3" t="str">
        <f>IF($A63="","",IF((AND($A63="ADD",OR(AP63="",AP63="In Use"))),"5",(_xlfn.XLOOKUP(AP63,ud_asset_status[lookupValue],ud_asset_status[lookupKey],""))))</f>
        <v/>
      </c>
      <c r="AR63" s="7"/>
      <c r="AT63" s="3" t="str">
        <f>IF($A63="ADD",IF(NOT(ISBLANK(AS63)),_xlfn.XLOOKUP(AS63,ar_replace_reason[lookupValue],ar_replace_reason[lookupKey],"ERROR"),""), "")</f>
        <v/>
      </c>
      <c r="AU63" s="3" t="str">
        <f t="shared" si="3"/>
        <v/>
      </c>
      <c r="AV63" s="3" t="str">
        <f>IF($A63="","",IF((AND($A63="ADD",OR(AU63="",AU63="Queenstown-Lakes District Council"))),"70",(_xlfn.XLOOKUP(AU63,ud_organisation_owner[lookupValue],ud_organisation_owner[lookupKey],""))))</f>
        <v/>
      </c>
      <c r="AW63" s="3" t="str">
        <f t="shared" si="4"/>
        <v/>
      </c>
      <c r="AX63" s="3" t="str">
        <f>IF($A63="","",IF((AND($A63="ADD",OR(AW63="",AW63="Queenstown-Lakes District Council"))),"70",(_xlfn.XLOOKUP(AW63,ud_organisation_owner[lookupValue],ud_organisation_owner[lookupKey],""))))</f>
        <v/>
      </c>
      <c r="AY63" s="3" t="str">
        <f t="shared" si="5"/>
        <v/>
      </c>
      <c r="AZ63" s="3" t="str">
        <f>IF($A63="","",IF((AND($A63="ADD",OR(AY63="",AY63="Local Authority"))),"17",(_xlfn.XLOOKUP(AY63,ud_sub_organisation[lookupValue],ud_sub_organisation[lookupKey],""))))</f>
        <v/>
      </c>
      <c r="BA63" s="3" t="str">
        <f t="shared" si="6"/>
        <v/>
      </c>
      <c r="BB63" s="3" t="str">
        <f>IF($A63="","",IF((AND($A63="ADD",OR(BA63="",BA63="Vested assets"))),"12",(_xlfn.XLOOKUP(BA63,ud_work_origin[lookupValue],ud_work_origin[lookupKey],""))))</f>
        <v/>
      </c>
      <c r="BC63" s="8"/>
      <c r="BD63" s="2" t="str">
        <f t="shared" si="7"/>
        <v/>
      </c>
      <c r="BE63" s="3" t="str">
        <f t="shared" si="8"/>
        <v/>
      </c>
      <c r="BF63" s="3" t="str">
        <f>IF($A63="","",IF((AND($A63="ADD",OR(BE63="",BE63="Excellent"))),"1",(_xlfn.XLOOKUP(BE63,condition[lookupValue],condition[lookupKey],""))))</f>
        <v/>
      </c>
      <c r="BG63" s="7" t="str">
        <f t="shared" si="9"/>
        <v/>
      </c>
    </row>
    <row r="64" spans="2:59">
      <c r="B64" s="4"/>
      <c r="D64" s="3" t="str">
        <f>IF($A64="ADD",IF(NOT(ISBLANK(C64)),_xlfn.XLOOKUP(C64,roadnames[lookupValue],roadnames[lookupKey],"ERROR"),""), "")</f>
        <v/>
      </c>
      <c r="E64" s="5"/>
      <c r="F64" s="5"/>
      <c r="G64" s="4"/>
      <c r="H64" s="4"/>
      <c r="I64" s="6"/>
      <c r="J64" s="6"/>
      <c r="L64" s="3" t="str">
        <f>IF($A64="ADD",IF(NOT(ISBLANK(K64)),_xlfn.XLOOKUP(K64,side[lookupValue],side[lookupKey],"ERROR"),""), "")</f>
        <v/>
      </c>
      <c r="M64" s="6" t="str">
        <f t="shared" si="0"/>
        <v/>
      </c>
      <c r="N64" s="4"/>
      <c r="P64" s="3" t="str">
        <f>IF($A64="ADD",IF(NOT(ISBLANK(O64)),_xlfn.XLOOKUP(O64,len_adjust_rsn[lookupValue],len_adjust_rsn[lookupKey],"ERROR"),""), "")</f>
        <v/>
      </c>
      <c r="R64" s="3" t="str">
        <f>IF($A64="ADD",IF(NOT(ISBLANK(Q64)),_xlfn.XLOOKUP(Q64,geometry_type[lookupValue],geometry_type[lookupKey],"ERROR"),""), "")</f>
        <v/>
      </c>
      <c r="T64" s="3" t="str">
        <f>IF($A64="ADD",IF(NOT(ISBLANK(S64)),_xlfn.XLOOKUP(S64,ud_marking_group[lookupValue],ud_marking_group[lookupKey],"ERROR"),""), "")</f>
        <v/>
      </c>
      <c r="V64" s="3" t="str">
        <f>IF($A64="ADD",IF(NOT(ISBLANK(U64)),_xlfn.XLOOKUP(1,(ud_marking_type_lookup=U64)*(ud_marking_type_parentKey=T64),ud_marking_type[lookupKey],"ERROR"),""), "")</f>
        <v/>
      </c>
      <c r="X64" s="3" t="str">
        <f>IF($A64="ADD",IF(NOT(ISBLANK(W64)),_xlfn.XLOOKUP(W64,ud_marking_colour[lookupValue],ud_marking_colour[lookupKey],"ERROR"),""), "")</f>
        <v/>
      </c>
      <c r="AB64" s="3" t="str">
        <f>IF($A64="ADD",IF(NOT(ISBLANK(AA64)),_xlfn.XLOOKUP(AA64,ud_marking_durability[lookupValue],ud_marking_durability[lookupKey],"ERROR"),""), "")</f>
        <v/>
      </c>
      <c r="AD64" s="3" t="str">
        <f>IF($A64="ADD",IF(NOT(ISBLANK(AC64)),_xlfn.XLOOKUP(AC64,ud_marking_treatment[lookupValue],ud_marking_treatment[lookupKey],"ERROR"),""), "")</f>
        <v/>
      </c>
      <c r="AF64" s="3" t="str">
        <f>IF($A64="ADD",IF(NOT(ISBLANK(AE64)),_xlfn.XLOOKUP(1,(ud_marking_material_lookup=AE64)*(ud_marking_material_parentKey=AD64),ud_marking_material[lookupKey],"ERROR"),""), "")</f>
        <v/>
      </c>
      <c r="AI64" s="4"/>
      <c r="AJ64" s="6"/>
      <c r="AK64" s="6"/>
      <c r="AM64" s="7"/>
      <c r="AN64" s="4" t="str">
        <f t="shared" ca="1" si="1"/>
        <v/>
      </c>
      <c r="AO64" s="4"/>
      <c r="AP64" s="3" t="str">
        <f t="shared" si="2"/>
        <v/>
      </c>
      <c r="AQ64" s="3" t="str">
        <f>IF($A64="","",IF((AND($A64="ADD",OR(AP64="",AP64="In Use"))),"5",(_xlfn.XLOOKUP(AP64,ud_asset_status[lookupValue],ud_asset_status[lookupKey],""))))</f>
        <v/>
      </c>
      <c r="AR64" s="7"/>
      <c r="AT64" s="3" t="str">
        <f>IF($A64="ADD",IF(NOT(ISBLANK(AS64)),_xlfn.XLOOKUP(AS64,ar_replace_reason[lookupValue],ar_replace_reason[lookupKey],"ERROR"),""), "")</f>
        <v/>
      </c>
      <c r="AU64" s="3" t="str">
        <f t="shared" si="3"/>
        <v/>
      </c>
      <c r="AV64" s="3" t="str">
        <f>IF($A64="","",IF((AND($A64="ADD",OR(AU64="",AU64="Queenstown-Lakes District Council"))),"70",(_xlfn.XLOOKUP(AU64,ud_organisation_owner[lookupValue],ud_organisation_owner[lookupKey],""))))</f>
        <v/>
      </c>
      <c r="AW64" s="3" t="str">
        <f t="shared" si="4"/>
        <v/>
      </c>
      <c r="AX64" s="3" t="str">
        <f>IF($A64="","",IF((AND($A64="ADD",OR(AW64="",AW64="Queenstown-Lakes District Council"))),"70",(_xlfn.XLOOKUP(AW64,ud_organisation_owner[lookupValue],ud_organisation_owner[lookupKey],""))))</f>
        <v/>
      </c>
      <c r="AY64" s="3" t="str">
        <f t="shared" si="5"/>
        <v/>
      </c>
      <c r="AZ64" s="3" t="str">
        <f>IF($A64="","",IF((AND($A64="ADD",OR(AY64="",AY64="Local Authority"))),"17",(_xlfn.XLOOKUP(AY64,ud_sub_organisation[lookupValue],ud_sub_organisation[lookupKey],""))))</f>
        <v/>
      </c>
      <c r="BA64" s="3" t="str">
        <f t="shared" si="6"/>
        <v/>
      </c>
      <c r="BB64" s="3" t="str">
        <f>IF($A64="","",IF((AND($A64="ADD",OR(BA64="",BA64="Vested assets"))),"12",(_xlfn.XLOOKUP(BA64,ud_work_origin[lookupValue],ud_work_origin[lookupKey],""))))</f>
        <v/>
      </c>
      <c r="BC64" s="8"/>
      <c r="BD64" s="2" t="str">
        <f t="shared" si="7"/>
        <v/>
      </c>
      <c r="BE64" s="3" t="str">
        <f t="shared" si="8"/>
        <v/>
      </c>
      <c r="BF64" s="3" t="str">
        <f>IF($A64="","",IF((AND($A64="ADD",OR(BE64="",BE64="Excellent"))),"1",(_xlfn.XLOOKUP(BE64,condition[lookupValue],condition[lookupKey],""))))</f>
        <v/>
      </c>
      <c r="BG64" s="7" t="str">
        <f t="shared" si="9"/>
        <v/>
      </c>
    </row>
    <row r="65" spans="2:59">
      <c r="B65" s="4"/>
      <c r="D65" s="3" t="str">
        <f>IF($A65="ADD",IF(NOT(ISBLANK(C65)),_xlfn.XLOOKUP(C65,roadnames[lookupValue],roadnames[lookupKey],"ERROR"),""), "")</f>
        <v/>
      </c>
      <c r="E65" s="5"/>
      <c r="F65" s="5"/>
      <c r="G65" s="4"/>
      <c r="H65" s="4"/>
      <c r="I65" s="6"/>
      <c r="J65" s="6"/>
      <c r="L65" s="3" t="str">
        <f>IF($A65="ADD",IF(NOT(ISBLANK(K65)),_xlfn.XLOOKUP(K65,side[lookupValue],side[lookupKey],"ERROR"),""), "")</f>
        <v/>
      </c>
      <c r="M65" s="6" t="str">
        <f t="shared" si="0"/>
        <v/>
      </c>
      <c r="N65" s="4"/>
      <c r="P65" s="3" t="str">
        <f>IF($A65="ADD",IF(NOT(ISBLANK(O65)),_xlfn.XLOOKUP(O65,len_adjust_rsn[lookupValue],len_adjust_rsn[lookupKey],"ERROR"),""), "")</f>
        <v/>
      </c>
      <c r="R65" s="3" t="str">
        <f>IF($A65="ADD",IF(NOT(ISBLANK(Q65)),_xlfn.XLOOKUP(Q65,geometry_type[lookupValue],geometry_type[lookupKey],"ERROR"),""), "")</f>
        <v/>
      </c>
      <c r="T65" s="3" t="str">
        <f>IF($A65="ADD",IF(NOT(ISBLANK(S65)),_xlfn.XLOOKUP(S65,ud_marking_group[lookupValue],ud_marking_group[lookupKey],"ERROR"),""), "")</f>
        <v/>
      </c>
      <c r="V65" s="3" t="str">
        <f>IF($A65="ADD",IF(NOT(ISBLANK(U65)),_xlfn.XLOOKUP(1,(ud_marking_type_lookup=U65)*(ud_marking_type_parentKey=T65),ud_marking_type[lookupKey],"ERROR"),""), "")</f>
        <v/>
      </c>
      <c r="X65" s="3" t="str">
        <f>IF($A65="ADD",IF(NOT(ISBLANK(W65)),_xlfn.XLOOKUP(W65,ud_marking_colour[lookupValue],ud_marking_colour[lookupKey],"ERROR"),""), "")</f>
        <v/>
      </c>
      <c r="AB65" s="3" t="str">
        <f>IF($A65="ADD",IF(NOT(ISBLANK(AA65)),_xlfn.XLOOKUP(AA65,ud_marking_durability[lookupValue],ud_marking_durability[lookupKey],"ERROR"),""), "")</f>
        <v/>
      </c>
      <c r="AD65" s="3" t="str">
        <f>IF($A65="ADD",IF(NOT(ISBLANK(AC65)),_xlfn.XLOOKUP(AC65,ud_marking_treatment[lookupValue],ud_marking_treatment[lookupKey],"ERROR"),""), "")</f>
        <v/>
      </c>
      <c r="AF65" s="3" t="str">
        <f>IF($A65="ADD",IF(NOT(ISBLANK(AE65)),_xlfn.XLOOKUP(1,(ud_marking_material_lookup=AE65)*(ud_marking_material_parentKey=AD65),ud_marking_material[lookupKey],"ERROR"),""), "")</f>
        <v/>
      </c>
      <c r="AI65" s="4"/>
      <c r="AJ65" s="6"/>
      <c r="AK65" s="6"/>
      <c r="AM65" s="7"/>
      <c r="AN65" s="4" t="str">
        <f t="shared" ca="1" si="1"/>
        <v/>
      </c>
      <c r="AO65" s="4"/>
      <c r="AP65" s="3" t="str">
        <f t="shared" si="2"/>
        <v/>
      </c>
      <c r="AQ65" s="3" t="str">
        <f>IF($A65="","",IF((AND($A65="ADD",OR(AP65="",AP65="In Use"))),"5",(_xlfn.XLOOKUP(AP65,ud_asset_status[lookupValue],ud_asset_status[lookupKey],""))))</f>
        <v/>
      </c>
      <c r="AR65" s="7"/>
      <c r="AT65" s="3" t="str">
        <f>IF($A65="ADD",IF(NOT(ISBLANK(AS65)),_xlfn.XLOOKUP(AS65,ar_replace_reason[lookupValue],ar_replace_reason[lookupKey],"ERROR"),""), "")</f>
        <v/>
      </c>
      <c r="AU65" s="3" t="str">
        <f t="shared" si="3"/>
        <v/>
      </c>
      <c r="AV65" s="3" t="str">
        <f>IF($A65="","",IF((AND($A65="ADD",OR(AU65="",AU65="Queenstown-Lakes District Council"))),"70",(_xlfn.XLOOKUP(AU65,ud_organisation_owner[lookupValue],ud_organisation_owner[lookupKey],""))))</f>
        <v/>
      </c>
      <c r="AW65" s="3" t="str">
        <f t="shared" si="4"/>
        <v/>
      </c>
      <c r="AX65" s="3" t="str">
        <f>IF($A65="","",IF((AND($A65="ADD",OR(AW65="",AW65="Queenstown-Lakes District Council"))),"70",(_xlfn.XLOOKUP(AW65,ud_organisation_owner[lookupValue],ud_organisation_owner[lookupKey],""))))</f>
        <v/>
      </c>
      <c r="AY65" s="3" t="str">
        <f t="shared" si="5"/>
        <v/>
      </c>
      <c r="AZ65" s="3" t="str">
        <f>IF($A65="","",IF((AND($A65="ADD",OR(AY65="",AY65="Local Authority"))),"17",(_xlfn.XLOOKUP(AY65,ud_sub_organisation[lookupValue],ud_sub_organisation[lookupKey],""))))</f>
        <v/>
      </c>
      <c r="BA65" s="3" t="str">
        <f t="shared" si="6"/>
        <v/>
      </c>
      <c r="BB65" s="3" t="str">
        <f>IF($A65="","",IF((AND($A65="ADD",OR(BA65="",BA65="Vested assets"))),"12",(_xlfn.XLOOKUP(BA65,ud_work_origin[lookupValue],ud_work_origin[lookupKey],""))))</f>
        <v/>
      </c>
      <c r="BC65" s="8"/>
      <c r="BD65" s="2" t="str">
        <f t="shared" si="7"/>
        <v/>
      </c>
      <c r="BE65" s="3" t="str">
        <f t="shared" si="8"/>
        <v/>
      </c>
      <c r="BF65" s="3" t="str">
        <f>IF($A65="","",IF((AND($A65="ADD",OR(BE65="",BE65="Excellent"))),"1",(_xlfn.XLOOKUP(BE65,condition[lookupValue],condition[lookupKey],""))))</f>
        <v/>
      </c>
      <c r="BG65" s="7" t="str">
        <f t="shared" si="9"/>
        <v/>
      </c>
    </row>
    <row r="66" spans="2:59">
      <c r="B66" s="4"/>
      <c r="D66" s="3" t="str">
        <f>IF($A66="ADD",IF(NOT(ISBLANK(C66)),_xlfn.XLOOKUP(C66,roadnames[lookupValue],roadnames[lookupKey],"ERROR"),""), "")</f>
        <v/>
      </c>
      <c r="E66" s="5"/>
      <c r="F66" s="5"/>
      <c r="G66" s="4"/>
      <c r="H66" s="4"/>
      <c r="I66" s="6"/>
      <c r="J66" s="6"/>
      <c r="L66" s="3" t="str">
        <f>IF($A66="ADD",IF(NOT(ISBLANK(K66)),_xlfn.XLOOKUP(K66,side[lookupValue],side[lookupKey],"ERROR"),""), "")</f>
        <v/>
      </c>
      <c r="M66" s="6" t="str">
        <f t="shared" si="0"/>
        <v/>
      </c>
      <c r="N66" s="4"/>
      <c r="P66" s="3" t="str">
        <f>IF($A66="ADD",IF(NOT(ISBLANK(O66)),_xlfn.XLOOKUP(O66,len_adjust_rsn[lookupValue],len_adjust_rsn[lookupKey],"ERROR"),""), "")</f>
        <v/>
      </c>
      <c r="R66" s="3" t="str">
        <f>IF($A66="ADD",IF(NOT(ISBLANK(Q66)),_xlfn.XLOOKUP(Q66,geometry_type[lookupValue],geometry_type[lookupKey],"ERROR"),""), "")</f>
        <v/>
      </c>
      <c r="T66" s="3" t="str">
        <f>IF($A66="ADD",IF(NOT(ISBLANK(S66)),_xlfn.XLOOKUP(S66,ud_marking_group[lookupValue],ud_marking_group[lookupKey],"ERROR"),""), "")</f>
        <v/>
      </c>
      <c r="V66" s="3" t="str">
        <f>IF($A66="ADD",IF(NOT(ISBLANK(U66)),_xlfn.XLOOKUP(1,(ud_marking_type_lookup=U66)*(ud_marking_type_parentKey=T66),ud_marking_type[lookupKey],"ERROR"),""), "")</f>
        <v/>
      </c>
      <c r="X66" s="3" t="str">
        <f>IF($A66="ADD",IF(NOT(ISBLANK(W66)),_xlfn.XLOOKUP(W66,ud_marking_colour[lookupValue],ud_marking_colour[lookupKey],"ERROR"),""), "")</f>
        <v/>
      </c>
      <c r="AB66" s="3" t="str">
        <f>IF($A66="ADD",IF(NOT(ISBLANK(AA66)),_xlfn.XLOOKUP(AA66,ud_marking_durability[lookupValue],ud_marking_durability[lookupKey],"ERROR"),""), "")</f>
        <v/>
      </c>
      <c r="AD66" s="3" t="str">
        <f>IF($A66="ADD",IF(NOT(ISBLANK(AC66)),_xlfn.XLOOKUP(AC66,ud_marking_treatment[lookupValue],ud_marking_treatment[lookupKey],"ERROR"),""), "")</f>
        <v/>
      </c>
      <c r="AF66" s="3" t="str">
        <f>IF($A66="ADD",IF(NOT(ISBLANK(AE66)),_xlfn.XLOOKUP(1,(ud_marking_material_lookup=AE66)*(ud_marking_material_parentKey=AD66),ud_marking_material[lookupKey],"ERROR"),""), "")</f>
        <v/>
      </c>
      <c r="AI66" s="4"/>
      <c r="AJ66" s="6"/>
      <c r="AK66" s="6"/>
      <c r="AM66" s="7"/>
      <c r="AN66" s="4" t="str">
        <f t="shared" ca="1" si="1"/>
        <v/>
      </c>
      <c r="AO66" s="4"/>
      <c r="AP66" s="3" t="str">
        <f t="shared" si="2"/>
        <v/>
      </c>
      <c r="AQ66" s="3" t="str">
        <f>IF($A66="","",IF((AND($A66="ADD",OR(AP66="",AP66="In Use"))),"5",(_xlfn.XLOOKUP(AP66,ud_asset_status[lookupValue],ud_asset_status[lookupKey],""))))</f>
        <v/>
      </c>
      <c r="AR66" s="7"/>
      <c r="AT66" s="3" t="str">
        <f>IF($A66="ADD",IF(NOT(ISBLANK(AS66)),_xlfn.XLOOKUP(AS66,ar_replace_reason[lookupValue],ar_replace_reason[lookupKey],"ERROR"),""), "")</f>
        <v/>
      </c>
      <c r="AU66" s="3" t="str">
        <f t="shared" si="3"/>
        <v/>
      </c>
      <c r="AV66" s="3" t="str">
        <f>IF($A66="","",IF((AND($A66="ADD",OR(AU66="",AU66="Queenstown-Lakes District Council"))),"70",(_xlfn.XLOOKUP(AU66,ud_organisation_owner[lookupValue],ud_organisation_owner[lookupKey],""))))</f>
        <v/>
      </c>
      <c r="AW66" s="3" t="str">
        <f t="shared" si="4"/>
        <v/>
      </c>
      <c r="AX66" s="3" t="str">
        <f>IF($A66="","",IF((AND($A66="ADD",OR(AW66="",AW66="Queenstown-Lakes District Council"))),"70",(_xlfn.XLOOKUP(AW66,ud_organisation_owner[lookupValue],ud_organisation_owner[lookupKey],""))))</f>
        <v/>
      </c>
      <c r="AY66" s="3" t="str">
        <f t="shared" si="5"/>
        <v/>
      </c>
      <c r="AZ66" s="3" t="str">
        <f>IF($A66="","",IF((AND($A66="ADD",OR(AY66="",AY66="Local Authority"))),"17",(_xlfn.XLOOKUP(AY66,ud_sub_organisation[lookupValue],ud_sub_organisation[lookupKey],""))))</f>
        <v/>
      </c>
      <c r="BA66" s="3" t="str">
        <f t="shared" si="6"/>
        <v/>
      </c>
      <c r="BB66" s="3" t="str">
        <f>IF($A66="","",IF((AND($A66="ADD",OR(BA66="",BA66="Vested assets"))),"12",(_xlfn.XLOOKUP(BA66,ud_work_origin[lookupValue],ud_work_origin[lookupKey],""))))</f>
        <v/>
      </c>
      <c r="BC66" s="8"/>
      <c r="BD66" s="2" t="str">
        <f t="shared" si="7"/>
        <v/>
      </c>
      <c r="BE66" s="3" t="str">
        <f t="shared" si="8"/>
        <v/>
      </c>
      <c r="BF66" s="3" t="str">
        <f>IF($A66="","",IF((AND($A66="ADD",OR(BE66="",BE66="Excellent"))),"1",(_xlfn.XLOOKUP(BE66,condition[lookupValue],condition[lookupKey],""))))</f>
        <v/>
      </c>
      <c r="BG66" s="7" t="str">
        <f t="shared" si="9"/>
        <v/>
      </c>
    </row>
    <row r="67" spans="2:59">
      <c r="B67" s="4"/>
      <c r="D67" s="3" t="str">
        <f>IF($A67="ADD",IF(NOT(ISBLANK(C67)),_xlfn.XLOOKUP(C67,roadnames[lookupValue],roadnames[lookupKey],"ERROR"),""), "")</f>
        <v/>
      </c>
      <c r="E67" s="5"/>
      <c r="F67" s="5"/>
      <c r="G67" s="4"/>
      <c r="H67" s="4"/>
      <c r="I67" s="6"/>
      <c r="J67" s="6"/>
      <c r="L67" s="3" t="str">
        <f>IF($A67="ADD",IF(NOT(ISBLANK(K67)),_xlfn.XLOOKUP(K67,side[lookupValue],side[lookupKey],"ERROR"),""), "")</f>
        <v/>
      </c>
      <c r="M67" s="6" t="str">
        <f t="shared" si="0"/>
        <v/>
      </c>
      <c r="N67" s="4"/>
      <c r="P67" s="3" t="str">
        <f>IF($A67="ADD",IF(NOT(ISBLANK(O67)),_xlfn.XLOOKUP(O67,len_adjust_rsn[lookupValue],len_adjust_rsn[lookupKey],"ERROR"),""), "")</f>
        <v/>
      </c>
      <c r="R67" s="3" t="str">
        <f>IF($A67="ADD",IF(NOT(ISBLANK(Q67)),_xlfn.XLOOKUP(Q67,geometry_type[lookupValue],geometry_type[lookupKey],"ERROR"),""), "")</f>
        <v/>
      </c>
      <c r="T67" s="3" t="str">
        <f>IF($A67="ADD",IF(NOT(ISBLANK(S67)),_xlfn.XLOOKUP(S67,ud_marking_group[lookupValue],ud_marking_group[lookupKey],"ERROR"),""), "")</f>
        <v/>
      </c>
      <c r="V67" s="3" t="str">
        <f>IF($A67="ADD",IF(NOT(ISBLANK(U67)),_xlfn.XLOOKUP(1,(ud_marking_type_lookup=U67)*(ud_marking_type_parentKey=T67),ud_marking_type[lookupKey],"ERROR"),""), "")</f>
        <v/>
      </c>
      <c r="X67" s="3" t="str">
        <f>IF($A67="ADD",IF(NOT(ISBLANK(W67)),_xlfn.XLOOKUP(W67,ud_marking_colour[lookupValue],ud_marking_colour[lookupKey],"ERROR"),""), "")</f>
        <v/>
      </c>
      <c r="AB67" s="3" t="str">
        <f>IF($A67="ADD",IF(NOT(ISBLANK(AA67)),_xlfn.XLOOKUP(AA67,ud_marking_durability[lookupValue],ud_marking_durability[lookupKey],"ERROR"),""), "")</f>
        <v/>
      </c>
      <c r="AD67" s="3" t="str">
        <f>IF($A67="ADD",IF(NOT(ISBLANK(AC67)),_xlfn.XLOOKUP(AC67,ud_marking_treatment[lookupValue],ud_marking_treatment[lookupKey],"ERROR"),""), "")</f>
        <v/>
      </c>
      <c r="AF67" s="3" t="str">
        <f>IF($A67="ADD",IF(NOT(ISBLANK(AE67)),_xlfn.XLOOKUP(1,(ud_marking_material_lookup=AE67)*(ud_marking_material_parentKey=AD67),ud_marking_material[lookupKey],"ERROR"),""), "")</f>
        <v/>
      </c>
      <c r="AI67" s="4"/>
      <c r="AJ67" s="6"/>
      <c r="AK67" s="6"/>
      <c r="AM67" s="7"/>
      <c r="AN67" s="4" t="str">
        <f t="shared" ca="1" si="1"/>
        <v/>
      </c>
      <c r="AO67" s="4"/>
      <c r="AP67" s="3" t="str">
        <f t="shared" si="2"/>
        <v/>
      </c>
      <c r="AQ67" s="3" t="str">
        <f>IF($A67="","",IF((AND($A67="ADD",OR(AP67="",AP67="In Use"))),"5",(_xlfn.XLOOKUP(AP67,ud_asset_status[lookupValue],ud_asset_status[lookupKey],""))))</f>
        <v/>
      </c>
      <c r="AR67" s="7"/>
      <c r="AT67" s="3" t="str">
        <f>IF($A67="ADD",IF(NOT(ISBLANK(AS67)),_xlfn.XLOOKUP(AS67,ar_replace_reason[lookupValue],ar_replace_reason[lookupKey],"ERROR"),""), "")</f>
        <v/>
      </c>
      <c r="AU67" s="3" t="str">
        <f t="shared" si="3"/>
        <v/>
      </c>
      <c r="AV67" s="3" t="str">
        <f>IF($A67="","",IF((AND($A67="ADD",OR(AU67="",AU67="Queenstown-Lakes District Council"))),"70",(_xlfn.XLOOKUP(AU67,ud_organisation_owner[lookupValue],ud_organisation_owner[lookupKey],""))))</f>
        <v/>
      </c>
      <c r="AW67" s="3" t="str">
        <f t="shared" si="4"/>
        <v/>
      </c>
      <c r="AX67" s="3" t="str">
        <f>IF($A67="","",IF((AND($A67="ADD",OR(AW67="",AW67="Queenstown-Lakes District Council"))),"70",(_xlfn.XLOOKUP(AW67,ud_organisation_owner[lookupValue],ud_organisation_owner[lookupKey],""))))</f>
        <v/>
      </c>
      <c r="AY67" s="3" t="str">
        <f t="shared" si="5"/>
        <v/>
      </c>
      <c r="AZ67" s="3" t="str">
        <f>IF($A67="","",IF((AND($A67="ADD",OR(AY67="",AY67="Local Authority"))),"17",(_xlfn.XLOOKUP(AY67,ud_sub_organisation[lookupValue],ud_sub_organisation[lookupKey],""))))</f>
        <v/>
      </c>
      <c r="BA67" s="3" t="str">
        <f t="shared" si="6"/>
        <v/>
      </c>
      <c r="BB67" s="3" t="str">
        <f>IF($A67="","",IF((AND($A67="ADD",OR(BA67="",BA67="Vested assets"))),"12",(_xlfn.XLOOKUP(BA67,ud_work_origin[lookupValue],ud_work_origin[lookupKey],""))))</f>
        <v/>
      </c>
      <c r="BC67" s="8"/>
      <c r="BD67" s="2" t="str">
        <f t="shared" si="7"/>
        <v/>
      </c>
      <c r="BE67" s="3" t="str">
        <f t="shared" si="8"/>
        <v/>
      </c>
      <c r="BF67" s="3" t="str">
        <f>IF($A67="","",IF((AND($A67="ADD",OR(BE67="",BE67="Excellent"))),"1",(_xlfn.XLOOKUP(BE67,condition[lookupValue],condition[lookupKey],""))))</f>
        <v/>
      </c>
      <c r="BG67" s="7" t="str">
        <f t="shared" si="9"/>
        <v/>
      </c>
    </row>
    <row r="68" spans="2:59">
      <c r="B68" s="4"/>
      <c r="D68" s="3" t="str">
        <f>IF($A68="ADD",IF(NOT(ISBLANK(C68)),_xlfn.XLOOKUP(C68,roadnames[lookupValue],roadnames[lookupKey],"ERROR"),""), "")</f>
        <v/>
      </c>
      <c r="E68" s="5"/>
      <c r="F68" s="5"/>
      <c r="G68" s="4"/>
      <c r="H68" s="4"/>
      <c r="I68" s="6"/>
      <c r="J68" s="6"/>
      <c r="L68" s="3" t="str">
        <f>IF($A68="ADD",IF(NOT(ISBLANK(K68)),_xlfn.XLOOKUP(K68,side[lookupValue],side[lookupKey],"ERROR"),""), "")</f>
        <v/>
      </c>
      <c r="M68" s="6" t="str">
        <f t="shared" si="0"/>
        <v/>
      </c>
      <c r="N68" s="4"/>
      <c r="P68" s="3" t="str">
        <f>IF($A68="ADD",IF(NOT(ISBLANK(O68)),_xlfn.XLOOKUP(O68,len_adjust_rsn[lookupValue],len_adjust_rsn[lookupKey],"ERROR"),""), "")</f>
        <v/>
      </c>
      <c r="R68" s="3" t="str">
        <f>IF($A68="ADD",IF(NOT(ISBLANK(Q68)),_xlfn.XLOOKUP(Q68,geometry_type[lookupValue],geometry_type[lookupKey],"ERROR"),""), "")</f>
        <v/>
      </c>
      <c r="T68" s="3" t="str">
        <f>IF($A68="ADD",IF(NOT(ISBLANK(S68)),_xlfn.XLOOKUP(S68,ud_marking_group[lookupValue],ud_marking_group[lookupKey],"ERROR"),""), "")</f>
        <v/>
      </c>
      <c r="V68" s="3" t="str">
        <f>IF($A68="ADD",IF(NOT(ISBLANK(U68)),_xlfn.XLOOKUP(1,(ud_marking_type_lookup=U68)*(ud_marking_type_parentKey=T68),ud_marking_type[lookupKey],"ERROR"),""), "")</f>
        <v/>
      </c>
      <c r="X68" s="3" t="str">
        <f>IF($A68="ADD",IF(NOT(ISBLANK(W68)),_xlfn.XLOOKUP(W68,ud_marking_colour[lookupValue],ud_marking_colour[lookupKey],"ERROR"),""), "")</f>
        <v/>
      </c>
      <c r="AB68" s="3" t="str">
        <f>IF($A68="ADD",IF(NOT(ISBLANK(AA68)),_xlfn.XLOOKUP(AA68,ud_marking_durability[lookupValue],ud_marking_durability[lookupKey],"ERROR"),""), "")</f>
        <v/>
      </c>
      <c r="AD68" s="3" t="str">
        <f>IF($A68="ADD",IF(NOT(ISBLANK(AC68)),_xlfn.XLOOKUP(AC68,ud_marking_treatment[lookupValue],ud_marking_treatment[lookupKey],"ERROR"),""), "")</f>
        <v/>
      </c>
      <c r="AF68" s="3" t="str">
        <f>IF($A68="ADD",IF(NOT(ISBLANK(AE68)),_xlfn.XLOOKUP(1,(ud_marking_material_lookup=AE68)*(ud_marking_material_parentKey=AD68),ud_marking_material[lookupKey],"ERROR"),""), "")</f>
        <v/>
      </c>
      <c r="AI68" s="4"/>
      <c r="AJ68" s="6"/>
      <c r="AK68" s="6"/>
      <c r="AM68" s="7"/>
      <c r="AN68" s="4" t="str">
        <f t="shared" ca="1" si="1"/>
        <v/>
      </c>
      <c r="AO68" s="4"/>
      <c r="AP68" s="3" t="str">
        <f t="shared" si="2"/>
        <v/>
      </c>
      <c r="AQ68" s="3" t="str">
        <f>IF($A68="","",IF((AND($A68="ADD",OR(AP68="",AP68="In Use"))),"5",(_xlfn.XLOOKUP(AP68,ud_asset_status[lookupValue],ud_asset_status[lookupKey],""))))</f>
        <v/>
      </c>
      <c r="AR68" s="7"/>
      <c r="AT68" s="3" t="str">
        <f>IF($A68="ADD",IF(NOT(ISBLANK(AS68)),_xlfn.XLOOKUP(AS68,ar_replace_reason[lookupValue],ar_replace_reason[lookupKey],"ERROR"),""), "")</f>
        <v/>
      </c>
      <c r="AU68" s="3" t="str">
        <f t="shared" si="3"/>
        <v/>
      </c>
      <c r="AV68" s="3" t="str">
        <f>IF($A68="","",IF((AND($A68="ADD",OR(AU68="",AU68="Queenstown-Lakes District Council"))),"70",(_xlfn.XLOOKUP(AU68,ud_organisation_owner[lookupValue],ud_organisation_owner[lookupKey],""))))</f>
        <v/>
      </c>
      <c r="AW68" s="3" t="str">
        <f t="shared" si="4"/>
        <v/>
      </c>
      <c r="AX68" s="3" t="str">
        <f>IF($A68="","",IF((AND($A68="ADD",OR(AW68="",AW68="Queenstown-Lakes District Council"))),"70",(_xlfn.XLOOKUP(AW68,ud_organisation_owner[lookupValue],ud_organisation_owner[lookupKey],""))))</f>
        <v/>
      </c>
      <c r="AY68" s="3" t="str">
        <f t="shared" si="5"/>
        <v/>
      </c>
      <c r="AZ68" s="3" t="str">
        <f>IF($A68="","",IF((AND($A68="ADD",OR(AY68="",AY68="Local Authority"))),"17",(_xlfn.XLOOKUP(AY68,ud_sub_organisation[lookupValue],ud_sub_organisation[lookupKey],""))))</f>
        <v/>
      </c>
      <c r="BA68" s="3" t="str">
        <f t="shared" si="6"/>
        <v/>
      </c>
      <c r="BB68" s="3" t="str">
        <f>IF($A68="","",IF((AND($A68="ADD",OR(BA68="",BA68="Vested assets"))),"12",(_xlfn.XLOOKUP(BA68,ud_work_origin[lookupValue],ud_work_origin[lookupKey],""))))</f>
        <v/>
      </c>
      <c r="BC68" s="8"/>
      <c r="BD68" s="2" t="str">
        <f t="shared" si="7"/>
        <v/>
      </c>
      <c r="BE68" s="3" t="str">
        <f t="shared" si="8"/>
        <v/>
      </c>
      <c r="BF68" s="3" t="str">
        <f>IF($A68="","",IF((AND($A68="ADD",OR(BE68="",BE68="Excellent"))),"1",(_xlfn.XLOOKUP(BE68,condition[lookupValue],condition[lookupKey],""))))</f>
        <v/>
      </c>
      <c r="BG68" s="7" t="str">
        <f t="shared" si="9"/>
        <v/>
      </c>
    </row>
    <row r="69" spans="2:59">
      <c r="B69" s="4"/>
      <c r="D69" s="3" t="str">
        <f>IF($A69="ADD",IF(NOT(ISBLANK(C69)),_xlfn.XLOOKUP(C69,roadnames[lookupValue],roadnames[lookupKey],"ERROR"),""), "")</f>
        <v/>
      </c>
      <c r="E69" s="5"/>
      <c r="F69" s="5"/>
      <c r="G69" s="4"/>
      <c r="H69" s="4"/>
      <c r="I69" s="6"/>
      <c r="J69" s="6"/>
      <c r="L69" s="3" t="str">
        <f>IF($A69="ADD",IF(NOT(ISBLANK(K69)),_xlfn.XLOOKUP(K69,side[lookupValue],side[lookupKey],"ERROR"),""), "")</f>
        <v/>
      </c>
      <c r="M69" s="6" t="str">
        <f t="shared" si="0"/>
        <v/>
      </c>
      <c r="N69" s="4"/>
      <c r="P69" s="3" t="str">
        <f>IF($A69="ADD",IF(NOT(ISBLANK(O69)),_xlfn.XLOOKUP(O69,len_adjust_rsn[lookupValue],len_adjust_rsn[lookupKey],"ERROR"),""), "")</f>
        <v/>
      </c>
      <c r="R69" s="3" t="str">
        <f>IF($A69="ADD",IF(NOT(ISBLANK(Q69)),_xlfn.XLOOKUP(Q69,geometry_type[lookupValue],geometry_type[lookupKey],"ERROR"),""), "")</f>
        <v/>
      </c>
      <c r="T69" s="3" t="str">
        <f>IF($A69="ADD",IF(NOT(ISBLANK(S69)),_xlfn.XLOOKUP(S69,ud_marking_group[lookupValue],ud_marking_group[lookupKey],"ERROR"),""), "")</f>
        <v/>
      </c>
      <c r="V69" s="3" t="str">
        <f>IF($A69="ADD",IF(NOT(ISBLANK(U69)),_xlfn.XLOOKUP(1,(ud_marking_type_lookup=U69)*(ud_marking_type_parentKey=T69),ud_marking_type[lookupKey],"ERROR"),""), "")</f>
        <v/>
      </c>
      <c r="X69" s="3" t="str">
        <f>IF($A69="ADD",IF(NOT(ISBLANK(W69)),_xlfn.XLOOKUP(W69,ud_marking_colour[lookupValue],ud_marking_colour[lookupKey],"ERROR"),""), "")</f>
        <v/>
      </c>
      <c r="AB69" s="3" t="str">
        <f>IF($A69="ADD",IF(NOT(ISBLANK(AA69)),_xlfn.XLOOKUP(AA69,ud_marking_durability[lookupValue],ud_marking_durability[lookupKey],"ERROR"),""), "")</f>
        <v/>
      </c>
      <c r="AD69" s="3" t="str">
        <f>IF($A69="ADD",IF(NOT(ISBLANK(AC69)),_xlfn.XLOOKUP(AC69,ud_marking_treatment[lookupValue],ud_marking_treatment[lookupKey],"ERROR"),""), "")</f>
        <v/>
      </c>
      <c r="AF69" s="3" t="str">
        <f>IF($A69="ADD",IF(NOT(ISBLANK(AE69)),_xlfn.XLOOKUP(1,(ud_marking_material_lookup=AE69)*(ud_marking_material_parentKey=AD69),ud_marking_material[lookupKey],"ERROR"),""), "")</f>
        <v/>
      </c>
      <c r="AI69" s="4"/>
      <c r="AJ69" s="6"/>
      <c r="AK69" s="6"/>
      <c r="AM69" s="7"/>
      <c r="AN69" s="4" t="str">
        <f t="shared" ca="1" si="1"/>
        <v/>
      </c>
      <c r="AO69" s="4"/>
      <c r="AP69" s="3" t="str">
        <f t="shared" si="2"/>
        <v/>
      </c>
      <c r="AQ69" s="3" t="str">
        <f>IF($A69="","",IF((AND($A69="ADD",OR(AP69="",AP69="In Use"))),"5",(_xlfn.XLOOKUP(AP69,ud_asset_status[lookupValue],ud_asset_status[lookupKey],""))))</f>
        <v/>
      </c>
      <c r="AR69" s="7"/>
      <c r="AT69" s="3" t="str">
        <f>IF($A69="ADD",IF(NOT(ISBLANK(AS69)),_xlfn.XLOOKUP(AS69,ar_replace_reason[lookupValue],ar_replace_reason[lookupKey],"ERROR"),""), "")</f>
        <v/>
      </c>
      <c r="AU69" s="3" t="str">
        <f t="shared" si="3"/>
        <v/>
      </c>
      <c r="AV69" s="3" t="str">
        <f>IF($A69="","",IF((AND($A69="ADD",OR(AU69="",AU69="Queenstown-Lakes District Council"))),"70",(_xlfn.XLOOKUP(AU69,ud_organisation_owner[lookupValue],ud_organisation_owner[lookupKey],""))))</f>
        <v/>
      </c>
      <c r="AW69" s="3" t="str">
        <f t="shared" si="4"/>
        <v/>
      </c>
      <c r="AX69" s="3" t="str">
        <f>IF($A69="","",IF((AND($A69="ADD",OR(AW69="",AW69="Queenstown-Lakes District Council"))),"70",(_xlfn.XLOOKUP(AW69,ud_organisation_owner[lookupValue],ud_organisation_owner[lookupKey],""))))</f>
        <v/>
      </c>
      <c r="AY69" s="3" t="str">
        <f t="shared" si="5"/>
        <v/>
      </c>
      <c r="AZ69" s="3" t="str">
        <f>IF($A69="","",IF((AND($A69="ADD",OR(AY69="",AY69="Local Authority"))),"17",(_xlfn.XLOOKUP(AY69,ud_sub_organisation[lookupValue],ud_sub_organisation[lookupKey],""))))</f>
        <v/>
      </c>
      <c r="BA69" s="3" t="str">
        <f t="shared" si="6"/>
        <v/>
      </c>
      <c r="BB69" s="3" t="str">
        <f>IF($A69="","",IF((AND($A69="ADD",OR(BA69="",BA69="Vested assets"))),"12",(_xlfn.XLOOKUP(BA69,ud_work_origin[lookupValue],ud_work_origin[lookupKey],""))))</f>
        <v/>
      </c>
      <c r="BC69" s="8"/>
      <c r="BD69" s="2" t="str">
        <f t="shared" si="7"/>
        <v/>
      </c>
      <c r="BE69" s="3" t="str">
        <f t="shared" si="8"/>
        <v/>
      </c>
      <c r="BF69" s="3" t="str">
        <f>IF($A69="","",IF((AND($A69="ADD",OR(BE69="",BE69="Excellent"))),"1",(_xlfn.XLOOKUP(BE69,condition[lookupValue],condition[lookupKey],""))))</f>
        <v/>
      </c>
      <c r="BG69" s="7" t="str">
        <f t="shared" si="9"/>
        <v/>
      </c>
    </row>
    <row r="70" spans="2:59">
      <c r="B70" s="4"/>
      <c r="D70" s="3" t="str">
        <f>IF($A70="ADD",IF(NOT(ISBLANK(C70)),_xlfn.XLOOKUP(C70,roadnames[lookupValue],roadnames[lookupKey],"ERROR"),""), "")</f>
        <v/>
      </c>
      <c r="E70" s="5"/>
      <c r="F70" s="5"/>
      <c r="G70" s="4"/>
      <c r="H70" s="4"/>
      <c r="I70" s="6"/>
      <c r="J70" s="6"/>
      <c r="L70" s="3" t="str">
        <f>IF($A70="ADD",IF(NOT(ISBLANK(K70)),_xlfn.XLOOKUP(K70,side[lookupValue],side[lookupKey],"ERROR"),""), "")</f>
        <v/>
      </c>
      <c r="M70" s="6" t="str">
        <f t="shared" si="0"/>
        <v/>
      </c>
      <c r="N70" s="4"/>
      <c r="P70" s="3" t="str">
        <f>IF($A70="ADD",IF(NOT(ISBLANK(O70)),_xlfn.XLOOKUP(O70,len_adjust_rsn[lookupValue],len_adjust_rsn[lookupKey],"ERROR"),""), "")</f>
        <v/>
      </c>
      <c r="R70" s="3" t="str">
        <f>IF($A70="ADD",IF(NOT(ISBLANK(Q70)),_xlfn.XLOOKUP(Q70,geometry_type[lookupValue],geometry_type[lookupKey],"ERROR"),""), "")</f>
        <v/>
      </c>
      <c r="T70" s="3" t="str">
        <f>IF($A70="ADD",IF(NOT(ISBLANK(S70)),_xlfn.XLOOKUP(S70,ud_marking_group[lookupValue],ud_marking_group[lookupKey],"ERROR"),""), "")</f>
        <v/>
      </c>
      <c r="V70" s="3" t="str">
        <f>IF($A70="ADD",IF(NOT(ISBLANK(U70)),_xlfn.XLOOKUP(1,(ud_marking_type_lookup=U70)*(ud_marking_type_parentKey=T70),ud_marking_type[lookupKey],"ERROR"),""), "")</f>
        <v/>
      </c>
      <c r="X70" s="3" t="str">
        <f>IF($A70="ADD",IF(NOT(ISBLANK(W70)),_xlfn.XLOOKUP(W70,ud_marking_colour[lookupValue],ud_marking_colour[lookupKey],"ERROR"),""), "")</f>
        <v/>
      </c>
      <c r="AB70" s="3" t="str">
        <f>IF($A70="ADD",IF(NOT(ISBLANK(AA70)),_xlfn.XLOOKUP(AA70,ud_marking_durability[lookupValue],ud_marking_durability[lookupKey],"ERROR"),""), "")</f>
        <v/>
      </c>
      <c r="AD70" s="3" t="str">
        <f>IF($A70="ADD",IF(NOT(ISBLANK(AC70)),_xlfn.XLOOKUP(AC70,ud_marking_treatment[lookupValue],ud_marking_treatment[lookupKey],"ERROR"),""), "")</f>
        <v/>
      </c>
      <c r="AF70" s="3" t="str">
        <f>IF($A70="ADD",IF(NOT(ISBLANK(AE70)),_xlfn.XLOOKUP(1,(ud_marking_material_lookup=AE70)*(ud_marking_material_parentKey=AD70),ud_marking_material[lookupKey],"ERROR"),""), "")</f>
        <v/>
      </c>
      <c r="AI70" s="4"/>
      <c r="AJ70" s="6"/>
      <c r="AK70" s="6"/>
      <c r="AM70" s="7"/>
      <c r="AN70" s="4" t="str">
        <f t="shared" ca="1" si="1"/>
        <v/>
      </c>
      <c r="AO70" s="4"/>
      <c r="AP70" s="3" t="str">
        <f t="shared" si="2"/>
        <v/>
      </c>
      <c r="AQ70" s="3" t="str">
        <f>IF($A70="","",IF((AND($A70="ADD",OR(AP70="",AP70="In Use"))),"5",(_xlfn.XLOOKUP(AP70,ud_asset_status[lookupValue],ud_asset_status[lookupKey],""))))</f>
        <v/>
      </c>
      <c r="AR70" s="7"/>
      <c r="AT70" s="3" t="str">
        <f>IF($A70="ADD",IF(NOT(ISBLANK(AS70)),_xlfn.XLOOKUP(AS70,ar_replace_reason[lookupValue],ar_replace_reason[lookupKey],"ERROR"),""), "")</f>
        <v/>
      </c>
      <c r="AU70" s="3" t="str">
        <f t="shared" si="3"/>
        <v/>
      </c>
      <c r="AV70" s="3" t="str">
        <f>IF($A70="","",IF((AND($A70="ADD",OR(AU70="",AU70="Queenstown-Lakes District Council"))),"70",(_xlfn.XLOOKUP(AU70,ud_organisation_owner[lookupValue],ud_organisation_owner[lookupKey],""))))</f>
        <v/>
      </c>
      <c r="AW70" s="3" t="str">
        <f t="shared" si="4"/>
        <v/>
      </c>
      <c r="AX70" s="3" t="str">
        <f>IF($A70="","",IF((AND($A70="ADD",OR(AW70="",AW70="Queenstown-Lakes District Council"))),"70",(_xlfn.XLOOKUP(AW70,ud_organisation_owner[lookupValue],ud_organisation_owner[lookupKey],""))))</f>
        <v/>
      </c>
      <c r="AY70" s="3" t="str">
        <f t="shared" si="5"/>
        <v/>
      </c>
      <c r="AZ70" s="3" t="str">
        <f>IF($A70="","",IF((AND($A70="ADD",OR(AY70="",AY70="Local Authority"))),"17",(_xlfn.XLOOKUP(AY70,ud_sub_organisation[lookupValue],ud_sub_organisation[lookupKey],""))))</f>
        <v/>
      </c>
      <c r="BA70" s="3" t="str">
        <f t="shared" si="6"/>
        <v/>
      </c>
      <c r="BB70" s="3" t="str">
        <f>IF($A70="","",IF((AND($A70="ADD",OR(BA70="",BA70="Vested assets"))),"12",(_xlfn.XLOOKUP(BA70,ud_work_origin[lookupValue],ud_work_origin[lookupKey],""))))</f>
        <v/>
      </c>
      <c r="BC70" s="8"/>
      <c r="BD70" s="2" t="str">
        <f t="shared" si="7"/>
        <v/>
      </c>
      <c r="BE70" s="3" t="str">
        <f t="shared" si="8"/>
        <v/>
      </c>
      <c r="BF70" s="3" t="str">
        <f>IF($A70="","",IF((AND($A70="ADD",OR(BE70="",BE70="Excellent"))),"1",(_xlfn.XLOOKUP(BE70,condition[lookupValue],condition[lookupKey],""))))</f>
        <v/>
      </c>
      <c r="BG70" s="7" t="str">
        <f t="shared" si="9"/>
        <v/>
      </c>
    </row>
    <row r="71" spans="2:59">
      <c r="B71" s="4"/>
      <c r="D71" s="3" t="str">
        <f>IF($A71="ADD",IF(NOT(ISBLANK(C71)),_xlfn.XLOOKUP(C71,roadnames[lookupValue],roadnames[lookupKey],"ERROR"),""), "")</f>
        <v/>
      </c>
      <c r="E71" s="5"/>
      <c r="F71" s="5"/>
      <c r="G71" s="4"/>
      <c r="H71" s="4"/>
      <c r="I71" s="6"/>
      <c r="J71" s="6"/>
      <c r="L71" s="3" t="str">
        <f>IF($A71="ADD",IF(NOT(ISBLANK(K71)),_xlfn.XLOOKUP(K71,side[lookupValue],side[lookupKey],"ERROR"),""), "")</f>
        <v/>
      </c>
      <c r="M71" s="6" t="str">
        <f t="shared" si="0"/>
        <v/>
      </c>
      <c r="N71" s="4"/>
      <c r="P71" s="3" t="str">
        <f>IF($A71="ADD",IF(NOT(ISBLANK(O71)),_xlfn.XLOOKUP(O71,len_adjust_rsn[lookupValue],len_adjust_rsn[lookupKey],"ERROR"),""), "")</f>
        <v/>
      </c>
      <c r="R71" s="3" t="str">
        <f>IF($A71="ADD",IF(NOT(ISBLANK(Q71)),_xlfn.XLOOKUP(Q71,geometry_type[lookupValue],geometry_type[lookupKey],"ERROR"),""), "")</f>
        <v/>
      </c>
      <c r="T71" s="3" t="str">
        <f>IF($A71="ADD",IF(NOT(ISBLANK(S71)),_xlfn.XLOOKUP(S71,ud_marking_group[lookupValue],ud_marking_group[lookupKey],"ERROR"),""), "")</f>
        <v/>
      </c>
      <c r="V71" s="3" t="str">
        <f>IF($A71="ADD",IF(NOT(ISBLANK(U71)),_xlfn.XLOOKUP(1,(ud_marking_type_lookup=U71)*(ud_marking_type_parentKey=T71),ud_marking_type[lookupKey],"ERROR"),""), "")</f>
        <v/>
      </c>
      <c r="X71" s="3" t="str">
        <f>IF($A71="ADD",IF(NOT(ISBLANK(W71)),_xlfn.XLOOKUP(W71,ud_marking_colour[lookupValue],ud_marking_colour[lookupKey],"ERROR"),""), "")</f>
        <v/>
      </c>
      <c r="AB71" s="3" t="str">
        <f>IF($A71="ADD",IF(NOT(ISBLANK(AA71)),_xlfn.XLOOKUP(AA71,ud_marking_durability[lookupValue],ud_marking_durability[lookupKey],"ERROR"),""), "")</f>
        <v/>
      </c>
      <c r="AD71" s="3" t="str">
        <f>IF($A71="ADD",IF(NOT(ISBLANK(AC71)),_xlfn.XLOOKUP(AC71,ud_marking_treatment[lookupValue],ud_marking_treatment[lookupKey],"ERROR"),""), "")</f>
        <v/>
      </c>
      <c r="AF71" s="3" t="str">
        <f>IF($A71="ADD",IF(NOT(ISBLANK(AE71)),_xlfn.XLOOKUP(1,(ud_marking_material_lookup=AE71)*(ud_marking_material_parentKey=AD71),ud_marking_material[lookupKey],"ERROR"),""), "")</f>
        <v/>
      </c>
      <c r="AI71" s="4"/>
      <c r="AJ71" s="6"/>
      <c r="AK71" s="6"/>
      <c r="AM71" s="7"/>
      <c r="AN71" s="4" t="str">
        <f t="shared" ca="1" si="1"/>
        <v/>
      </c>
      <c r="AO71" s="4"/>
      <c r="AP71" s="3" t="str">
        <f t="shared" si="2"/>
        <v/>
      </c>
      <c r="AQ71" s="3" t="str">
        <f>IF($A71="","",IF((AND($A71="ADD",OR(AP71="",AP71="In Use"))),"5",(_xlfn.XLOOKUP(AP71,ud_asset_status[lookupValue],ud_asset_status[lookupKey],""))))</f>
        <v/>
      </c>
      <c r="AR71" s="7"/>
      <c r="AT71" s="3" t="str">
        <f>IF($A71="ADD",IF(NOT(ISBLANK(AS71)),_xlfn.XLOOKUP(AS71,ar_replace_reason[lookupValue],ar_replace_reason[lookupKey],"ERROR"),""), "")</f>
        <v/>
      </c>
      <c r="AU71" s="3" t="str">
        <f t="shared" si="3"/>
        <v/>
      </c>
      <c r="AV71" s="3" t="str">
        <f>IF($A71="","",IF((AND($A71="ADD",OR(AU71="",AU71="Queenstown-Lakes District Council"))),"70",(_xlfn.XLOOKUP(AU71,ud_organisation_owner[lookupValue],ud_organisation_owner[lookupKey],""))))</f>
        <v/>
      </c>
      <c r="AW71" s="3" t="str">
        <f t="shared" si="4"/>
        <v/>
      </c>
      <c r="AX71" s="3" t="str">
        <f>IF($A71="","",IF((AND($A71="ADD",OR(AW71="",AW71="Queenstown-Lakes District Council"))),"70",(_xlfn.XLOOKUP(AW71,ud_organisation_owner[lookupValue],ud_organisation_owner[lookupKey],""))))</f>
        <v/>
      </c>
      <c r="AY71" s="3" t="str">
        <f t="shared" si="5"/>
        <v/>
      </c>
      <c r="AZ71" s="3" t="str">
        <f>IF($A71="","",IF((AND($A71="ADD",OR(AY71="",AY71="Local Authority"))),"17",(_xlfn.XLOOKUP(AY71,ud_sub_organisation[lookupValue],ud_sub_organisation[lookupKey],""))))</f>
        <v/>
      </c>
      <c r="BA71" s="3" t="str">
        <f t="shared" si="6"/>
        <v/>
      </c>
      <c r="BB71" s="3" t="str">
        <f>IF($A71="","",IF((AND($A71="ADD",OR(BA71="",BA71="Vested assets"))),"12",(_xlfn.XLOOKUP(BA71,ud_work_origin[lookupValue],ud_work_origin[lookupKey],""))))</f>
        <v/>
      </c>
      <c r="BC71" s="8"/>
      <c r="BD71" s="2" t="str">
        <f t="shared" si="7"/>
        <v/>
      </c>
      <c r="BE71" s="3" t="str">
        <f t="shared" si="8"/>
        <v/>
      </c>
      <c r="BF71" s="3" t="str">
        <f>IF($A71="","",IF((AND($A71="ADD",OR(BE71="",BE71="Excellent"))),"1",(_xlfn.XLOOKUP(BE71,condition[lookupValue],condition[lookupKey],""))))</f>
        <v/>
      </c>
      <c r="BG71" s="7" t="str">
        <f t="shared" si="9"/>
        <v/>
      </c>
    </row>
    <row r="72" spans="2:59">
      <c r="B72" s="4"/>
      <c r="D72" s="3" t="str">
        <f>IF($A72="ADD",IF(NOT(ISBLANK(C72)),_xlfn.XLOOKUP(C72,roadnames[lookupValue],roadnames[lookupKey],"ERROR"),""), "")</f>
        <v/>
      </c>
      <c r="E72" s="5"/>
      <c r="F72" s="5"/>
      <c r="G72" s="4"/>
      <c r="H72" s="4"/>
      <c r="I72" s="6"/>
      <c r="J72" s="6"/>
      <c r="L72" s="3" t="str">
        <f>IF($A72="ADD",IF(NOT(ISBLANK(K72)),_xlfn.XLOOKUP(K72,side[lookupValue],side[lookupKey],"ERROR"),""), "")</f>
        <v/>
      </c>
      <c r="M72" s="6" t="str">
        <f t="shared" si="0"/>
        <v/>
      </c>
      <c r="N72" s="4"/>
      <c r="P72" s="3" t="str">
        <f>IF($A72="ADD",IF(NOT(ISBLANK(O72)),_xlfn.XLOOKUP(O72,len_adjust_rsn[lookupValue],len_adjust_rsn[lookupKey],"ERROR"),""), "")</f>
        <v/>
      </c>
      <c r="R72" s="3" t="str">
        <f>IF($A72="ADD",IF(NOT(ISBLANK(Q72)),_xlfn.XLOOKUP(Q72,geometry_type[lookupValue],geometry_type[lookupKey],"ERROR"),""), "")</f>
        <v/>
      </c>
      <c r="T72" s="3" t="str">
        <f>IF($A72="ADD",IF(NOT(ISBLANK(S72)),_xlfn.XLOOKUP(S72,ud_marking_group[lookupValue],ud_marking_group[lookupKey],"ERROR"),""), "")</f>
        <v/>
      </c>
      <c r="V72" s="3" t="str">
        <f>IF($A72="ADD",IF(NOT(ISBLANK(U72)),_xlfn.XLOOKUP(1,(ud_marking_type_lookup=U72)*(ud_marking_type_parentKey=T72),ud_marking_type[lookupKey],"ERROR"),""), "")</f>
        <v/>
      </c>
      <c r="X72" s="3" t="str">
        <f>IF($A72="ADD",IF(NOT(ISBLANK(W72)),_xlfn.XLOOKUP(W72,ud_marking_colour[lookupValue],ud_marking_colour[lookupKey],"ERROR"),""), "")</f>
        <v/>
      </c>
      <c r="AB72" s="3" t="str">
        <f>IF($A72="ADD",IF(NOT(ISBLANK(AA72)),_xlfn.XLOOKUP(AA72,ud_marking_durability[lookupValue],ud_marking_durability[lookupKey],"ERROR"),""), "")</f>
        <v/>
      </c>
      <c r="AD72" s="3" t="str">
        <f>IF($A72="ADD",IF(NOT(ISBLANK(AC72)),_xlfn.XLOOKUP(AC72,ud_marking_treatment[lookupValue],ud_marking_treatment[lookupKey],"ERROR"),""), "")</f>
        <v/>
      </c>
      <c r="AF72" s="3" t="str">
        <f>IF($A72="ADD",IF(NOT(ISBLANK(AE72)),_xlfn.XLOOKUP(1,(ud_marking_material_lookup=AE72)*(ud_marking_material_parentKey=AD72),ud_marking_material[lookupKey],"ERROR"),""), "")</f>
        <v/>
      </c>
      <c r="AI72" s="4"/>
      <c r="AJ72" s="6"/>
      <c r="AK72" s="6"/>
      <c r="AM72" s="7"/>
      <c r="AN72" s="4" t="str">
        <f t="shared" ca="1" si="1"/>
        <v/>
      </c>
      <c r="AO72" s="4"/>
      <c r="AP72" s="3" t="str">
        <f t="shared" si="2"/>
        <v/>
      </c>
      <c r="AQ72" s="3" t="str">
        <f>IF($A72="","",IF((AND($A72="ADD",OR(AP72="",AP72="In Use"))),"5",(_xlfn.XLOOKUP(AP72,ud_asset_status[lookupValue],ud_asset_status[lookupKey],""))))</f>
        <v/>
      </c>
      <c r="AR72" s="7"/>
      <c r="AT72" s="3" t="str">
        <f>IF($A72="ADD",IF(NOT(ISBLANK(AS72)),_xlfn.XLOOKUP(AS72,ar_replace_reason[lookupValue],ar_replace_reason[lookupKey],"ERROR"),""), "")</f>
        <v/>
      </c>
      <c r="AU72" s="3" t="str">
        <f t="shared" si="3"/>
        <v/>
      </c>
      <c r="AV72" s="3" t="str">
        <f>IF($A72="","",IF((AND($A72="ADD",OR(AU72="",AU72="Queenstown-Lakes District Council"))),"70",(_xlfn.XLOOKUP(AU72,ud_organisation_owner[lookupValue],ud_organisation_owner[lookupKey],""))))</f>
        <v/>
      </c>
      <c r="AW72" s="3" t="str">
        <f t="shared" si="4"/>
        <v/>
      </c>
      <c r="AX72" s="3" t="str">
        <f>IF($A72="","",IF((AND($A72="ADD",OR(AW72="",AW72="Queenstown-Lakes District Council"))),"70",(_xlfn.XLOOKUP(AW72,ud_organisation_owner[lookupValue],ud_organisation_owner[lookupKey],""))))</f>
        <v/>
      </c>
      <c r="AY72" s="3" t="str">
        <f t="shared" si="5"/>
        <v/>
      </c>
      <c r="AZ72" s="3" t="str">
        <f>IF($A72="","",IF((AND($A72="ADD",OR(AY72="",AY72="Local Authority"))),"17",(_xlfn.XLOOKUP(AY72,ud_sub_organisation[lookupValue],ud_sub_organisation[lookupKey],""))))</f>
        <v/>
      </c>
      <c r="BA72" s="3" t="str">
        <f t="shared" si="6"/>
        <v/>
      </c>
      <c r="BB72" s="3" t="str">
        <f>IF($A72="","",IF((AND($A72="ADD",OR(BA72="",BA72="Vested assets"))),"12",(_xlfn.XLOOKUP(BA72,ud_work_origin[lookupValue],ud_work_origin[lookupKey],""))))</f>
        <v/>
      </c>
      <c r="BC72" s="8"/>
      <c r="BD72" s="2" t="str">
        <f t="shared" si="7"/>
        <v/>
      </c>
      <c r="BE72" s="3" t="str">
        <f t="shared" si="8"/>
        <v/>
      </c>
      <c r="BF72" s="3" t="str">
        <f>IF($A72="","",IF((AND($A72="ADD",OR(BE72="",BE72="Excellent"))),"1",(_xlfn.XLOOKUP(BE72,condition[lookupValue],condition[lookupKey],""))))</f>
        <v/>
      </c>
      <c r="BG72" s="7" t="str">
        <f t="shared" si="9"/>
        <v/>
      </c>
    </row>
    <row r="73" spans="2:59">
      <c r="B73" s="4"/>
      <c r="D73" s="3" t="str">
        <f>IF($A73="ADD",IF(NOT(ISBLANK(C73)),_xlfn.XLOOKUP(C73,roadnames[lookupValue],roadnames[lookupKey],"ERROR"),""), "")</f>
        <v/>
      </c>
      <c r="E73" s="5"/>
      <c r="F73" s="5"/>
      <c r="G73" s="4"/>
      <c r="H73" s="4"/>
      <c r="I73" s="6"/>
      <c r="J73" s="6"/>
      <c r="L73" s="3" t="str">
        <f>IF($A73="ADD",IF(NOT(ISBLANK(K73)),_xlfn.XLOOKUP(K73,side[lookupValue],side[lookupKey],"ERROR"),""), "")</f>
        <v/>
      </c>
      <c r="M73" s="6" t="str">
        <f t="shared" si="0"/>
        <v/>
      </c>
      <c r="N73" s="4"/>
      <c r="P73" s="3" t="str">
        <f>IF($A73="ADD",IF(NOT(ISBLANK(O73)),_xlfn.XLOOKUP(O73,len_adjust_rsn[lookupValue],len_adjust_rsn[lookupKey],"ERROR"),""), "")</f>
        <v/>
      </c>
      <c r="R73" s="3" t="str">
        <f>IF($A73="ADD",IF(NOT(ISBLANK(Q73)),_xlfn.XLOOKUP(Q73,geometry_type[lookupValue],geometry_type[lookupKey],"ERROR"),""), "")</f>
        <v/>
      </c>
      <c r="T73" s="3" t="str">
        <f>IF($A73="ADD",IF(NOT(ISBLANK(S73)),_xlfn.XLOOKUP(S73,ud_marking_group[lookupValue],ud_marking_group[lookupKey],"ERROR"),""), "")</f>
        <v/>
      </c>
      <c r="V73" s="3" t="str">
        <f>IF($A73="ADD",IF(NOT(ISBLANK(U73)),_xlfn.XLOOKUP(1,(ud_marking_type_lookup=U73)*(ud_marking_type_parentKey=T73),ud_marking_type[lookupKey],"ERROR"),""), "")</f>
        <v/>
      </c>
      <c r="X73" s="3" t="str">
        <f>IF($A73="ADD",IF(NOT(ISBLANK(W73)),_xlfn.XLOOKUP(W73,ud_marking_colour[lookupValue],ud_marking_colour[lookupKey],"ERROR"),""), "")</f>
        <v/>
      </c>
      <c r="AB73" s="3" t="str">
        <f>IF($A73="ADD",IF(NOT(ISBLANK(AA73)),_xlfn.XLOOKUP(AA73,ud_marking_durability[lookupValue],ud_marking_durability[lookupKey],"ERROR"),""), "")</f>
        <v/>
      </c>
      <c r="AD73" s="3" t="str">
        <f>IF($A73="ADD",IF(NOT(ISBLANK(AC73)),_xlfn.XLOOKUP(AC73,ud_marking_treatment[lookupValue],ud_marking_treatment[lookupKey],"ERROR"),""), "")</f>
        <v/>
      </c>
      <c r="AF73" s="3" t="str">
        <f>IF($A73="ADD",IF(NOT(ISBLANK(AE73)),_xlfn.XLOOKUP(1,(ud_marking_material_lookup=AE73)*(ud_marking_material_parentKey=AD73),ud_marking_material[lookupKey],"ERROR"),""), "")</f>
        <v/>
      </c>
      <c r="AI73" s="4"/>
      <c r="AJ73" s="6"/>
      <c r="AK73" s="6"/>
      <c r="AM73" s="7"/>
      <c r="AN73" s="4" t="str">
        <f t="shared" ca="1" si="1"/>
        <v/>
      </c>
      <c r="AO73" s="4"/>
      <c r="AP73" s="3" t="str">
        <f t="shared" si="2"/>
        <v/>
      </c>
      <c r="AQ73" s="3" t="str">
        <f>IF($A73="","",IF((AND($A73="ADD",OR(AP73="",AP73="In Use"))),"5",(_xlfn.XLOOKUP(AP73,ud_asset_status[lookupValue],ud_asset_status[lookupKey],""))))</f>
        <v/>
      </c>
      <c r="AR73" s="7"/>
      <c r="AT73" s="3" t="str">
        <f>IF($A73="ADD",IF(NOT(ISBLANK(AS73)),_xlfn.XLOOKUP(AS73,ar_replace_reason[lookupValue],ar_replace_reason[lookupKey],"ERROR"),""), "")</f>
        <v/>
      </c>
      <c r="AU73" s="3" t="str">
        <f t="shared" si="3"/>
        <v/>
      </c>
      <c r="AV73" s="3" t="str">
        <f>IF($A73="","",IF((AND($A73="ADD",OR(AU73="",AU73="Queenstown-Lakes District Council"))),"70",(_xlfn.XLOOKUP(AU73,ud_organisation_owner[lookupValue],ud_organisation_owner[lookupKey],""))))</f>
        <v/>
      </c>
      <c r="AW73" s="3" t="str">
        <f t="shared" si="4"/>
        <v/>
      </c>
      <c r="AX73" s="3" t="str">
        <f>IF($A73="","",IF((AND($A73="ADD",OR(AW73="",AW73="Queenstown-Lakes District Council"))),"70",(_xlfn.XLOOKUP(AW73,ud_organisation_owner[lookupValue],ud_organisation_owner[lookupKey],""))))</f>
        <v/>
      </c>
      <c r="AY73" s="3" t="str">
        <f t="shared" si="5"/>
        <v/>
      </c>
      <c r="AZ73" s="3" t="str">
        <f>IF($A73="","",IF((AND($A73="ADD",OR(AY73="",AY73="Local Authority"))),"17",(_xlfn.XLOOKUP(AY73,ud_sub_organisation[lookupValue],ud_sub_organisation[lookupKey],""))))</f>
        <v/>
      </c>
      <c r="BA73" s="3" t="str">
        <f t="shared" si="6"/>
        <v/>
      </c>
      <c r="BB73" s="3" t="str">
        <f>IF($A73="","",IF((AND($A73="ADD",OR(BA73="",BA73="Vested assets"))),"12",(_xlfn.XLOOKUP(BA73,ud_work_origin[lookupValue],ud_work_origin[lookupKey],""))))</f>
        <v/>
      </c>
      <c r="BC73" s="8"/>
      <c r="BD73" s="2" t="str">
        <f t="shared" si="7"/>
        <v/>
      </c>
      <c r="BE73" s="3" t="str">
        <f t="shared" si="8"/>
        <v/>
      </c>
      <c r="BF73" s="3" t="str">
        <f>IF($A73="","",IF((AND($A73="ADD",OR(BE73="",BE73="Excellent"))),"1",(_xlfn.XLOOKUP(BE73,condition[lookupValue],condition[lookupKey],""))))</f>
        <v/>
      </c>
      <c r="BG73" s="7" t="str">
        <f t="shared" si="9"/>
        <v/>
      </c>
    </row>
    <row r="74" spans="2:59">
      <c r="B74" s="4"/>
      <c r="D74" s="3" t="str">
        <f>IF($A74="ADD",IF(NOT(ISBLANK(C74)),_xlfn.XLOOKUP(C74,roadnames[lookupValue],roadnames[lookupKey],"ERROR"),""), "")</f>
        <v/>
      </c>
      <c r="E74" s="5"/>
      <c r="F74" s="5"/>
      <c r="G74" s="4"/>
      <c r="H74" s="4"/>
      <c r="I74" s="6"/>
      <c r="J74" s="6"/>
      <c r="L74" s="3" t="str">
        <f>IF($A74="ADD",IF(NOT(ISBLANK(K74)),_xlfn.XLOOKUP(K74,side[lookupValue],side[lookupKey],"ERROR"),""), "")</f>
        <v/>
      </c>
      <c r="M74" s="6" t="str">
        <f t="shared" si="0"/>
        <v/>
      </c>
      <c r="N74" s="4"/>
      <c r="P74" s="3" t="str">
        <f>IF($A74="ADD",IF(NOT(ISBLANK(O74)),_xlfn.XLOOKUP(O74,len_adjust_rsn[lookupValue],len_adjust_rsn[lookupKey],"ERROR"),""), "")</f>
        <v/>
      </c>
      <c r="R74" s="3" t="str">
        <f>IF($A74="ADD",IF(NOT(ISBLANK(Q74)),_xlfn.XLOOKUP(Q74,geometry_type[lookupValue],geometry_type[lookupKey],"ERROR"),""), "")</f>
        <v/>
      </c>
      <c r="T74" s="3" t="str">
        <f>IF($A74="ADD",IF(NOT(ISBLANK(S74)),_xlfn.XLOOKUP(S74,ud_marking_group[lookupValue],ud_marking_group[lookupKey],"ERROR"),""), "")</f>
        <v/>
      </c>
      <c r="V74" s="3" t="str">
        <f>IF($A74="ADD",IF(NOT(ISBLANK(U74)),_xlfn.XLOOKUP(1,(ud_marking_type_lookup=U74)*(ud_marking_type_parentKey=T74),ud_marking_type[lookupKey],"ERROR"),""), "")</f>
        <v/>
      </c>
      <c r="X74" s="3" t="str">
        <f>IF($A74="ADD",IF(NOT(ISBLANK(W74)),_xlfn.XLOOKUP(W74,ud_marking_colour[lookupValue],ud_marking_colour[lookupKey],"ERROR"),""), "")</f>
        <v/>
      </c>
      <c r="AB74" s="3" t="str">
        <f>IF($A74="ADD",IF(NOT(ISBLANK(AA74)),_xlfn.XLOOKUP(AA74,ud_marking_durability[lookupValue],ud_marking_durability[lookupKey],"ERROR"),""), "")</f>
        <v/>
      </c>
      <c r="AD74" s="3" t="str">
        <f>IF($A74="ADD",IF(NOT(ISBLANK(AC74)),_xlfn.XLOOKUP(AC74,ud_marking_treatment[lookupValue],ud_marking_treatment[lookupKey],"ERROR"),""), "")</f>
        <v/>
      </c>
      <c r="AF74" s="3" t="str">
        <f>IF($A74="ADD",IF(NOT(ISBLANK(AE74)),_xlfn.XLOOKUP(1,(ud_marking_material_lookup=AE74)*(ud_marking_material_parentKey=AD74),ud_marking_material[lookupKey],"ERROR"),""), "")</f>
        <v/>
      </c>
      <c r="AI74" s="4"/>
      <c r="AJ74" s="6"/>
      <c r="AK74" s="6"/>
      <c r="AM74" s="7"/>
      <c r="AN74" s="4" t="str">
        <f t="shared" ca="1" si="1"/>
        <v/>
      </c>
      <c r="AO74" s="4"/>
      <c r="AP74" s="3" t="str">
        <f t="shared" si="2"/>
        <v/>
      </c>
      <c r="AQ74" s="3" t="str">
        <f>IF($A74="","",IF((AND($A74="ADD",OR(AP74="",AP74="In Use"))),"5",(_xlfn.XLOOKUP(AP74,ud_asset_status[lookupValue],ud_asset_status[lookupKey],""))))</f>
        <v/>
      </c>
      <c r="AR74" s="7"/>
      <c r="AT74" s="3" t="str">
        <f>IF($A74="ADD",IF(NOT(ISBLANK(AS74)),_xlfn.XLOOKUP(AS74,ar_replace_reason[lookupValue],ar_replace_reason[lookupKey],"ERROR"),""), "")</f>
        <v/>
      </c>
      <c r="AU74" s="3" t="str">
        <f t="shared" si="3"/>
        <v/>
      </c>
      <c r="AV74" s="3" t="str">
        <f>IF($A74="","",IF((AND($A74="ADD",OR(AU74="",AU74="Queenstown-Lakes District Council"))),"70",(_xlfn.XLOOKUP(AU74,ud_organisation_owner[lookupValue],ud_organisation_owner[lookupKey],""))))</f>
        <v/>
      </c>
      <c r="AW74" s="3" t="str">
        <f t="shared" si="4"/>
        <v/>
      </c>
      <c r="AX74" s="3" t="str">
        <f>IF($A74="","",IF((AND($A74="ADD",OR(AW74="",AW74="Queenstown-Lakes District Council"))),"70",(_xlfn.XLOOKUP(AW74,ud_organisation_owner[lookupValue],ud_organisation_owner[lookupKey],""))))</f>
        <v/>
      </c>
      <c r="AY74" s="3" t="str">
        <f t="shared" si="5"/>
        <v/>
      </c>
      <c r="AZ74" s="3" t="str">
        <f>IF($A74="","",IF((AND($A74="ADD",OR(AY74="",AY74="Local Authority"))),"17",(_xlfn.XLOOKUP(AY74,ud_sub_organisation[lookupValue],ud_sub_organisation[lookupKey],""))))</f>
        <v/>
      </c>
      <c r="BA74" s="3" t="str">
        <f t="shared" si="6"/>
        <v/>
      </c>
      <c r="BB74" s="3" t="str">
        <f>IF($A74="","",IF((AND($A74="ADD",OR(BA74="",BA74="Vested assets"))),"12",(_xlfn.XLOOKUP(BA74,ud_work_origin[lookupValue],ud_work_origin[lookupKey],""))))</f>
        <v/>
      </c>
      <c r="BC74" s="8"/>
      <c r="BD74" s="2" t="str">
        <f t="shared" si="7"/>
        <v/>
      </c>
      <c r="BE74" s="3" t="str">
        <f t="shared" si="8"/>
        <v/>
      </c>
      <c r="BF74" s="3" t="str">
        <f>IF($A74="","",IF((AND($A74="ADD",OR(BE74="",BE74="Excellent"))),"1",(_xlfn.XLOOKUP(BE74,condition[lookupValue],condition[lookupKey],""))))</f>
        <v/>
      </c>
      <c r="BG74" s="7" t="str">
        <f t="shared" si="9"/>
        <v/>
      </c>
    </row>
    <row r="75" spans="2:59">
      <c r="B75" s="4"/>
      <c r="D75" s="3" t="str">
        <f>IF($A75="ADD",IF(NOT(ISBLANK(C75)),_xlfn.XLOOKUP(C75,roadnames[lookupValue],roadnames[lookupKey],"ERROR"),""), "")</f>
        <v/>
      </c>
      <c r="E75" s="5"/>
      <c r="F75" s="5"/>
      <c r="G75" s="4"/>
      <c r="H75" s="4"/>
      <c r="I75" s="6"/>
      <c r="J75" s="6"/>
      <c r="L75" s="3" t="str">
        <f>IF($A75="ADD",IF(NOT(ISBLANK(K75)),_xlfn.XLOOKUP(K75,side[lookupValue],side[lookupKey],"ERROR"),""), "")</f>
        <v/>
      </c>
      <c r="M75" s="6" t="str">
        <f t="shared" ref="M75:M100" si="10">IF(H75&lt;&gt;"",H75-G75,"")</f>
        <v/>
      </c>
      <c r="N75" s="4"/>
      <c r="P75" s="3" t="str">
        <f>IF($A75="ADD",IF(NOT(ISBLANK(O75)),_xlfn.XLOOKUP(O75,len_adjust_rsn[lookupValue],len_adjust_rsn[lookupKey],"ERROR"),""), "")</f>
        <v/>
      </c>
      <c r="R75" s="3" t="str">
        <f>IF($A75="ADD",IF(NOT(ISBLANK(Q75)),_xlfn.XLOOKUP(Q75,geometry_type[lookupValue],geometry_type[lookupKey],"ERROR"),""), "")</f>
        <v/>
      </c>
      <c r="T75" s="3" t="str">
        <f>IF($A75="ADD",IF(NOT(ISBLANK(S75)),_xlfn.XLOOKUP(S75,ud_marking_group[lookupValue],ud_marking_group[lookupKey],"ERROR"),""), "")</f>
        <v/>
      </c>
      <c r="V75" s="3" t="str">
        <f>IF($A75="ADD",IF(NOT(ISBLANK(U75)),_xlfn.XLOOKUP(1,(ud_marking_type_lookup=U75)*(ud_marking_type_parentKey=T75),ud_marking_type[lookupKey],"ERROR"),""), "")</f>
        <v/>
      </c>
      <c r="X75" s="3" t="str">
        <f>IF($A75="ADD",IF(NOT(ISBLANK(W75)),_xlfn.XLOOKUP(W75,ud_marking_colour[lookupValue],ud_marking_colour[lookupKey],"ERROR"),""), "")</f>
        <v/>
      </c>
      <c r="AB75" s="3" t="str">
        <f>IF($A75="ADD",IF(NOT(ISBLANK(AA75)),_xlfn.XLOOKUP(AA75,ud_marking_durability[lookupValue],ud_marking_durability[lookupKey],"ERROR"),""), "")</f>
        <v/>
      </c>
      <c r="AD75" s="3" t="str">
        <f>IF($A75="ADD",IF(NOT(ISBLANK(AC75)),_xlfn.XLOOKUP(AC75,ud_marking_treatment[lookupValue],ud_marking_treatment[lookupKey],"ERROR"),""), "")</f>
        <v/>
      </c>
      <c r="AF75" s="3" t="str">
        <f>IF($A75="ADD",IF(NOT(ISBLANK(AE75)),_xlfn.XLOOKUP(1,(ud_marking_material_lookup=AE75)*(ud_marking_material_parentKey=AD75),ud_marking_material[lookupKey],"ERROR"),""), "")</f>
        <v/>
      </c>
      <c r="AI75" s="4"/>
      <c r="AJ75" s="6"/>
      <c r="AK75" s="6"/>
      <c r="AM75" s="7"/>
      <c r="AN75" s="4" t="str">
        <f t="shared" ref="AN75:AN100" ca="1" si="11">IF(AM75&lt;&gt;"", DATEDIF(AM75, TODAY(),"Y"),"")</f>
        <v/>
      </c>
      <c r="AO75" s="4"/>
      <c r="AP75" s="3" t="str">
        <f t="shared" ref="AP75:AP100" si="12">IF($A75="ADD","In Use","")</f>
        <v/>
      </c>
      <c r="AQ75" s="3" t="str">
        <f>IF($A75="","",IF((AND($A75="ADD",OR(AP75="",AP75="In Use"))),"5",(_xlfn.XLOOKUP(AP75,ud_asset_status[lookupValue],ud_asset_status[lookupKey],""))))</f>
        <v/>
      </c>
      <c r="AR75" s="7"/>
      <c r="AT75" s="3" t="str">
        <f>IF($A75="ADD",IF(NOT(ISBLANK(AS75)),_xlfn.XLOOKUP(AS75,ar_replace_reason[lookupValue],ar_replace_reason[lookupKey],"ERROR"),""), "")</f>
        <v/>
      </c>
      <c r="AU75" s="3" t="str">
        <f t="shared" ref="AU75:AU100" si="13">IF($A75="ADD","Queenstown-Lakes District Council","")</f>
        <v/>
      </c>
      <c r="AV75" s="3" t="str">
        <f>IF($A75="","",IF((AND($A75="ADD",OR(AU75="",AU75="Queenstown-Lakes District Council"))),"70",(_xlfn.XLOOKUP(AU75,ud_organisation_owner[lookupValue],ud_organisation_owner[lookupKey],""))))</f>
        <v/>
      </c>
      <c r="AW75" s="3" t="str">
        <f t="shared" ref="AW75:AW100" si="14">IF($A75="ADD","Queenstown-Lakes District Council","")</f>
        <v/>
      </c>
      <c r="AX75" s="3" t="str">
        <f>IF($A75="","",IF((AND($A75="ADD",OR(AW75="",AW75="Queenstown-Lakes District Council"))),"70",(_xlfn.XLOOKUP(AW75,ud_organisation_owner[lookupValue],ud_organisation_owner[lookupKey],""))))</f>
        <v/>
      </c>
      <c r="AY75" s="3" t="str">
        <f t="shared" ref="AY75:AY100" si="15">IF($A75="ADD","Local Authority","")</f>
        <v/>
      </c>
      <c r="AZ75" s="3" t="str">
        <f>IF($A75="","",IF((AND($A75="ADD",OR(AY75="",AY75="Local Authority"))),"17",(_xlfn.XLOOKUP(AY75,ud_sub_organisation[lookupValue],ud_sub_organisation[lookupKey],""))))</f>
        <v/>
      </c>
      <c r="BA75" s="3" t="str">
        <f t="shared" ref="BA75:BA100" si="16">IF($A75="ADD","Vested assets","")</f>
        <v/>
      </c>
      <c r="BB75" s="3" t="str">
        <f>IF($A75="","",IF((AND($A75="ADD",OR(BA75="",BA75="Vested assets"))),"12",(_xlfn.XLOOKUP(BA75,ud_work_origin[lookupValue],ud_work_origin[lookupKey],""))))</f>
        <v/>
      </c>
      <c r="BC75" s="8"/>
      <c r="BD75" s="2" t="str">
        <f t="shared" ref="BD75:BD100" si="17">IF($A75="ADD","TRUE","")</f>
        <v/>
      </c>
      <c r="BE75" s="3" t="str">
        <f t="shared" ref="BE75:BE100" si="18">IF($A75="ADD","Excellent","")</f>
        <v/>
      </c>
      <c r="BF75" s="3" t="str">
        <f>IF($A75="","",IF((AND($A75="ADD",OR(BE75="",BE75="Excellent"))),"1",(_xlfn.XLOOKUP(BE75,condition[lookupValue],condition[lookupKey],""))))</f>
        <v/>
      </c>
      <c r="BG75" s="7" t="str">
        <f t="shared" ref="BG75:BG100" si="19">IF(AM75&lt;&gt;"",AM75,"")</f>
        <v/>
      </c>
    </row>
    <row r="76" spans="2:59">
      <c r="B76" s="4"/>
      <c r="D76" s="3" t="str">
        <f>IF($A76="ADD",IF(NOT(ISBLANK(C76)),_xlfn.XLOOKUP(C76,roadnames[lookupValue],roadnames[lookupKey],"ERROR"),""), "")</f>
        <v/>
      </c>
      <c r="E76" s="5"/>
      <c r="F76" s="5"/>
      <c r="G76" s="4"/>
      <c r="H76" s="4"/>
      <c r="I76" s="6"/>
      <c r="J76" s="6"/>
      <c r="L76" s="3" t="str">
        <f>IF($A76="ADD",IF(NOT(ISBLANK(K76)),_xlfn.XLOOKUP(K76,side[lookupValue],side[lookupKey],"ERROR"),""), "")</f>
        <v/>
      </c>
      <c r="M76" s="6" t="str">
        <f t="shared" si="10"/>
        <v/>
      </c>
      <c r="N76" s="4"/>
      <c r="P76" s="3" t="str">
        <f>IF($A76="ADD",IF(NOT(ISBLANK(O76)),_xlfn.XLOOKUP(O76,len_adjust_rsn[lookupValue],len_adjust_rsn[lookupKey],"ERROR"),""), "")</f>
        <v/>
      </c>
      <c r="R76" s="3" t="str">
        <f>IF($A76="ADD",IF(NOT(ISBLANK(Q76)),_xlfn.XLOOKUP(Q76,geometry_type[lookupValue],geometry_type[lookupKey],"ERROR"),""), "")</f>
        <v/>
      </c>
      <c r="T76" s="3" t="str">
        <f>IF($A76="ADD",IF(NOT(ISBLANK(S76)),_xlfn.XLOOKUP(S76,ud_marking_group[lookupValue],ud_marking_group[lookupKey],"ERROR"),""), "")</f>
        <v/>
      </c>
      <c r="V76" s="3" t="str">
        <f>IF($A76="ADD",IF(NOT(ISBLANK(U76)),_xlfn.XLOOKUP(1,(ud_marking_type_lookup=U76)*(ud_marking_type_parentKey=T76),ud_marking_type[lookupKey],"ERROR"),""), "")</f>
        <v/>
      </c>
      <c r="X76" s="3" t="str">
        <f>IF($A76="ADD",IF(NOT(ISBLANK(W76)),_xlfn.XLOOKUP(W76,ud_marking_colour[lookupValue],ud_marking_colour[lookupKey],"ERROR"),""), "")</f>
        <v/>
      </c>
      <c r="AB76" s="3" t="str">
        <f>IF($A76="ADD",IF(NOT(ISBLANK(AA76)),_xlfn.XLOOKUP(AA76,ud_marking_durability[lookupValue],ud_marking_durability[lookupKey],"ERROR"),""), "")</f>
        <v/>
      </c>
      <c r="AD76" s="3" t="str">
        <f>IF($A76="ADD",IF(NOT(ISBLANK(AC76)),_xlfn.XLOOKUP(AC76,ud_marking_treatment[lookupValue],ud_marking_treatment[lookupKey],"ERROR"),""), "")</f>
        <v/>
      </c>
      <c r="AF76" s="3" t="str">
        <f>IF($A76="ADD",IF(NOT(ISBLANK(AE76)),_xlfn.XLOOKUP(1,(ud_marking_material_lookup=AE76)*(ud_marking_material_parentKey=AD76),ud_marking_material[lookupKey],"ERROR"),""), "")</f>
        <v/>
      </c>
      <c r="AI76" s="4"/>
      <c r="AJ76" s="6"/>
      <c r="AK76" s="6"/>
      <c r="AM76" s="7"/>
      <c r="AN76" s="4" t="str">
        <f t="shared" ca="1" si="11"/>
        <v/>
      </c>
      <c r="AO76" s="4"/>
      <c r="AP76" s="3" t="str">
        <f t="shared" si="12"/>
        <v/>
      </c>
      <c r="AQ76" s="3" t="str">
        <f>IF($A76="","",IF((AND($A76="ADD",OR(AP76="",AP76="In Use"))),"5",(_xlfn.XLOOKUP(AP76,ud_asset_status[lookupValue],ud_asset_status[lookupKey],""))))</f>
        <v/>
      </c>
      <c r="AR76" s="7"/>
      <c r="AT76" s="3" t="str">
        <f>IF($A76="ADD",IF(NOT(ISBLANK(AS76)),_xlfn.XLOOKUP(AS76,ar_replace_reason[lookupValue],ar_replace_reason[lookupKey],"ERROR"),""), "")</f>
        <v/>
      </c>
      <c r="AU76" s="3" t="str">
        <f t="shared" si="13"/>
        <v/>
      </c>
      <c r="AV76" s="3" t="str">
        <f>IF($A76="","",IF((AND($A76="ADD",OR(AU76="",AU76="Queenstown-Lakes District Council"))),"70",(_xlfn.XLOOKUP(AU76,ud_organisation_owner[lookupValue],ud_organisation_owner[lookupKey],""))))</f>
        <v/>
      </c>
      <c r="AW76" s="3" t="str">
        <f t="shared" si="14"/>
        <v/>
      </c>
      <c r="AX76" s="3" t="str">
        <f>IF($A76="","",IF((AND($A76="ADD",OR(AW76="",AW76="Queenstown-Lakes District Council"))),"70",(_xlfn.XLOOKUP(AW76,ud_organisation_owner[lookupValue],ud_organisation_owner[lookupKey],""))))</f>
        <v/>
      </c>
      <c r="AY76" s="3" t="str">
        <f t="shared" si="15"/>
        <v/>
      </c>
      <c r="AZ76" s="3" t="str">
        <f>IF($A76="","",IF((AND($A76="ADD",OR(AY76="",AY76="Local Authority"))),"17",(_xlfn.XLOOKUP(AY76,ud_sub_organisation[lookupValue],ud_sub_organisation[lookupKey],""))))</f>
        <v/>
      </c>
      <c r="BA76" s="3" t="str">
        <f t="shared" si="16"/>
        <v/>
      </c>
      <c r="BB76" s="3" t="str">
        <f>IF($A76="","",IF((AND($A76="ADD",OR(BA76="",BA76="Vested assets"))),"12",(_xlfn.XLOOKUP(BA76,ud_work_origin[lookupValue],ud_work_origin[lookupKey],""))))</f>
        <v/>
      </c>
      <c r="BC76" s="8"/>
      <c r="BD76" s="2" t="str">
        <f t="shared" si="17"/>
        <v/>
      </c>
      <c r="BE76" s="3" t="str">
        <f t="shared" si="18"/>
        <v/>
      </c>
      <c r="BF76" s="3" t="str">
        <f>IF($A76="","",IF((AND($A76="ADD",OR(BE76="",BE76="Excellent"))),"1",(_xlfn.XLOOKUP(BE76,condition[lookupValue],condition[lookupKey],""))))</f>
        <v/>
      </c>
      <c r="BG76" s="7" t="str">
        <f t="shared" si="19"/>
        <v/>
      </c>
    </row>
    <row r="77" spans="2:59">
      <c r="B77" s="4"/>
      <c r="D77" s="3" t="str">
        <f>IF($A77="ADD",IF(NOT(ISBLANK(C77)),_xlfn.XLOOKUP(C77,roadnames[lookupValue],roadnames[lookupKey],"ERROR"),""), "")</f>
        <v/>
      </c>
      <c r="E77" s="5"/>
      <c r="F77" s="5"/>
      <c r="G77" s="4"/>
      <c r="H77" s="4"/>
      <c r="I77" s="6"/>
      <c r="J77" s="6"/>
      <c r="L77" s="3" t="str">
        <f>IF($A77="ADD",IF(NOT(ISBLANK(K77)),_xlfn.XLOOKUP(K77,side[lookupValue],side[lookupKey],"ERROR"),""), "")</f>
        <v/>
      </c>
      <c r="M77" s="6" t="str">
        <f t="shared" si="10"/>
        <v/>
      </c>
      <c r="N77" s="4"/>
      <c r="P77" s="3" t="str">
        <f>IF($A77="ADD",IF(NOT(ISBLANK(O77)),_xlfn.XLOOKUP(O77,len_adjust_rsn[lookupValue],len_adjust_rsn[lookupKey],"ERROR"),""), "")</f>
        <v/>
      </c>
      <c r="R77" s="3" t="str">
        <f>IF($A77="ADD",IF(NOT(ISBLANK(Q77)),_xlfn.XLOOKUP(Q77,geometry_type[lookupValue],geometry_type[lookupKey],"ERROR"),""), "")</f>
        <v/>
      </c>
      <c r="T77" s="3" t="str">
        <f>IF($A77="ADD",IF(NOT(ISBLANK(S77)),_xlfn.XLOOKUP(S77,ud_marking_group[lookupValue],ud_marking_group[lookupKey],"ERROR"),""), "")</f>
        <v/>
      </c>
      <c r="V77" s="3" t="str">
        <f>IF($A77="ADD",IF(NOT(ISBLANK(U77)),_xlfn.XLOOKUP(1,(ud_marking_type_lookup=U77)*(ud_marking_type_parentKey=T77),ud_marking_type[lookupKey],"ERROR"),""), "")</f>
        <v/>
      </c>
      <c r="X77" s="3" t="str">
        <f>IF($A77="ADD",IF(NOT(ISBLANK(W77)),_xlfn.XLOOKUP(W77,ud_marking_colour[lookupValue],ud_marking_colour[lookupKey],"ERROR"),""), "")</f>
        <v/>
      </c>
      <c r="AB77" s="3" t="str">
        <f>IF($A77="ADD",IF(NOT(ISBLANK(AA77)),_xlfn.XLOOKUP(AA77,ud_marking_durability[lookupValue],ud_marking_durability[lookupKey],"ERROR"),""), "")</f>
        <v/>
      </c>
      <c r="AD77" s="3" t="str">
        <f>IF($A77="ADD",IF(NOT(ISBLANK(AC77)),_xlfn.XLOOKUP(AC77,ud_marking_treatment[lookupValue],ud_marking_treatment[lookupKey],"ERROR"),""), "")</f>
        <v/>
      </c>
      <c r="AF77" s="3" t="str">
        <f>IF($A77="ADD",IF(NOT(ISBLANK(AE77)),_xlfn.XLOOKUP(1,(ud_marking_material_lookup=AE77)*(ud_marking_material_parentKey=AD77),ud_marking_material[lookupKey],"ERROR"),""), "")</f>
        <v/>
      </c>
      <c r="AI77" s="4"/>
      <c r="AJ77" s="6"/>
      <c r="AK77" s="6"/>
      <c r="AM77" s="7"/>
      <c r="AN77" s="4" t="str">
        <f t="shared" ca="1" si="11"/>
        <v/>
      </c>
      <c r="AO77" s="4"/>
      <c r="AP77" s="3" t="str">
        <f t="shared" si="12"/>
        <v/>
      </c>
      <c r="AQ77" s="3" t="str">
        <f>IF($A77="","",IF((AND($A77="ADD",OR(AP77="",AP77="In Use"))),"5",(_xlfn.XLOOKUP(AP77,ud_asset_status[lookupValue],ud_asset_status[lookupKey],""))))</f>
        <v/>
      </c>
      <c r="AR77" s="7"/>
      <c r="AT77" s="3" t="str">
        <f>IF($A77="ADD",IF(NOT(ISBLANK(AS77)),_xlfn.XLOOKUP(AS77,ar_replace_reason[lookupValue],ar_replace_reason[lookupKey],"ERROR"),""), "")</f>
        <v/>
      </c>
      <c r="AU77" s="3" t="str">
        <f t="shared" si="13"/>
        <v/>
      </c>
      <c r="AV77" s="3" t="str">
        <f>IF($A77="","",IF((AND($A77="ADD",OR(AU77="",AU77="Queenstown-Lakes District Council"))),"70",(_xlfn.XLOOKUP(AU77,ud_organisation_owner[lookupValue],ud_organisation_owner[lookupKey],""))))</f>
        <v/>
      </c>
      <c r="AW77" s="3" t="str">
        <f t="shared" si="14"/>
        <v/>
      </c>
      <c r="AX77" s="3" t="str">
        <f>IF($A77="","",IF((AND($A77="ADD",OR(AW77="",AW77="Queenstown-Lakes District Council"))),"70",(_xlfn.XLOOKUP(AW77,ud_organisation_owner[lookupValue],ud_organisation_owner[lookupKey],""))))</f>
        <v/>
      </c>
      <c r="AY77" s="3" t="str">
        <f t="shared" si="15"/>
        <v/>
      </c>
      <c r="AZ77" s="3" t="str">
        <f>IF($A77="","",IF((AND($A77="ADD",OR(AY77="",AY77="Local Authority"))),"17",(_xlfn.XLOOKUP(AY77,ud_sub_organisation[lookupValue],ud_sub_organisation[lookupKey],""))))</f>
        <v/>
      </c>
      <c r="BA77" s="3" t="str">
        <f t="shared" si="16"/>
        <v/>
      </c>
      <c r="BB77" s="3" t="str">
        <f>IF($A77="","",IF((AND($A77="ADD",OR(BA77="",BA77="Vested assets"))),"12",(_xlfn.XLOOKUP(BA77,ud_work_origin[lookupValue],ud_work_origin[lookupKey],""))))</f>
        <v/>
      </c>
      <c r="BC77" s="8"/>
      <c r="BD77" s="2" t="str">
        <f t="shared" si="17"/>
        <v/>
      </c>
      <c r="BE77" s="3" t="str">
        <f t="shared" si="18"/>
        <v/>
      </c>
      <c r="BF77" s="3" t="str">
        <f>IF($A77="","",IF((AND($A77="ADD",OR(BE77="",BE77="Excellent"))),"1",(_xlfn.XLOOKUP(BE77,condition[lookupValue],condition[lookupKey],""))))</f>
        <v/>
      </c>
      <c r="BG77" s="7" t="str">
        <f t="shared" si="19"/>
        <v/>
      </c>
    </row>
    <row r="78" spans="2:59">
      <c r="B78" s="4"/>
      <c r="D78" s="3" t="str">
        <f>IF($A78="ADD",IF(NOT(ISBLANK(C78)),_xlfn.XLOOKUP(C78,roadnames[lookupValue],roadnames[lookupKey],"ERROR"),""), "")</f>
        <v/>
      </c>
      <c r="E78" s="5"/>
      <c r="F78" s="5"/>
      <c r="G78" s="4"/>
      <c r="H78" s="4"/>
      <c r="I78" s="6"/>
      <c r="J78" s="6"/>
      <c r="L78" s="3" t="str">
        <f>IF($A78="ADD",IF(NOT(ISBLANK(K78)),_xlfn.XLOOKUP(K78,side[lookupValue],side[lookupKey],"ERROR"),""), "")</f>
        <v/>
      </c>
      <c r="M78" s="6" t="str">
        <f t="shared" si="10"/>
        <v/>
      </c>
      <c r="N78" s="4"/>
      <c r="P78" s="3" t="str">
        <f>IF($A78="ADD",IF(NOT(ISBLANK(O78)),_xlfn.XLOOKUP(O78,len_adjust_rsn[lookupValue],len_adjust_rsn[lookupKey],"ERROR"),""), "")</f>
        <v/>
      </c>
      <c r="R78" s="3" t="str">
        <f>IF($A78="ADD",IF(NOT(ISBLANK(Q78)),_xlfn.XLOOKUP(Q78,geometry_type[lookupValue],geometry_type[lookupKey],"ERROR"),""), "")</f>
        <v/>
      </c>
      <c r="T78" s="3" t="str">
        <f>IF($A78="ADD",IF(NOT(ISBLANK(S78)),_xlfn.XLOOKUP(S78,ud_marking_group[lookupValue],ud_marking_group[lookupKey],"ERROR"),""), "")</f>
        <v/>
      </c>
      <c r="V78" s="3" t="str">
        <f>IF($A78="ADD",IF(NOT(ISBLANK(U78)),_xlfn.XLOOKUP(1,(ud_marking_type_lookup=U78)*(ud_marking_type_parentKey=T78),ud_marking_type[lookupKey],"ERROR"),""), "")</f>
        <v/>
      </c>
      <c r="X78" s="3" t="str">
        <f>IF($A78="ADD",IF(NOT(ISBLANK(W78)),_xlfn.XLOOKUP(W78,ud_marking_colour[lookupValue],ud_marking_colour[lookupKey],"ERROR"),""), "")</f>
        <v/>
      </c>
      <c r="AB78" s="3" t="str">
        <f>IF($A78="ADD",IF(NOT(ISBLANK(AA78)),_xlfn.XLOOKUP(AA78,ud_marking_durability[lookupValue],ud_marking_durability[lookupKey],"ERROR"),""), "")</f>
        <v/>
      </c>
      <c r="AD78" s="3" t="str">
        <f>IF($A78="ADD",IF(NOT(ISBLANK(AC78)),_xlfn.XLOOKUP(AC78,ud_marking_treatment[lookupValue],ud_marking_treatment[lookupKey],"ERROR"),""), "")</f>
        <v/>
      </c>
      <c r="AF78" s="3" t="str">
        <f>IF($A78="ADD",IF(NOT(ISBLANK(AE78)),_xlfn.XLOOKUP(1,(ud_marking_material_lookup=AE78)*(ud_marking_material_parentKey=AD78),ud_marking_material[lookupKey],"ERROR"),""), "")</f>
        <v/>
      </c>
      <c r="AI78" s="4"/>
      <c r="AJ78" s="6"/>
      <c r="AK78" s="6"/>
      <c r="AM78" s="7"/>
      <c r="AN78" s="4" t="str">
        <f t="shared" ca="1" si="11"/>
        <v/>
      </c>
      <c r="AO78" s="4"/>
      <c r="AP78" s="3" t="str">
        <f t="shared" si="12"/>
        <v/>
      </c>
      <c r="AQ78" s="3" t="str">
        <f>IF($A78="","",IF((AND($A78="ADD",OR(AP78="",AP78="In Use"))),"5",(_xlfn.XLOOKUP(AP78,ud_asset_status[lookupValue],ud_asset_status[lookupKey],""))))</f>
        <v/>
      </c>
      <c r="AR78" s="7"/>
      <c r="AT78" s="3" t="str">
        <f>IF($A78="ADD",IF(NOT(ISBLANK(AS78)),_xlfn.XLOOKUP(AS78,ar_replace_reason[lookupValue],ar_replace_reason[lookupKey],"ERROR"),""), "")</f>
        <v/>
      </c>
      <c r="AU78" s="3" t="str">
        <f t="shared" si="13"/>
        <v/>
      </c>
      <c r="AV78" s="3" t="str">
        <f>IF($A78="","",IF((AND($A78="ADD",OR(AU78="",AU78="Queenstown-Lakes District Council"))),"70",(_xlfn.XLOOKUP(AU78,ud_organisation_owner[lookupValue],ud_organisation_owner[lookupKey],""))))</f>
        <v/>
      </c>
      <c r="AW78" s="3" t="str">
        <f t="shared" si="14"/>
        <v/>
      </c>
      <c r="AX78" s="3" t="str">
        <f>IF($A78="","",IF((AND($A78="ADD",OR(AW78="",AW78="Queenstown-Lakes District Council"))),"70",(_xlfn.XLOOKUP(AW78,ud_organisation_owner[lookupValue],ud_organisation_owner[lookupKey],""))))</f>
        <v/>
      </c>
      <c r="AY78" s="3" t="str">
        <f t="shared" si="15"/>
        <v/>
      </c>
      <c r="AZ78" s="3" t="str">
        <f>IF($A78="","",IF((AND($A78="ADD",OR(AY78="",AY78="Local Authority"))),"17",(_xlfn.XLOOKUP(AY78,ud_sub_organisation[lookupValue],ud_sub_organisation[lookupKey],""))))</f>
        <v/>
      </c>
      <c r="BA78" s="3" t="str">
        <f t="shared" si="16"/>
        <v/>
      </c>
      <c r="BB78" s="3" t="str">
        <f>IF($A78="","",IF((AND($A78="ADD",OR(BA78="",BA78="Vested assets"))),"12",(_xlfn.XLOOKUP(BA78,ud_work_origin[lookupValue],ud_work_origin[lookupKey],""))))</f>
        <v/>
      </c>
      <c r="BC78" s="8"/>
      <c r="BD78" s="2" t="str">
        <f t="shared" si="17"/>
        <v/>
      </c>
      <c r="BE78" s="3" t="str">
        <f t="shared" si="18"/>
        <v/>
      </c>
      <c r="BF78" s="3" t="str">
        <f>IF($A78="","",IF((AND($A78="ADD",OR(BE78="",BE78="Excellent"))),"1",(_xlfn.XLOOKUP(BE78,condition[lookupValue],condition[lookupKey],""))))</f>
        <v/>
      </c>
      <c r="BG78" s="7" t="str">
        <f t="shared" si="19"/>
        <v/>
      </c>
    </row>
    <row r="79" spans="2:59">
      <c r="B79" s="4"/>
      <c r="D79" s="3" t="str">
        <f>IF($A79="ADD",IF(NOT(ISBLANK(C79)),_xlfn.XLOOKUP(C79,roadnames[lookupValue],roadnames[lookupKey],"ERROR"),""), "")</f>
        <v/>
      </c>
      <c r="E79" s="5"/>
      <c r="F79" s="5"/>
      <c r="G79" s="4"/>
      <c r="H79" s="4"/>
      <c r="I79" s="6"/>
      <c r="J79" s="6"/>
      <c r="L79" s="3" t="str">
        <f>IF($A79="ADD",IF(NOT(ISBLANK(K79)),_xlfn.XLOOKUP(K79,side[lookupValue],side[lookupKey],"ERROR"),""), "")</f>
        <v/>
      </c>
      <c r="M79" s="6" t="str">
        <f t="shared" si="10"/>
        <v/>
      </c>
      <c r="N79" s="4"/>
      <c r="P79" s="3" t="str">
        <f>IF($A79="ADD",IF(NOT(ISBLANK(O79)),_xlfn.XLOOKUP(O79,len_adjust_rsn[lookupValue],len_adjust_rsn[lookupKey],"ERROR"),""), "")</f>
        <v/>
      </c>
      <c r="R79" s="3" t="str">
        <f>IF($A79="ADD",IF(NOT(ISBLANK(Q79)),_xlfn.XLOOKUP(Q79,geometry_type[lookupValue],geometry_type[lookupKey],"ERROR"),""), "")</f>
        <v/>
      </c>
      <c r="T79" s="3" t="str">
        <f>IF($A79="ADD",IF(NOT(ISBLANK(S79)),_xlfn.XLOOKUP(S79,ud_marking_group[lookupValue],ud_marking_group[lookupKey],"ERROR"),""), "")</f>
        <v/>
      </c>
      <c r="V79" s="3" t="str">
        <f>IF($A79="ADD",IF(NOT(ISBLANK(U79)),_xlfn.XLOOKUP(1,(ud_marking_type_lookup=U79)*(ud_marking_type_parentKey=T79),ud_marking_type[lookupKey],"ERROR"),""), "")</f>
        <v/>
      </c>
      <c r="X79" s="3" t="str">
        <f>IF($A79="ADD",IF(NOT(ISBLANK(W79)),_xlfn.XLOOKUP(W79,ud_marking_colour[lookupValue],ud_marking_colour[lookupKey],"ERROR"),""), "")</f>
        <v/>
      </c>
      <c r="AB79" s="3" t="str">
        <f>IF($A79="ADD",IF(NOT(ISBLANK(AA79)),_xlfn.XLOOKUP(AA79,ud_marking_durability[lookupValue],ud_marking_durability[lookupKey],"ERROR"),""), "")</f>
        <v/>
      </c>
      <c r="AD79" s="3" t="str">
        <f>IF($A79="ADD",IF(NOT(ISBLANK(AC79)),_xlfn.XLOOKUP(AC79,ud_marking_treatment[lookupValue],ud_marking_treatment[lookupKey],"ERROR"),""), "")</f>
        <v/>
      </c>
      <c r="AF79" s="3" t="str">
        <f>IF($A79="ADD",IF(NOT(ISBLANK(AE79)),_xlfn.XLOOKUP(1,(ud_marking_material_lookup=AE79)*(ud_marking_material_parentKey=AD79),ud_marking_material[lookupKey],"ERROR"),""), "")</f>
        <v/>
      </c>
      <c r="AI79" s="4"/>
      <c r="AJ79" s="6"/>
      <c r="AK79" s="6"/>
      <c r="AM79" s="7"/>
      <c r="AN79" s="4" t="str">
        <f t="shared" ca="1" si="11"/>
        <v/>
      </c>
      <c r="AO79" s="4"/>
      <c r="AP79" s="3" t="str">
        <f t="shared" si="12"/>
        <v/>
      </c>
      <c r="AQ79" s="3" t="str">
        <f>IF($A79="","",IF((AND($A79="ADD",OR(AP79="",AP79="In Use"))),"5",(_xlfn.XLOOKUP(AP79,ud_asset_status[lookupValue],ud_asset_status[lookupKey],""))))</f>
        <v/>
      </c>
      <c r="AR79" s="7"/>
      <c r="AT79" s="3" t="str">
        <f>IF($A79="ADD",IF(NOT(ISBLANK(AS79)),_xlfn.XLOOKUP(AS79,ar_replace_reason[lookupValue],ar_replace_reason[lookupKey],"ERROR"),""), "")</f>
        <v/>
      </c>
      <c r="AU79" s="3" t="str">
        <f t="shared" si="13"/>
        <v/>
      </c>
      <c r="AV79" s="3" t="str">
        <f>IF($A79="","",IF((AND($A79="ADD",OR(AU79="",AU79="Queenstown-Lakes District Council"))),"70",(_xlfn.XLOOKUP(AU79,ud_organisation_owner[lookupValue],ud_organisation_owner[lookupKey],""))))</f>
        <v/>
      </c>
      <c r="AW79" s="3" t="str">
        <f t="shared" si="14"/>
        <v/>
      </c>
      <c r="AX79" s="3" t="str">
        <f>IF($A79="","",IF((AND($A79="ADD",OR(AW79="",AW79="Queenstown-Lakes District Council"))),"70",(_xlfn.XLOOKUP(AW79,ud_organisation_owner[lookupValue],ud_organisation_owner[lookupKey],""))))</f>
        <v/>
      </c>
      <c r="AY79" s="3" t="str">
        <f t="shared" si="15"/>
        <v/>
      </c>
      <c r="AZ79" s="3" t="str">
        <f>IF($A79="","",IF((AND($A79="ADD",OR(AY79="",AY79="Local Authority"))),"17",(_xlfn.XLOOKUP(AY79,ud_sub_organisation[lookupValue],ud_sub_organisation[lookupKey],""))))</f>
        <v/>
      </c>
      <c r="BA79" s="3" t="str">
        <f t="shared" si="16"/>
        <v/>
      </c>
      <c r="BB79" s="3" t="str">
        <f>IF($A79="","",IF((AND($A79="ADD",OR(BA79="",BA79="Vested assets"))),"12",(_xlfn.XLOOKUP(BA79,ud_work_origin[lookupValue],ud_work_origin[lookupKey],""))))</f>
        <v/>
      </c>
      <c r="BC79" s="8"/>
      <c r="BD79" s="2" t="str">
        <f t="shared" si="17"/>
        <v/>
      </c>
      <c r="BE79" s="3" t="str">
        <f t="shared" si="18"/>
        <v/>
      </c>
      <c r="BF79" s="3" t="str">
        <f>IF($A79="","",IF((AND($A79="ADD",OR(BE79="",BE79="Excellent"))),"1",(_xlfn.XLOOKUP(BE79,condition[lookupValue],condition[lookupKey],""))))</f>
        <v/>
      </c>
      <c r="BG79" s="7" t="str">
        <f t="shared" si="19"/>
        <v/>
      </c>
    </row>
    <row r="80" spans="2:59">
      <c r="B80" s="4"/>
      <c r="D80" s="3" t="str">
        <f>IF($A80="ADD",IF(NOT(ISBLANK(C80)),_xlfn.XLOOKUP(C80,roadnames[lookupValue],roadnames[lookupKey],"ERROR"),""), "")</f>
        <v/>
      </c>
      <c r="E80" s="5"/>
      <c r="F80" s="5"/>
      <c r="G80" s="4"/>
      <c r="H80" s="4"/>
      <c r="I80" s="6"/>
      <c r="J80" s="6"/>
      <c r="L80" s="3" t="str">
        <f>IF($A80="ADD",IF(NOT(ISBLANK(K80)),_xlfn.XLOOKUP(K80,side[lookupValue],side[lookupKey],"ERROR"),""), "")</f>
        <v/>
      </c>
      <c r="M80" s="6" t="str">
        <f t="shared" si="10"/>
        <v/>
      </c>
      <c r="N80" s="4"/>
      <c r="P80" s="3" t="str">
        <f>IF($A80="ADD",IF(NOT(ISBLANK(O80)),_xlfn.XLOOKUP(O80,len_adjust_rsn[lookupValue],len_adjust_rsn[lookupKey],"ERROR"),""), "")</f>
        <v/>
      </c>
      <c r="R80" s="3" t="str">
        <f>IF($A80="ADD",IF(NOT(ISBLANK(Q80)),_xlfn.XLOOKUP(Q80,geometry_type[lookupValue],geometry_type[lookupKey],"ERROR"),""), "")</f>
        <v/>
      </c>
      <c r="T80" s="3" t="str">
        <f>IF($A80="ADD",IF(NOT(ISBLANK(S80)),_xlfn.XLOOKUP(S80,ud_marking_group[lookupValue],ud_marking_group[lookupKey],"ERROR"),""), "")</f>
        <v/>
      </c>
      <c r="V80" s="3" t="str">
        <f>IF($A80="ADD",IF(NOT(ISBLANK(U80)),_xlfn.XLOOKUP(1,(ud_marking_type_lookup=U80)*(ud_marking_type_parentKey=T80),ud_marking_type[lookupKey],"ERROR"),""), "")</f>
        <v/>
      </c>
      <c r="X80" s="3" t="str">
        <f>IF($A80="ADD",IF(NOT(ISBLANK(W80)),_xlfn.XLOOKUP(W80,ud_marking_colour[lookupValue],ud_marking_colour[lookupKey],"ERROR"),""), "")</f>
        <v/>
      </c>
      <c r="AB80" s="3" t="str">
        <f>IF($A80="ADD",IF(NOT(ISBLANK(AA80)),_xlfn.XLOOKUP(AA80,ud_marking_durability[lookupValue],ud_marking_durability[lookupKey],"ERROR"),""), "")</f>
        <v/>
      </c>
      <c r="AD80" s="3" t="str">
        <f>IF($A80="ADD",IF(NOT(ISBLANK(AC80)),_xlfn.XLOOKUP(AC80,ud_marking_treatment[lookupValue],ud_marking_treatment[lookupKey],"ERROR"),""), "")</f>
        <v/>
      </c>
      <c r="AF80" s="3" t="str">
        <f>IF($A80="ADD",IF(NOT(ISBLANK(AE80)),_xlfn.XLOOKUP(1,(ud_marking_material_lookup=AE80)*(ud_marking_material_parentKey=AD80),ud_marking_material[lookupKey],"ERROR"),""), "")</f>
        <v/>
      </c>
      <c r="AI80" s="4"/>
      <c r="AJ80" s="6"/>
      <c r="AK80" s="6"/>
      <c r="AM80" s="7"/>
      <c r="AN80" s="4" t="str">
        <f t="shared" ca="1" si="11"/>
        <v/>
      </c>
      <c r="AO80" s="4"/>
      <c r="AP80" s="3" t="str">
        <f t="shared" si="12"/>
        <v/>
      </c>
      <c r="AQ80" s="3" t="str">
        <f>IF($A80="","",IF((AND($A80="ADD",OR(AP80="",AP80="In Use"))),"5",(_xlfn.XLOOKUP(AP80,ud_asset_status[lookupValue],ud_asset_status[lookupKey],""))))</f>
        <v/>
      </c>
      <c r="AR80" s="7"/>
      <c r="AT80" s="3" t="str">
        <f>IF($A80="ADD",IF(NOT(ISBLANK(AS80)),_xlfn.XLOOKUP(AS80,ar_replace_reason[lookupValue],ar_replace_reason[lookupKey],"ERROR"),""), "")</f>
        <v/>
      </c>
      <c r="AU80" s="3" t="str">
        <f t="shared" si="13"/>
        <v/>
      </c>
      <c r="AV80" s="3" t="str">
        <f>IF($A80="","",IF((AND($A80="ADD",OR(AU80="",AU80="Queenstown-Lakes District Council"))),"70",(_xlfn.XLOOKUP(AU80,ud_organisation_owner[lookupValue],ud_organisation_owner[lookupKey],""))))</f>
        <v/>
      </c>
      <c r="AW80" s="3" t="str">
        <f t="shared" si="14"/>
        <v/>
      </c>
      <c r="AX80" s="3" t="str">
        <f>IF($A80="","",IF((AND($A80="ADD",OR(AW80="",AW80="Queenstown-Lakes District Council"))),"70",(_xlfn.XLOOKUP(AW80,ud_organisation_owner[lookupValue],ud_organisation_owner[lookupKey],""))))</f>
        <v/>
      </c>
      <c r="AY80" s="3" t="str">
        <f t="shared" si="15"/>
        <v/>
      </c>
      <c r="AZ80" s="3" t="str">
        <f>IF($A80="","",IF((AND($A80="ADD",OR(AY80="",AY80="Local Authority"))),"17",(_xlfn.XLOOKUP(AY80,ud_sub_organisation[lookupValue],ud_sub_organisation[lookupKey],""))))</f>
        <v/>
      </c>
      <c r="BA80" s="3" t="str">
        <f t="shared" si="16"/>
        <v/>
      </c>
      <c r="BB80" s="3" t="str">
        <f>IF($A80="","",IF((AND($A80="ADD",OR(BA80="",BA80="Vested assets"))),"12",(_xlfn.XLOOKUP(BA80,ud_work_origin[lookupValue],ud_work_origin[lookupKey],""))))</f>
        <v/>
      </c>
      <c r="BC80" s="8"/>
      <c r="BD80" s="2" t="str">
        <f t="shared" si="17"/>
        <v/>
      </c>
      <c r="BE80" s="3" t="str">
        <f t="shared" si="18"/>
        <v/>
      </c>
      <c r="BF80" s="3" t="str">
        <f>IF($A80="","",IF((AND($A80="ADD",OR(BE80="",BE80="Excellent"))),"1",(_xlfn.XLOOKUP(BE80,condition[lookupValue],condition[lookupKey],""))))</f>
        <v/>
      </c>
      <c r="BG80" s="7" t="str">
        <f t="shared" si="19"/>
        <v/>
      </c>
    </row>
    <row r="81" spans="2:59">
      <c r="B81" s="4"/>
      <c r="D81" s="3" t="str">
        <f>IF($A81="ADD",IF(NOT(ISBLANK(C81)),_xlfn.XLOOKUP(C81,roadnames[lookupValue],roadnames[lookupKey],"ERROR"),""), "")</f>
        <v/>
      </c>
      <c r="E81" s="5"/>
      <c r="F81" s="5"/>
      <c r="G81" s="4"/>
      <c r="H81" s="4"/>
      <c r="I81" s="6"/>
      <c r="J81" s="6"/>
      <c r="L81" s="3" t="str">
        <f>IF($A81="ADD",IF(NOT(ISBLANK(K81)),_xlfn.XLOOKUP(K81,side[lookupValue],side[lookupKey],"ERROR"),""), "")</f>
        <v/>
      </c>
      <c r="M81" s="6" t="str">
        <f t="shared" si="10"/>
        <v/>
      </c>
      <c r="N81" s="4"/>
      <c r="P81" s="3" t="str">
        <f>IF($A81="ADD",IF(NOT(ISBLANK(O81)),_xlfn.XLOOKUP(O81,len_adjust_rsn[lookupValue],len_adjust_rsn[lookupKey],"ERROR"),""), "")</f>
        <v/>
      </c>
      <c r="R81" s="3" t="str">
        <f>IF($A81="ADD",IF(NOT(ISBLANK(Q81)),_xlfn.XLOOKUP(Q81,geometry_type[lookupValue],geometry_type[lookupKey],"ERROR"),""), "")</f>
        <v/>
      </c>
      <c r="T81" s="3" t="str">
        <f>IF($A81="ADD",IF(NOT(ISBLANK(S81)),_xlfn.XLOOKUP(S81,ud_marking_group[lookupValue],ud_marking_group[lookupKey],"ERROR"),""), "")</f>
        <v/>
      </c>
      <c r="V81" s="3" t="str">
        <f>IF($A81="ADD",IF(NOT(ISBLANK(U81)),_xlfn.XLOOKUP(1,(ud_marking_type_lookup=U81)*(ud_marking_type_parentKey=T81),ud_marking_type[lookupKey],"ERROR"),""), "")</f>
        <v/>
      </c>
      <c r="X81" s="3" t="str">
        <f>IF($A81="ADD",IF(NOT(ISBLANK(W81)),_xlfn.XLOOKUP(W81,ud_marking_colour[lookupValue],ud_marking_colour[lookupKey],"ERROR"),""), "")</f>
        <v/>
      </c>
      <c r="AB81" s="3" t="str">
        <f>IF($A81="ADD",IF(NOT(ISBLANK(AA81)),_xlfn.XLOOKUP(AA81,ud_marking_durability[lookupValue],ud_marking_durability[lookupKey],"ERROR"),""), "")</f>
        <v/>
      </c>
      <c r="AD81" s="3" t="str">
        <f>IF($A81="ADD",IF(NOT(ISBLANK(AC81)),_xlfn.XLOOKUP(AC81,ud_marking_treatment[lookupValue],ud_marking_treatment[lookupKey],"ERROR"),""), "")</f>
        <v/>
      </c>
      <c r="AF81" s="3" t="str">
        <f>IF($A81="ADD",IF(NOT(ISBLANK(AE81)),_xlfn.XLOOKUP(1,(ud_marking_material_lookup=AE81)*(ud_marking_material_parentKey=AD81),ud_marking_material[lookupKey],"ERROR"),""), "")</f>
        <v/>
      </c>
      <c r="AI81" s="4"/>
      <c r="AJ81" s="6"/>
      <c r="AK81" s="6"/>
      <c r="AM81" s="7"/>
      <c r="AN81" s="4" t="str">
        <f t="shared" ca="1" si="11"/>
        <v/>
      </c>
      <c r="AO81" s="4"/>
      <c r="AP81" s="3" t="str">
        <f t="shared" si="12"/>
        <v/>
      </c>
      <c r="AQ81" s="3" t="str">
        <f>IF($A81="","",IF((AND($A81="ADD",OR(AP81="",AP81="In Use"))),"5",(_xlfn.XLOOKUP(AP81,ud_asset_status[lookupValue],ud_asset_status[lookupKey],""))))</f>
        <v/>
      </c>
      <c r="AR81" s="7"/>
      <c r="AT81" s="3" t="str">
        <f>IF($A81="ADD",IF(NOT(ISBLANK(AS81)),_xlfn.XLOOKUP(AS81,ar_replace_reason[lookupValue],ar_replace_reason[lookupKey],"ERROR"),""), "")</f>
        <v/>
      </c>
      <c r="AU81" s="3" t="str">
        <f t="shared" si="13"/>
        <v/>
      </c>
      <c r="AV81" s="3" t="str">
        <f>IF($A81="","",IF((AND($A81="ADD",OR(AU81="",AU81="Queenstown-Lakes District Council"))),"70",(_xlfn.XLOOKUP(AU81,ud_organisation_owner[lookupValue],ud_organisation_owner[lookupKey],""))))</f>
        <v/>
      </c>
      <c r="AW81" s="3" t="str">
        <f t="shared" si="14"/>
        <v/>
      </c>
      <c r="AX81" s="3" t="str">
        <f>IF($A81="","",IF((AND($A81="ADD",OR(AW81="",AW81="Queenstown-Lakes District Council"))),"70",(_xlfn.XLOOKUP(AW81,ud_organisation_owner[lookupValue],ud_organisation_owner[lookupKey],""))))</f>
        <v/>
      </c>
      <c r="AY81" s="3" t="str">
        <f t="shared" si="15"/>
        <v/>
      </c>
      <c r="AZ81" s="3" t="str">
        <f>IF($A81="","",IF((AND($A81="ADD",OR(AY81="",AY81="Local Authority"))),"17",(_xlfn.XLOOKUP(AY81,ud_sub_organisation[lookupValue],ud_sub_organisation[lookupKey],""))))</f>
        <v/>
      </c>
      <c r="BA81" s="3" t="str">
        <f t="shared" si="16"/>
        <v/>
      </c>
      <c r="BB81" s="3" t="str">
        <f>IF($A81="","",IF((AND($A81="ADD",OR(BA81="",BA81="Vested assets"))),"12",(_xlfn.XLOOKUP(BA81,ud_work_origin[lookupValue],ud_work_origin[lookupKey],""))))</f>
        <v/>
      </c>
      <c r="BC81" s="8"/>
      <c r="BD81" s="2" t="str">
        <f t="shared" si="17"/>
        <v/>
      </c>
      <c r="BE81" s="3" t="str">
        <f t="shared" si="18"/>
        <v/>
      </c>
      <c r="BF81" s="3" t="str">
        <f>IF($A81="","",IF((AND($A81="ADD",OR(BE81="",BE81="Excellent"))),"1",(_xlfn.XLOOKUP(BE81,condition[lookupValue],condition[lookupKey],""))))</f>
        <v/>
      </c>
      <c r="BG81" s="7" t="str">
        <f t="shared" si="19"/>
        <v/>
      </c>
    </row>
    <row r="82" spans="2:59">
      <c r="B82" s="4"/>
      <c r="D82" s="3" t="str">
        <f>IF($A82="ADD",IF(NOT(ISBLANK(C82)),_xlfn.XLOOKUP(C82,roadnames[lookupValue],roadnames[lookupKey],"ERROR"),""), "")</f>
        <v/>
      </c>
      <c r="E82" s="5"/>
      <c r="F82" s="5"/>
      <c r="G82" s="4"/>
      <c r="H82" s="4"/>
      <c r="I82" s="6"/>
      <c r="J82" s="6"/>
      <c r="L82" s="3" t="str">
        <f>IF($A82="ADD",IF(NOT(ISBLANK(K82)),_xlfn.XLOOKUP(K82,side[lookupValue],side[lookupKey],"ERROR"),""), "")</f>
        <v/>
      </c>
      <c r="M82" s="6" t="str">
        <f t="shared" si="10"/>
        <v/>
      </c>
      <c r="N82" s="4"/>
      <c r="P82" s="3" t="str">
        <f>IF($A82="ADD",IF(NOT(ISBLANK(O82)),_xlfn.XLOOKUP(O82,len_adjust_rsn[lookupValue],len_adjust_rsn[lookupKey],"ERROR"),""), "")</f>
        <v/>
      </c>
      <c r="R82" s="3" t="str">
        <f>IF($A82="ADD",IF(NOT(ISBLANK(Q82)),_xlfn.XLOOKUP(Q82,geometry_type[lookupValue],geometry_type[lookupKey],"ERROR"),""), "")</f>
        <v/>
      </c>
      <c r="T82" s="3" t="str">
        <f>IF($A82="ADD",IF(NOT(ISBLANK(S82)),_xlfn.XLOOKUP(S82,ud_marking_group[lookupValue],ud_marking_group[lookupKey],"ERROR"),""), "")</f>
        <v/>
      </c>
      <c r="V82" s="3" t="str">
        <f>IF($A82="ADD",IF(NOT(ISBLANK(U82)),_xlfn.XLOOKUP(1,(ud_marking_type_lookup=U82)*(ud_marking_type_parentKey=T82),ud_marking_type[lookupKey],"ERROR"),""), "")</f>
        <v/>
      </c>
      <c r="X82" s="3" t="str">
        <f>IF($A82="ADD",IF(NOT(ISBLANK(W82)),_xlfn.XLOOKUP(W82,ud_marking_colour[lookupValue],ud_marking_colour[lookupKey],"ERROR"),""), "")</f>
        <v/>
      </c>
      <c r="AB82" s="3" t="str">
        <f>IF($A82="ADD",IF(NOT(ISBLANK(AA82)),_xlfn.XLOOKUP(AA82,ud_marking_durability[lookupValue],ud_marking_durability[lookupKey],"ERROR"),""), "")</f>
        <v/>
      </c>
      <c r="AD82" s="3" t="str">
        <f>IF($A82="ADD",IF(NOT(ISBLANK(AC82)),_xlfn.XLOOKUP(AC82,ud_marking_treatment[lookupValue],ud_marking_treatment[lookupKey],"ERROR"),""), "")</f>
        <v/>
      </c>
      <c r="AF82" s="3" t="str">
        <f>IF($A82="ADD",IF(NOT(ISBLANK(AE82)),_xlfn.XLOOKUP(1,(ud_marking_material_lookup=AE82)*(ud_marking_material_parentKey=AD82),ud_marking_material[lookupKey],"ERROR"),""), "")</f>
        <v/>
      </c>
      <c r="AI82" s="4"/>
      <c r="AJ82" s="6"/>
      <c r="AK82" s="6"/>
      <c r="AM82" s="7"/>
      <c r="AN82" s="4" t="str">
        <f t="shared" ca="1" si="11"/>
        <v/>
      </c>
      <c r="AO82" s="4"/>
      <c r="AP82" s="3" t="str">
        <f t="shared" si="12"/>
        <v/>
      </c>
      <c r="AQ82" s="3" t="str">
        <f>IF($A82="","",IF((AND($A82="ADD",OR(AP82="",AP82="In Use"))),"5",(_xlfn.XLOOKUP(AP82,ud_asset_status[lookupValue],ud_asset_status[lookupKey],""))))</f>
        <v/>
      </c>
      <c r="AR82" s="7"/>
      <c r="AT82" s="3" t="str">
        <f>IF($A82="ADD",IF(NOT(ISBLANK(AS82)),_xlfn.XLOOKUP(AS82,ar_replace_reason[lookupValue],ar_replace_reason[lookupKey],"ERROR"),""), "")</f>
        <v/>
      </c>
      <c r="AU82" s="3" t="str">
        <f t="shared" si="13"/>
        <v/>
      </c>
      <c r="AV82" s="3" t="str">
        <f>IF($A82="","",IF((AND($A82="ADD",OR(AU82="",AU82="Queenstown-Lakes District Council"))),"70",(_xlfn.XLOOKUP(AU82,ud_organisation_owner[lookupValue],ud_organisation_owner[lookupKey],""))))</f>
        <v/>
      </c>
      <c r="AW82" s="3" t="str">
        <f t="shared" si="14"/>
        <v/>
      </c>
      <c r="AX82" s="3" t="str">
        <f>IF($A82="","",IF((AND($A82="ADD",OR(AW82="",AW82="Queenstown-Lakes District Council"))),"70",(_xlfn.XLOOKUP(AW82,ud_organisation_owner[lookupValue],ud_organisation_owner[lookupKey],""))))</f>
        <v/>
      </c>
      <c r="AY82" s="3" t="str">
        <f t="shared" si="15"/>
        <v/>
      </c>
      <c r="AZ82" s="3" t="str">
        <f>IF($A82="","",IF((AND($A82="ADD",OR(AY82="",AY82="Local Authority"))),"17",(_xlfn.XLOOKUP(AY82,ud_sub_organisation[lookupValue],ud_sub_organisation[lookupKey],""))))</f>
        <v/>
      </c>
      <c r="BA82" s="3" t="str">
        <f t="shared" si="16"/>
        <v/>
      </c>
      <c r="BB82" s="3" t="str">
        <f>IF($A82="","",IF((AND($A82="ADD",OR(BA82="",BA82="Vested assets"))),"12",(_xlfn.XLOOKUP(BA82,ud_work_origin[lookupValue],ud_work_origin[lookupKey],""))))</f>
        <v/>
      </c>
      <c r="BC82" s="8"/>
      <c r="BD82" s="2" t="str">
        <f t="shared" si="17"/>
        <v/>
      </c>
      <c r="BE82" s="3" t="str">
        <f t="shared" si="18"/>
        <v/>
      </c>
      <c r="BF82" s="3" t="str">
        <f>IF($A82="","",IF((AND($A82="ADD",OR(BE82="",BE82="Excellent"))),"1",(_xlfn.XLOOKUP(BE82,condition[lookupValue],condition[lookupKey],""))))</f>
        <v/>
      </c>
      <c r="BG82" s="7" t="str">
        <f t="shared" si="19"/>
        <v/>
      </c>
    </row>
    <row r="83" spans="2:59">
      <c r="B83" s="4"/>
      <c r="D83" s="3" t="str">
        <f>IF($A83="ADD",IF(NOT(ISBLANK(C83)),_xlfn.XLOOKUP(C83,roadnames[lookupValue],roadnames[lookupKey],"ERROR"),""), "")</f>
        <v/>
      </c>
      <c r="E83" s="5"/>
      <c r="F83" s="5"/>
      <c r="G83" s="4"/>
      <c r="H83" s="4"/>
      <c r="I83" s="6"/>
      <c r="J83" s="6"/>
      <c r="L83" s="3" t="str">
        <f>IF($A83="ADD",IF(NOT(ISBLANK(K83)),_xlfn.XLOOKUP(K83,side[lookupValue],side[lookupKey],"ERROR"),""), "")</f>
        <v/>
      </c>
      <c r="M83" s="6" t="str">
        <f t="shared" si="10"/>
        <v/>
      </c>
      <c r="N83" s="4"/>
      <c r="P83" s="3" t="str">
        <f>IF($A83="ADD",IF(NOT(ISBLANK(O83)),_xlfn.XLOOKUP(O83,len_adjust_rsn[lookupValue],len_adjust_rsn[lookupKey],"ERROR"),""), "")</f>
        <v/>
      </c>
      <c r="R83" s="3" t="str">
        <f>IF($A83="ADD",IF(NOT(ISBLANK(Q83)),_xlfn.XLOOKUP(Q83,geometry_type[lookupValue],geometry_type[lookupKey],"ERROR"),""), "")</f>
        <v/>
      </c>
      <c r="T83" s="3" t="str">
        <f>IF($A83="ADD",IF(NOT(ISBLANK(S83)),_xlfn.XLOOKUP(S83,ud_marking_group[lookupValue],ud_marking_group[lookupKey],"ERROR"),""), "")</f>
        <v/>
      </c>
      <c r="V83" s="3" t="str">
        <f>IF($A83="ADD",IF(NOT(ISBLANK(U83)),_xlfn.XLOOKUP(1,(ud_marking_type_lookup=U83)*(ud_marking_type_parentKey=T83),ud_marking_type[lookupKey],"ERROR"),""), "")</f>
        <v/>
      </c>
      <c r="X83" s="3" t="str">
        <f>IF($A83="ADD",IF(NOT(ISBLANK(W83)),_xlfn.XLOOKUP(W83,ud_marking_colour[lookupValue],ud_marking_colour[lookupKey],"ERROR"),""), "")</f>
        <v/>
      </c>
      <c r="AB83" s="3" t="str">
        <f>IF($A83="ADD",IF(NOT(ISBLANK(AA83)),_xlfn.XLOOKUP(AA83,ud_marking_durability[lookupValue],ud_marking_durability[lookupKey],"ERROR"),""), "")</f>
        <v/>
      </c>
      <c r="AD83" s="3" t="str">
        <f>IF($A83="ADD",IF(NOT(ISBLANK(AC83)),_xlfn.XLOOKUP(AC83,ud_marking_treatment[lookupValue],ud_marking_treatment[lookupKey],"ERROR"),""), "")</f>
        <v/>
      </c>
      <c r="AF83" s="3" t="str">
        <f>IF($A83="ADD",IF(NOT(ISBLANK(AE83)),_xlfn.XLOOKUP(1,(ud_marking_material_lookup=AE83)*(ud_marking_material_parentKey=AD83),ud_marking_material[lookupKey],"ERROR"),""), "")</f>
        <v/>
      </c>
      <c r="AI83" s="4"/>
      <c r="AJ83" s="6"/>
      <c r="AK83" s="6"/>
      <c r="AM83" s="7"/>
      <c r="AN83" s="4" t="str">
        <f t="shared" ca="1" si="11"/>
        <v/>
      </c>
      <c r="AO83" s="4"/>
      <c r="AP83" s="3" t="str">
        <f t="shared" si="12"/>
        <v/>
      </c>
      <c r="AQ83" s="3" t="str">
        <f>IF($A83="","",IF((AND($A83="ADD",OR(AP83="",AP83="In Use"))),"5",(_xlfn.XLOOKUP(AP83,ud_asset_status[lookupValue],ud_asset_status[lookupKey],""))))</f>
        <v/>
      </c>
      <c r="AR83" s="7"/>
      <c r="AT83" s="3" t="str">
        <f>IF($A83="ADD",IF(NOT(ISBLANK(AS83)),_xlfn.XLOOKUP(AS83,ar_replace_reason[lookupValue],ar_replace_reason[lookupKey],"ERROR"),""), "")</f>
        <v/>
      </c>
      <c r="AU83" s="3" t="str">
        <f t="shared" si="13"/>
        <v/>
      </c>
      <c r="AV83" s="3" t="str">
        <f>IF($A83="","",IF((AND($A83="ADD",OR(AU83="",AU83="Queenstown-Lakes District Council"))),"70",(_xlfn.XLOOKUP(AU83,ud_organisation_owner[lookupValue],ud_organisation_owner[lookupKey],""))))</f>
        <v/>
      </c>
      <c r="AW83" s="3" t="str">
        <f t="shared" si="14"/>
        <v/>
      </c>
      <c r="AX83" s="3" t="str">
        <f>IF($A83="","",IF((AND($A83="ADD",OR(AW83="",AW83="Queenstown-Lakes District Council"))),"70",(_xlfn.XLOOKUP(AW83,ud_organisation_owner[lookupValue],ud_organisation_owner[lookupKey],""))))</f>
        <v/>
      </c>
      <c r="AY83" s="3" t="str">
        <f t="shared" si="15"/>
        <v/>
      </c>
      <c r="AZ83" s="3" t="str">
        <f>IF($A83="","",IF((AND($A83="ADD",OR(AY83="",AY83="Local Authority"))),"17",(_xlfn.XLOOKUP(AY83,ud_sub_organisation[lookupValue],ud_sub_organisation[lookupKey],""))))</f>
        <v/>
      </c>
      <c r="BA83" s="3" t="str">
        <f t="shared" si="16"/>
        <v/>
      </c>
      <c r="BB83" s="3" t="str">
        <f>IF($A83="","",IF((AND($A83="ADD",OR(BA83="",BA83="Vested assets"))),"12",(_xlfn.XLOOKUP(BA83,ud_work_origin[lookupValue],ud_work_origin[lookupKey],""))))</f>
        <v/>
      </c>
      <c r="BC83" s="8"/>
      <c r="BD83" s="2" t="str">
        <f t="shared" si="17"/>
        <v/>
      </c>
      <c r="BE83" s="3" t="str">
        <f t="shared" si="18"/>
        <v/>
      </c>
      <c r="BF83" s="3" t="str">
        <f>IF($A83="","",IF((AND($A83="ADD",OR(BE83="",BE83="Excellent"))),"1",(_xlfn.XLOOKUP(BE83,condition[lookupValue],condition[lookupKey],""))))</f>
        <v/>
      </c>
      <c r="BG83" s="7" t="str">
        <f t="shared" si="19"/>
        <v/>
      </c>
    </row>
    <row r="84" spans="2:59">
      <c r="B84" s="4"/>
      <c r="D84" s="3" t="str">
        <f>IF($A84="ADD",IF(NOT(ISBLANK(C84)),_xlfn.XLOOKUP(C84,roadnames[lookupValue],roadnames[lookupKey],"ERROR"),""), "")</f>
        <v/>
      </c>
      <c r="E84" s="5"/>
      <c r="F84" s="5"/>
      <c r="G84" s="4"/>
      <c r="H84" s="4"/>
      <c r="I84" s="6"/>
      <c r="J84" s="6"/>
      <c r="L84" s="3" t="str">
        <f>IF($A84="ADD",IF(NOT(ISBLANK(K84)),_xlfn.XLOOKUP(K84,side[lookupValue],side[lookupKey],"ERROR"),""), "")</f>
        <v/>
      </c>
      <c r="M84" s="6" t="str">
        <f t="shared" si="10"/>
        <v/>
      </c>
      <c r="N84" s="4"/>
      <c r="P84" s="3" t="str">
        <f>IF($A84="ADD",IF(NOT(ISBLANK(O84)),_xlfn.XLOOKUP(O84,len_adjust_rsn[lookupValue],len_adjust_rsn[lookupKey],"ERROR"),""), "")</f>
        <v/>
      </c>
      <c r="R84" s="3" t="str">
        <f>IF($A84="ADD",IF(NOT(ISBLANK(Q84)),_xlfn.XLOOKUP(Q84,geometry_type[lookupValue],geometry_type[lookupKey],"ERROR"),""), "")</f>
        <v/>
      </c>
      <c r="T84" s="3" t="str">
        <f>IF($A84="ADD",IF(NOT(ISBLANK(S84)),_xlfn.XLOOKUP(S84,ud_marking_group[lookupValue],ud_marking_group[lookupKey],"ERROR"),""), "")</f>
        <v/>
      </c>
      <c r="V84" s="3" t="str">
        <f>IF($A84="ADD",IF(NOT(ISBLANK(U84)),_xlfn.XLOOKUP(1,(ud_marking_type_lookup=U84)*(ud_marking_type_parentKey=T84),ud_marking_type[lookupKey],"ERROR"),""), "")</f>
        <v/>
      </c>
      <c r="X84" s="3" t="str">
        <f>IF($A84="ADD",IF(NOT(ISBLANK(W84)),_xlfn.XLOOKUP(W84,ud_marking_colour[lookupValue],ud_marking_colour[lookupKey],"ERROR"),""), "")</f>
        <v/>
      </c>
      <c r="AB84" s="3" t="str">
        <f>IF($A84="ADD",IF(NOT(ISBLANK(AA84)),_xlfn.XLOOKUP(AA84,ud_marking_durability[lookupValue],ud_marking_durability[lookupKey],"ERROR"),""), "")</f>
        <v/>
      </c>
      <c r="AD84" s="3" t="str">
        <f>IF($A84="ADD",IF(NOT(ISBLANK(AC84)),_xlfn.XLOOKUP(AC84,ud_marking_treatment[lookupValue],ud_marking_treatment[lookupKey],"ERROR"),""), "")</f>
        <v/>
      </c>
      <c r="AF84" s="3" t="str">
        <f>IF($A84="ADD",IF(NOT(ISBLANK(AE84)),_xlfn.XLOOKUP(1,(ud_marking_material_lookup=AE84)*(ud_marking_material_parentKey=AD84),ud_marking_material[lookupKey],"ERROR"),""), "")</f>
        <v/>
      </c>
      <c r="AI84" s="4"/>
      <c r="AJ84" s="6"/>
      <c r="AK84" s="6"/>
      <c r="AM84" s="7"/>
      <c r="AN84" s="4" t="str">
        <f t="shared" ca="1" si="11"/>
        <v/>
      </c>
      <c r="AO84" s="4"/>
      <c r="AP84" s="3" t="str">
        <f t="shared" si="12"/>
        <v/>
      </c>
      <c r="AQ84" s="3" t="str">
        <f>IF($A84="","",IF((AND($A84="ADD",OR(AP84="",AP84="In Use"))),"5",(_xlfn.XLOOKUP(AP84,ud_asset_status[lookupValue],ud_asset_status[lookupKey],""))))</f>
        <v/>
      </c>
      <c r="AR84" s="7"/>
      <c r="AT84" s="3" t="str">
        <f>IF($A84="ADD",IF(NOT(ISBLANK(AS84)),_xlfn.XLOOKUP(AS84,ar_replace_reason[lookupValue],ar_replace_reason[lookupKey],"ERROR"),""), "")</f>
        <v/>
      </c>
      <c r="AU84" s="3" t="str">
        <f t="shared" si="13"/>
        <v/>
      </c>
      <c r="AV84" s="3" t="str">
        <f>IF($A84="","",IF((AND($A84="ADD",OR(AU84="",AU84="Queenstown-Lakes District Council"))),"70",(_xlfn.XLOOKUP(AU84,ud_organisation_owner[lookupValue],ud_organisation_owner[lookupKey],""))))</f>
        <v/>
      </c>
      <c r="AW84" s="3" t="str">
        <f t="shared" si="14"/>
        <v/>
      </c>
      <c r="AX84" s="3" t="str">
        <f>IF($A84="","",IF((AND($A84="ADD",OR(AW84="",AW84="Queenstown-Lakes District Council"))),"70",(_xlfn.XLOOKUP(AW84,ud_organisation_owner[lookupValue],ud_organisation_owner[lookupKey],""))))</f>
        <v/>
      </c>
      <c r="AY84" s="3" t="str">
        <f t="shared" si="15"/>
        <v/>
      </c>
      <c r="AZ84" s="3" t="str">
        <f>IF($A84="","",IF((AND($A84="ADD",OR(AY84="",AY84="Local Authority"))),"17",(_xlfn.XLOOKUP(AY84,ud_sub_organisation[lookupValue],ud_sub_organisation[lookupKey],""))))</f>
        <v/>
      </c>
      <c r="BA84" s="3" t="str">
        <f t="shared" si="16"/>
        <v/>
      </c>
      <c r="BB84" s="3" t="str">
        <f>IF($A84="","",IF((AND($A84="ADD",OR(BA84="",BA84="Vested assets"))),"12",(_xlfn.XLOOKUP(BA84,ud_work_origin[lookupValue],ud_work_origin[lookupKey],""))))</f>
        <v/>
      </c>
      <c r="BC84" s="8"/>
      <c r="BD84" s="2" t="str">
        <f t="shared" si="17"/>
        <v/>
      </c>
      <c r="BE84" s="3" t="str">
        <f t="shared" si="18"/>
        <v/>
      </c>
      <c r="BF84" s="3" t="str">
        <f>IF($A84="","",IF((AND($A84="ADD",OR(BE84="",BE84="Excellent"))),"1",(_xlfn.XLOOKUP(BE84,condition[lookupValue],condition[lookupKey],""))))</f>
        <v/>
      </c>
      <c r="BG84" s="7" t="str">
        <f t="shared" si="19"/>
        <v/>
      </c>
    </row>
    <row r="85" spans="2:59">
      <c r="B85" s="4"/>
      <c r="D85" s="3" t="str">
        <f>IF($A85="ADD",IF(NOT(ISBLANK(C85)),_xlfn.XLOOKUP(C85,roadnames[lookupValue],roadnames[lookupKey],"ERROR"),""), "")</f>
        <v/>
      </c>
      <c r="E85" s="5"/>
      <c r="F85" s="5"/>
      <c r="G85" s="4"/>
      <c r="H85" s="4"/>
      <c r="I85" s="6"/>
      <c r="J85" s="6"/>
      <c r="L85" s="3" t="str">
        <f>IF($A85="ADD",IF(NOT(ISBLANK(K85)),_xlfn.XLOOKUP(K85,side[lookupValue],side[lookupKey],"ERROR"),""), "")</f>
        <v/>
      </c>
      <c r="M85" s="6" t="str">
        <f t="shared" si="10"/>
        <v/>
      </c>
      <c r="N85" s="4"/>
      <c r="P85" s="3" t="str">
        <f>IF($A85="ADD",IF(NOT(ISBLANK(O85)),_xlfn.XLOOKUP(O85,len_adjust_rsn[lookupValue],len_adjust_rsn[lookupKey],"ERROR"),""), "")</f>
        <v/>
      </c>
      <c r="R85" s="3" t="str">
        <f>IF($A85="ADD",IF(NOT(ISBLANK(Q85)),_xlfn.XLOOKUP(Q85,geometry_type[lookupValue],geometry_type[lookupKey],"ERROR"),""), "")</f>
        <v/>
      </c>
      <c r="T85" s="3" t="str">
        <f>IF($A85="ADD",IF(NOT(ISBLANK(S85)),_xlfn.XLOOKUP(S85,ud_marking_group[lookupValue],ud_marking_group[lookupKey],"ERROR"),""), "")</f>
        <v/>
      </c>
      <c r="V85" s="3" t="str">
        <f>IF($A85="ADD",IF(NOT(ISBLANK(U85)),_xlfn.XLOOKUP(1,(ud_marking_type_lookup=U85)*(ud_marking_type_parentKey=T85),ud_marking_type[lookupKey],"ERROR"),""), "")</f>
        <v/>
      </c>
      <c r="X85" s="3" t="str">
        <f>IF($A85="ADD",IF(NOT(ISBLANK(W85)),_xlfn.XLOOKUP(W85,ud_marking_colour[lookupValue],ud_marking_colour[lookupKey],"ERROR"),""), "")</f>
        <v/>
      </c>
      <c r="AB85" s="3" t="str">
        <f>IF($A85="ADD",IF(NOT(ISBLANK(AA85)),_xlfn.XLOOKUP(AA85,ud_marking_durability[lookupValue],ud_marking_durability[lookupKey],"ERROR"),""), "")</f>
        <v/>
      </c>
      <c r="AD85" s="3" t="str">
        <f>IF($A85="ADD",IF(NOT(ISBLANK(AC85)),_xlfn.XLOOKUP(AC85,ud_marking_treatment[lookupValue],ud_marking_treatment[lookupKey],"ERROR"),""), "")</f>
        <v/>
      </c>
      <c r="AF85" s="3" t="str">
        <f>IF($A85="ADD",IF(NOT(ISBLANK(AE85)),_xlfn.XLOOKUP(1,(ud_marking_material_lookup=AE85)*(ud_marking_material_parentKey=AD85),ud_marking_material[lookupKey],"ERROR"),""), "")</f>
        <v/>
      </c>
      <c r="AI85" s="4"/>
      <c r="AJ85" s="6"/>
      <c r="AK85" s="6"/>
      <c r="AM85" s="7"/>
      <c r="AN85" s="4" t="str">
        <f t="shared" ca="1" si="11"/>
        <v/>
      </c>
      <c r="AO85" s="4"/>
      <c r="AP85" s="3" t="str">
        <f t="shared" si="12"/>
        <v/>
      </c>
      <c r="AQ85" s="3" t="str">
        <f>IF($A85="","",IF((AND($A85="ADD",OR(AP85="",AP85="In Use"))),"5",(_xlfn.XLOOKUP(AP85,ud_asset_status[lookupValue],ud_asset_status[lookupKey],""))))</f>
        <v/>
      </c>
      <c r="AR85" s="7"/>
      <c r="AT85" s="3" t="str">
        <f>IF($A85="ADD",IF(NOT(ISBLANK(AS85)),_xlfn.XLOOKUP(AS85,ar_replace_reason[lookupValue],ar_replace_reason[lookupKey],"ERROR"),""), "")</f>
        <v/>
      </c>
      <c r="AU85" s="3" t="str">
        <f t="shared" si="13"/>
        <v/>
      </c>
      <c r="AV85" s="3" t="str">
        <f>IF($A85="","",IF((AND($A85="ADD",OR(AU85="",AU85="Queenstown-Lakes District Council"))),"70",(_xlfn.XLOOKUP(AU85,ud_organisation_owner[lookupValue],ud_organisation_owner[lookupKey],""))))</f>
        <v/>
      </c>
      <c r="AW85" s="3" t="str">
        <f t="shared" si="14"/>
        <v/>
      </c>
      <c r="AX85" s="3" t="str">
        <f>IF($A85="","",IF((AND($A85="ADD",OR(AW85="",AW85="Queenstown-Lakes District Council"))),"70",(_xlfn.XLOOKUP(AW85,ud_organisation_owner[lookupValue],ud_organisation_owner[lookupKey],""))))</f>
        <v/>
      </c>
      <c r="AY85" s="3" t="str">
        <f t="shared" si="15"/>
        <v/>
      </c>
      <c r="AZ85" s="3" t="str">
        <f>IF($A85="","",IF((AND($A85="ADD",OR(AY85="",AY85="Local Authority"))),"17",(_xlfn.XLOOKUP(AY85,ud_sub_organisation[lookupValue],ud_sub_organisation[lookupKey],""))))</f>
        <v/>
      </c>
      <c r="BA85" s="3" t="str">
        <f t="shared" si="16"/>
        <v/>
      </c>
      <c r="BB85" s="3" t="str">
        <f>IF($A85="","",IF((AND($A85="ADD",OR(BA85="",BA85="Vested assets"))),"12",(_xlfn.XLOOKUP(BA85,ud_work_origin[lookupValue],ud_work_origin[lookupKey],""))))</f>
        <v/>
      </c>
      <c r="BC85" s="8"/>
      <c r="BD85" s="2" t="str">
        <f t="shared" si="17"/>
        <v/>
      </c>
      <c r="BE85" s="3" t="str">
        <f t="shared" si="18"/>
        <v/>
      </c>
      <c r="BF85" s="3" t="str">
        <f>IF($A85="","",IF((AND($A85="ADD",OR(BE85="",BE85="Excellent"))),"1",(_xlfn.XLOOKUP(BE85,condition[lookupValue],condition[lookupKey],""))))</f>
        <v/>
      </c>
      <c r="BG85" s="7" t="str">
        <f t="shared" si="19"/>
        <v/>
      </c>
    </row>
    <row r="86" spans="2:59">
      <c r="B86" s="4"/>
      <c r="D86" s="3" t="str">
        <f>IF($A86="ADD",IF(NOT(ISBLANK(C86)),_xlfn.XLOOKUP(C86,roadnames[lookupValue],roadnames[lookupKey],"ERROR"),""), "")</f>
        <v/>
      </c>
      <c r="E86" s="5"/>
      <c r="F86" s="5"/>
      <c r="G86" s="4"/>
      <c r="H86" s="4"/>
      <c r="I86" s="6"/>
      <c r="J86" s="6"/>
      <c r="L86" s="3" t="str">
        <f>IF($A86="ADD",IF(NOT(ISBLANK(K86)),_xlfn.XLOOKUP(K86,side[lookupValue],side[lookupKey],"ERROR"),""), "")</f>
        <v/>
      </c>
      <c r="M86" s="6" t="str">
        <f t="shared" si="10"/>
        <v/>
      </c>
      <c r="N86" s="4"/>
      <c r="P86" s="3" t="str">
        <f>IF($A86="ADD",IF(NOT(ISBLANK(O86)),_xlfn.XLOOKUP(O86,len_adjust_rsn[lookupValue],len_adjust_rsn[lookupKey],"ERROR"),""), "")</f>
        <v/>
      </c>
      <c r="R86" s="3" t="str">
        <f>IF($A86="ADD",IF(NOT(ISBLANK(Q86)),_xlfn.XLOOKUP(Q86,geometry_type[lookupValue],geometry_type[lookupKey],"ERROR"),""), "")</f>
        <v/>
      </c>
      <c r="T86" s="3" t="str">
        <f>IF($A86="ADD",IF(NOT(ISBLANK(S86)),_xlfn.XLOOKUP(S86,ud_marking_group[lookupValue],ud_marking_group[lookupKey],"ERROR"),""), "")</f>
        <v/>
      </c>
      <c r="V86" s="3" t="str">
        <f>IF($A86="ADD",IF(NOT(ISBLANK(U86)),_xlfn.XLOOKUP(1,(ud_marking_type_lookup=U86)*(ud_marking_type_parentKey=T86),ud_marking_type[lookupKey],"ERROR"),""), "")</f>
        <v/>
      </c>
      <c r="X86" s="3" t="str">
        <f>IF($A86="ADD",IF(NOT(ISBLANK(W86)),_xlfn.XLOOKUP(W86,ud_marking_colour[lookupValue],ud_marking_colour[lookupKey],"ERROR"),""), "")</f>
        <v/>
      </c>
      <c r="AB86" s="3" t="str">
        <f>IF($A86="ADD",IF(NOT(ISBLANK(AA86)),_xlfn.XLOOKUP(AA86,ud_marking_durability[lookupValue],ud_marking_durability[lookupKey],"ERROR"),""), "")</f>
        <v/>
      </c>
      <c r="AD86" s="3" t="str">
        <f>IF($A86="ADD",IF(NOT(ISBLANK(AC86)),_xlfn.XLOOKUP(AC86,ud_marking_treatment[lookupValue],ud_marking_treatment[lookupKey],"ERROR"),""), "")</f>
        <v/>
      </c>
      <c r="AF86" s="3" t="str">
        <f>IF($A86="ADD",IF(NOT(ISBLANK(AE86)),_xlfn.XLOOKUP(1,(ud_marking_material_lookup=AE86)*(ud_marking_material_parentKey=AD86),ud_marking_material[lookupKey],"ERROR"),""), "")</f>
        <v/>
      </c>
      <c r="AI86" s="4"/>
      <c r="AJ86" s="6"/>
      <c r="AK86" s="6"/>
      <c r="AM86" s="7"/>
      <c r="AN86" s="4" t="str">
        <f t="shared" ca="1" si="11"/>
        <v/>
      </c>
      <c r="AO86" s="4"/>
      <c r="AP86" s="3" t="str">
        <f t="shared" si="12"/>
        <v/>
      </c>
      <c r="AQ86" s="3" t="str">
        <f>IF($A86="","",IF((AND($A86="ADD",OR(AP86="",AP86="In Use"))),"5",(_xlfn.XLOOKUP(AP86,ud_asset_status[lookupValue],ud_asset_status[lookupKey],""))))</f>
        <v/>
      </c>
      <c r="AR86" s="7"/>
      <c r="AT86" s="3" t="str">
        <f>IF($A86="ADD",IF(NOT(ISBLANK(AS86)),_xlfn.XLOOKUP(AS86,ar_replace_reason[lookupValue],ar_replace_reason[lookupKey],"ERROR"),""), "")</f>
        <v/>
      </c>
      <c r="AU86" s="3" t="str">
        <f t="shared" si="13"/>
        <v/>
      </c>
      <c r="AV86" s="3" t="str">
        <f>IF($A86="","",IF((AND($A86="ADD",OR(AU86="",AU86="Queenstown-Lakes District Council"))),"70",(_xlfn.XLOOKUP(AU86,ud_organisation_owner[lookupValue],ud_organisation_owner[lookupKey],""))))</f>
        <v/>
      </c>
      <c r="AW86" s="3" t="str">
        <f t="shared" si="14"/>
        <v/>
      </c>
      <c r="AX86" s="3" t="str">
        <f>IF($A86="","",IF((AND($A86="ADD",OR(AW86="",AW86="Queenstown-Lakes District Council"))),"70",(_xlfn.XLOOKUP(AW86,ud_organisation_owner[lookupValue],ud_organisation_owner[lookupKey],""))))</f>
        <v/>
      </c>
      <c r="AY86" s="3" t="str">
        <f t="shared" si="15"/>
        <v/>
      </c>
      <c r="AZ86" s="3" t="str">
        <f>IF($A86="","",IF((AND($A86="ADD",OR(AY86="",AY86="Local Authority"))),"17",(_xlfn.XLOOKUP(AY86,ud_sub_organisation[lookupValue],ud_sub_organisation[lookupKey],""))))</f>
        <v/>
      </c>
      <c r="BA86" s="3" t="str">
        <f t="shared" si="16"/>
        <v/>
      </c>
      <c r="BB86" s="3" t="str">
        <f>IF($A86="","",IF((AND($A86="ADD",OR(BA86="",BA86="Vested assets"))),"12",(_xlfn.XLOOKUP(BA86,ud_work_origin[lookupValue],ud_work_origin[lookupKey],""))))</f>
        <v/>
      </c>
      <c r="BC86" s="8"/>
      <c r="BD86" s="2" t="str">
        <f t="shared" si="17"/>
        <v/>
      </c>
      <c r="BE86" s="3" t="str">
        <f t="shared" si="18"/>
        <v/>
      </c>
      <c r="BF86" s="3" t="str">
        <f>IF($A86="","",IF((AND($A86="ADD",OR(BE86="",BE86="Excellent"))),"1",(_xlfn.XLOOKUP(BE86,condition[lookupValue],condition[lookupKey],""))))</f>
        <v/>
      </c>
      <c r="BG86" s="7" t="str">
        <f t="shared" si="19"/>
        <v/>
      </c>
    </row>
    <row r="87" spans="2:59">
      <c r="B87" s="4"/>
      <c r="D87" s="3" t="str">
        <f>IF($A87="ADD",IF(NOT(ISBLANK(C87)),_xlfn.XLOOKUP(C87,roadnames[lookupValue],roadnames[lookupKey],"ERROR"),""), "")</f>
        <v/>
      </c>
      <c r="E87" s="5"/>
      <c r="F87" s="5"/>
      <c r="G87" s="4"/>
      <c r="H87" s="4"/>
      <c r="I87" s="6"/>
      <c r="J87" s="6"/>
      <c r="L87" s="3" t="str">
        <f>IF($A87="ADD",IF(NOT(ISBLANK(K87)),_xlfn.XLOOKUP(K87,side[lookupValue],side[lookupKey],"ERROR"),""), "")</f>
        <v/>
      </c>
      <c r="M87" s="6" t="str">
        <f t="shared" si="10"/>
        <v/>
      </c>
      <c r="N87" s="4"/>
      <c r="P87" s="3" t="str">
        <f>IF($A87="ADD",IF(NOT(ISBLANK(O87)),_xlfn.XLOOKUP(O87,len_adjust_rsn[lookupValue],len_adjust_rsn[lookupKey],"ERROR"),""), "")</f>
        <v/>
      </c>
      <c r="R87" s="3" t="str">
        <f>IF($A87="ADD",IF(NOT(ISBLANK(Q87)),_xlfn.XLOOKUP(Q87,geometry_type[lookupValue],geometry_type[lookupKey],"ERROR"),""), "")</f>
        <v/>
      </c>
      <c r="T87" s="3" t="str">
        <f>IF($A87="ADD",IF(NOT(ISBLANK(S87)),_xlfn.XLOOKUP(S87,ud_marking_group[lookupValue],ud_marking_group[lookupKey],"ERROR"),""), "")</f>
        <v/>
      </c>
      <c r="V87" s="3" t="str">
        <f>IF($A87="ADD",IF(NOT(ISBLANK(U87)),_xlfn.XLOOKUP(1,(ud_marking_type_lookup=U87)*(ud_marking_type_parentKey=T87),ud_marking_type[lookupKey],"ERROR"),""), "")</f>
        <v/>
      </c>
      <c r="X87" s="3" t="str">
        <f>IF($A87="ADD",IF(NOT(ISBLANK(W87)),_xlfn.XLOOKUP(W87,ud_marking_colour[lookupValue],ud_marking_colour[lookupKey],"ERROR"),""), "")</f>
        <v/>
      </c>
      <c r="AB87" s="3" t="str">
        <f>IF($A87="ADD",IF(NOT(ISBLANK(AA87)),_xlfn.XLOOKUP(AA87,ud_marking_durability[lookupValue],ud_marking_durability[lookupKey],"ERROR"),""), "")</f>
        <v/>
      </c>
      <c r="AD87" s="3" t="str">
        <f>IF($A87="ADD",IF(NOT(ISBLANK(AC87)),_xlfn.XLOOKUP(AC87,ud_marking_treatment[lookupValue],ud_marking_treatment[lookupKey],"ERROR"),""), "")</f>
        <v/>
      </c>
      <c r="AF87" s="3" t="str">
        <f>IF($A87="ADD",IF(NOT(ISBLANK(AE87)),_xlfn.XLOOKUP(1,(ud_marking_material_lookup=AE87)*(ud_marking_material_parentKey=AD87),ud_marking_material[lookupKey],"ERROR"),""), "")</f>
        <v/>
      </c>
      <c r="AI87" s="4"/>
      <c r="AJ87" s="6"/>
      <c r="AK87" s="6"/>
      <c r="AM87" s="7"/>
      <c r="AN87" s="4" t="str">
        <f t="shared" ca="1" si="11"/>
        <v/>
      </c>
      <c r="AO87" s="4"/>
      <c r="AP87" s="3" t="str">
        <f t="shared" si="12"/>
        <v/>
      </c>
      <c r="AQ87" s="3" t="str">
        <f>IF($A87="","",IF((AND($A87="ADD",OR(AP87="",AP87="In Use"))),"5",(_xlfn.XLOOKUP(AP87,ud_asset_status[lookupValue],ud_asset_status[lookupKey],""))))</f>
        <v/>
      </c>
      <c r="AR87" s="7"/>
      <c r="AT87" s="3" t="str">
        <f>IF($A87="ADD",IF(NOT(ISBLANK(AS87)),_xlfn.XLOOKUP(AS87,ar_replace_reason[lookupValue],ar_replace_reason[lookupKey],"ERROR"),""), "")</f>
        <v/>
      </c>
      <c r="AU87" s="3" t="str">
        <f t="shared" si="13"/>
        <v/>
      </c>
      <c r="AV87" s="3" t="str">
        <f>IF($A87="","",IF((AND($A87="ADD",OR(AU87="",AU87="Queenstown-Lakes District Council"))),"70",(_xlfn.XLOOKUP(AU87,ud_organisation_owner[lookupValue],ud_organisation_owner[lookupKey],""))))</f>
        <v/>
      </c>
      <c r="AW87" s="3" t="str">
        <f t="shared" si="14"/>
        <v/>
      </c>
      <c r="AX87" s="3" t="str">
        <f>IF($A87="","",IF((AND($A87="ADD",OR(AW87="",AW87="Queenstown-Lakes District Council"))),"70",(_xlfn.XLOOKUP(AW87,ud_organisation_owner[lookupValue],ud_organisation_owner[lookupKey],""))))</f>
        <v/>
      </c>
      <c r="AY87" s="3" t="str">
        <f t="shared" si="15"/>
        <v/>
      </c>
      <c r="AZ87" s="3" t="str">
        <f>IF($A87="","",IF((AND($A87="ADD",OR(AY87="",AY87="Local Authority"))),"17",(_xlfn.XLOOKUP(AY87,ud_sub_organisation[lookupValue],ud_sub_organisation[lookupKey],""))))</f>
        <v/>
      </c>
      <c r="BA87" s="3" t="str">
        <f t="shared" si="16"/>
        <v/>
      </c>
      <c r="BB87" s="3" t="str">
        <f>IF($A87="","",IF((AND($A87="ADD",OR(BA87="",BA87="Vested assets"))),"12",(_xlfn.XLOOKUP(BA87,ud_work_origin[lookupValue],ud_work_origin[lookupKey],""))))</f>
        <v/>
      </c>
      <c r="BC87" s="8"/>
      <c r="BD87" s="2" t="str">
        <f t="shared" si="17"/>
        <v/>
      </c>
      <c r="BE87" s="3" t="str">
        <f t="shared" si="18"/>
        <v/>
      </c>
      <c r="BF87" s="3" t="str">
        <f>IF($A87="","",IF((AND($A87="ADD",OR(BE87="",BE87="Excellent"))),"1",(_xlfn.XLOOKUP(BE87,condition[lookupValue],condition[lookupKey],""))))</f>
        <v/>
      </c>
      <c r="BG87" s="7" t="str">
        <f t="shared" si="19"/>
        <v/>
      </c>
    </row>
    <row r="88" spans="2:59">
      <c r="B88" s="4"/>
      <c r="D88" s="3" t="str">
        <f>IF($A88="ADD",IF(NOT(ISBLANK(C88)),_xlfn.XLOOKUP(C88,roadnames[lookupValue],roadnames[lookupKey],"ERROR"),""), "")</f>
        <v/>
      </c>
      <c r="E88" s="5"/>
      <c r="F88" s="5"/>
      <c r="G88" s="4"/>
      <c r="H88" s="4"/>
      <c r="I88" s="6"/>
      <c r="J88" s="6"/>
      <c r="L88" s="3" t="str">
        <f>IF($A88="ADD",IF(NOT(ISBLANK(K88)),_xlfn.XLOOKUP(K88,side[lookupValue],side[lookupKey],"ERROR"),""), "")</f>
        <v/>
      </c>
      <c r="M88" s="6" t="str">
        <f t="shared" si="10"/>
        <v/>
      </c>
      <c r="N88" s="4"/>
      <c r="P88" s="3" t="str">
        <f>IF($A88="ADD",IF(NOT(ISBLANK(O88)),_xlfn.XLOOKUP(O88,len_adjust_rsn[lookupValue],len_adjust_rsn[lookupKey],"ERROR"),""), "")</f>
        <v/>
      </c>
      <c r="R88" s="3" t="str">
        <f>IF($A88="ADD",IF(NOT(ISBLANK(Q88)),_xlfn.XLOOKUP(Q88,geometry_type[lookupValue],geometry_type[lookupKey],"ERROR"),""), "")</f>
        <v/>
      </c>
      <c r="T88" s="3" t="str">
        <f>IF($A88="ADD",IF(NOT(ISBLANK(S88)),_xlfn.XLOOKUP(S88,ud_marking_group[lookupValue],ud_marking_group[lookupKey],"ERROR"),""), "")</f>
        <v/>
      </c>
      <c r="V88" s="3" t="str">
        <f>IF($A88="ADD",IF(NOT(ISBLANK(U88)),_xlfn.XLOOKUP(1,(ud_marking_type_lookup=U88)*(ud_marking_type_parentKey=T88),ud_marking_type[lookupKey],"ERROR"),""), "")</f>
        <v/>
      </c>
      <c r="X88" s="3" t="str">
        <f>IF($A88="ADD",IF(NOT(ISBLANK(W88)),_xlfn.XLOOKUP(W88,ud_marking_colour[lookupValue],ud_marking_colour[lookupKey],"ERROR"),""), "")</f>
        <v/>
      </c>
      <c r="AB88" s="3" t="str">
        <f>IF($A88="ADD",IF(NOT(ISBLANK(AA88)),_xlfn.XLOOKUP(AA88,ud_marking_durability[lookupValue],ud_marking_durability[lookupKey],"ERROR"),""), "")</f>
        <v/>
      </c>
      <c r="AD88" s="3" t="str">
        <f>IF($A88="ADD",IF(NOT(ISBLANK(AC88)),_xlfn.XLOOKUP(AC88,ud_marking_treatment[lookupValue],ud_marking_treatment[lookupKey],"ERROR"),""), "")</f>
        <v/>
      </c>
      <c r="AF88" s="3" t="str">
        <f>IF($A88="ADD",IF(NOT(ISBLANK(AE88)),_xlfn.XLOOKUP(1,(ud_marking_material_lookup=AE88)*(ud_marking_material_parentKey=AD88),ud_marking_material[lookupKey],"ERROR"),""), "")</f>
        <v/>
      </c>
      <c r="AI88" s="4"/>
      <c r="AJ88" s="6"/>
      <c r="AK88" s="6"/>
      <c r="AM88" s="7"/>
      <c r="AN88" s="4" t="str">
        <f t="shared" ca="1" si="11"/>
        <v/>
      </c>
      <c r="AO88" s="4"/>
      <c r="AP88" s="3" t="str">
        <f t="shared" si="12"/>
        <v/>
      </c>
      <c r="AQ88" s="3" t="str">
        <f>IF($A88="","",IF((AND($A88="ADD",OR(AP88="",AP88="In Use"))),"5",(_xlfn.XLOOKUP(AP88,ud_asset_status[lookupValue],ud_asset_status[lookupKey],""))))</f>
        <v/>
      </c>
      <c r="AR88" s="7"/>
      <c r="AT88" s="3" t="str">
        <f>IF($A88="ADD",IF(NOT(ISBLANK(AS88)),_xlfn.XLOOKUP(AS88,ar_replace_reason[lookupValue],ar_replace_reason[lookupKey],"ERROR"),""), "")</f>
        <v/>
      </c>
      <c r="AU88" s="3" t="str">
        <f t="shared" si="13"/>
        <v/>
      </c>
      <c r="AV88" s="3" t="str">
        <f>IF($A88="","",IF((AND($A88="ADD",OR(AU88="",AU88="Queenstown-Lakes District Council"))),"70",(_xlfn.XLOOKUP(AU88,ud_organisation_owner[lookupValue],ud_organisation_owner[lookupKey],""))))</f>
        <v/>
      </c>
      <c r="AW88" s="3" t="str">
        <f t="shared" si="14"/>
        <v/>
      </c>
      <c r="AX88" s="3" t="str">
        <f>IF($A88="","",IF((AND($A88="ADD",OR(AW88="",AW88="Queenstown-Lakes District Council"))),"70",(_xlfn.XLOOKUP(AW88,ud_organisation_owner[lookupValue],ud_organisation_owner[lookupKey],""))))</f>
        <v/>
      </c>
      <c r="AY88" s="3" t="str">
        <f t="shared" si="15"/>
        <v/>
      </c>
      <c r="AZ88" s="3" t="str">
        <f>IF($A88="","",IF((AND($A88="ADD",OR(AY88="",AY88="Local Authority"))),"17",(_xlfn.XLOOKUP(AY88,ud_sub_organisation[lookupValue],ud_sub_organisation[lookupKey],""))))</f>
        <v/>
      </c>
      <c r="BA88" s="3" t="str">
        <f t="shared" si="16"/>
        <v/>
      </c>
      <c r="BB88" s="3" t="str">
        <f>IF($A88="","",IF((AND($A88="ADD",OR(BA88="",BA88="Vested assets"))),"12",(_xlfn.XLOOKUP(BA88,ud_work_origin[lookupValue],ud_work_origin[lookupKey],""))))</f>
        <v/>
      </c>
      <c r="BC88" s="8"/>
      <c r="BD88" s="2" t="str">
        <f t="shared" si="17"/>
        <v/>
      </c>
      <c r="BE88" s="3" t="str">
        <f t="shared" si="18"/>
        <v/>
      </c>
      <c r="BF88" s="3" t="str">
        <f>IF($A88="","",IF((AND($A88="ADD",OR(BE88="",BE88="Excellent"))),"1",(_xlfn.XLOOKUP(BE88,condition[lookupValue],condition[lookupKey],""))))</f>
        <v/>
      </c>
      <c r="BG88" s="7" t="str">
        <f t="shared" si="19"/>
        <v/>
      </c>
    </row>
    <row r="89" spans="2:59">
      <c r="B89" s="4"/>
      <c r="D89" s="3" t="str">
        <f>IF($A89="ADD",IF(NOT(ISBLANK(C89)),_xlfn.XLOOKUP(C89,roadnames[lookupValue],roadnames[lookupKey],"ERROR"),""), "")</f>
        <v/>
      </c>
      <c r="E89" s="5"/>
      <c r="F89" s="5"/>
      <c r="G89" s="4"/>
      <c r="H89" s="4"/>
      <c r="I89" s="6"/>
      <c r="J89" s="6"/>
      <c r="L89" s="3" t="str">
        <f>IF($A89="ADD",IF(NOT(ISBLANK(K89)),_xlfn.XLOOKUP(K89,side[lookupValue],side[lookupKey],"ERROR"),""), "")</f>
        <v/>
      </c>
      <c r="M89" s="6" t="str">
        <f t="shared" si="10"/>
        <v/>
      </c>
      <c r="N89" s="4"/>
      <c r="P89" s="3" t="str">
        <f>IF($A89="ADD",IF(NOT(ISBLANK(O89)),_xlfn.XLOOKUP(O89,len_adjust_rsn[lookupValue],len_adjust_rsn[lookupKey],"ERROR"),""), "")</f>
        <v/>
      </c>
      <c r="R89" s="3" t="str">
        <f>IF($A89="ADD",IF(NOT(ISBLANK(Q89)),_xlfn.XLOOKUP(Q89,geometry_type[lookupValue],geometry_type[lookupKey],"ERROR"),""), "")</f>
        <v/>
      </c>
      <c r="T89" s="3" t="str">
        <f>IF($A89="ADD",IF(NOT(ISBLANK(S89)),_xlfn.XLOOKUP(S89,ud_marking_group[lookupValue],ud_marking_group[lookupKey],"ERROR"),""), "")</f>
        <v/>
      </c>
      <c r="V89" s="3" t="str">
        <f>IF($A89="ADD",IF(NOT(ISBLANK(U89)),_xlfn.XLOOKUP(1,(ud_marking_type_lookup=U89)*(ud_marking_type_parentKey=T89),ud_marking_type[lookupKey],"ERROR"),""), "")</f>
        <v/>
      </c>
      <c r="X89" s="3" t="str">
        <f>IF($A89="ADD",IF(NOT(ISBLANK(W89)),_xlfn.XLOOKUP(W89,ud_marking_colour[lookupValue],ud_marking_colour[lookupKey],"ERROR"),""), "")</f>
        <v/>
      </c>
      <c r="AB89" s="3" t="str">
        <f>IF($A89="ADD",IF(NOT(ISBLANK(AA89)),_xlfn.XLOOKUP(AA89,ud_marking_durability[lookupValue],ud_marking_durability[lookupKey],"ERROR"),""), "")</f>
        <v/>
      </c>
      <c r="AD89" s="3" t="str">
        <f>IF($A89="ADD",IF(NOT(ISBLANK(AC89)),_xlfn.XLOOKUP(AC89,ud_marking_treatment[lookupValue],ud_marking_treatment[lookupKey],"ERROR"),""), "")</f>
        <v/>
      </c>
      <c r="AF89" s="3" t="str">
        <f>IF($A89="ADD",IF(NOT(ISBLANK(AE89)),_xlfn.XLOOKUP(1,(ud_marking_material_lookup=AE89)*(ud_marking_material_parentKey=AD89),ud_marking_material[lookupKey],"ERROR"),""), "")</f>
        <v/>
      </c>
      <c r="AI89" s="4"/>
      <c r="AJ89" s="6"/>
      <c r="AK89" s="6"/>
      <c r="AM89" s="7"/>
      <c r="AN89" s="4" t="str">
        <f t="shared" ca="1" si="11"/>
        <v/>
      </c>
      <c r="AO89" s="4"/>
      <c r="AP89" s="3" t="str">
        <f t="shared" si="12"/>
        <v/>
      </c>
      <c r="AQ89" s="3" t="str">
        <f>IF($A89="","",IF((AND($A89="ADD",OR(AP89="",AP89="In Use"))),"5",(_xlfn.XLOOKUP(AP89,ud_asset_status[lookupValue],ud_asset_status[lookupKey],""))))</f>
        <v/>
      </c>
      <c r="AR89" s="7"/>
      <c r="AT89" s="3" t="str">
        <f>IF($A89="ADD",IF(NOT(ISBLANK(AS89)),_xlfn.XLOOKUP(AS89,ar_replace_reason[lookupValue],ar_replace_reason[lookupKey],"ERROR"),""), "")</f>
        <v/>
      </c>
      <c r="AU89" s="3" t="str">
        <f t="shared" si="13"/>
        <v/>
      </c>
      <c r="AV89" s="3" t="str">
        <f>IF($A89="","",IF((AND($A89="ADD",OR(AU89="",AU89="Queenstown-Lakes District Council"))),"70",(_xlfn.XLOOKUP(AU89,ud_organisation_owner[lookupValue],ud_organisation_owner[lookupKey],""))))</f>
        <v/>
      </c>
      <c r="AW89" s="3" t="str">
        <f t="shared" si="14"/>
        <v/>
      </c>
      <c r="AX89" s="3" t="str">
        <f>IF($A89="","",IF((AND($A89="ADD",OR(AW89="",AW89="Queenstown-Lakes District Council"))),"70",(_xlfn.XLOOKUP(AW89,ud_organisation_owner[lookupValue],ud_organisation_owner[lookupKey],""))))</f>
        <v/>
      </c>
      <c r="AY89" s="3" t="str">
        <f t="shared" si="15"/>
        <v/>
      </c>
      <c r="AZ89" s="3" t="str">
        <f>IF($A89="","",IF((AND($A89="ADD",OR(AY89="",AY89="Local Authority"))),"17",(_xlfn.XLOOKUP(AY89,ud_sub_organisation[lookupValue],ud_sub_organisation[lookupKey],""))))</f>
        <v/>
      </c>
      <c r="BA89" s="3" t="str">
        <f t="shared" si="16"/>
        <v/>
      </c>
      <c r="BB89" s="3" t="str">
        <f>IF($A89="","",IF((AND($A89="ADD",OR(BA89="",BA89="Vested assets"))),"12",(_xlfn.XLOOKUP(BA89,ud_work_origin[lookupValue],ud_work_origin[lookupKey],""))))</f>
        <v/>
      </c>
      <c r="BC89" s="8"/>
      <c r="BD89" s="2" t="str">
        <f t="shared" si="17"/>
        <v/>
      </c>
      <c r="BE89" s="3" t="str">
        <f t="shared" si="18"/>
        <v/>
      </c>
      <c r="BF89" s="3" t="str">
        <f>IF($A89="","",IF((AND($A89="ADD",OR(BE89="",BE89="Excellent"))),"1",(_xlfn.XLOOKUP(BE89,condition[lookupValue],condition[lookupKey],""))))</f>
        <v/>
      </c>
      <c r="BG89" s="7" t="str">
        <f t="shared" si="19"/>
        <v/>
      </c>
    </row>
    <row r="90" spans="2:59">
      <c r="B90" s="4"/>
      <c r="D90" s="3" t="str">
        <f>IF($A90="ADD",IF(NOT(ISBLANK(C90)),_xlfn.XLOOKUP(C90,roadnames[lookupValue],roadnames[lookupKey],"ERROR"),""), "")</f>
        <v/>
      </c>
      <c r="E90" s="5"/>
      <c r="F90" s="5"/>
      <c r="G90" s="4"/>
      <c r="H90" s="4"/>
      <c r="I90" s="6"/>
      <c r="J90" s="6"/>
      <c r="L90" s="3" t="str">
        <f>IF($A90="ADD",IF(NOT(ISBLANK(K90)),_xlfn.XLOOKUP(K90,side[lookupValue],side[lookupKey],"ERROR"),""), "")</f>
        <v/>
      </c>
      <c r="M90" s="6" t="str">
        <f t="shared" si="10"/>
        <v/>
      </c>
      <c r="N90" s="4"/>
      <c r="P90" s="3" t="str">
        <f>IF($A90="ADD",IF(NOT(ISBLANK(O90)),_xlfn.XLOOKUP(O90,len_adjust_rsn[lookupValue],len_adjust_rsn[lookupKey],"ERROR"),""), "")</f>
        <v/>
      </c>
      <c r="R90" s="3" t="str">
        <f>IF($A90="ADD",IF(NOT(ISBLANK(Q90)),_xlfn.XLOOKUP(Q90,geometry_type[lookupValue],geometry_type[lookupKey],"ERROR"),""), "")</f>
        <v/>
      </c>
      <c r="T90" s="3" t="str">
        <f>IF($A90="ADD",IF(NOT(ISBLANK(S90)),_xlfn.XLOOKUP(S90,ud_marking_group[lookupValue],ud_marking_group[lookupKey],"ERROR"),""), "")</f>
        <v/>
      </c>
      <c r="V90" s="3" t="str">
        <f>IF($A90="ADD",IF(NOT(ISBLANK(U90)),_xlfn.XLOOKUP(1,(ud_marking_type_lookup=U90)*(ud_marking_type_parentKey=T90),ud_marking_type[lookupKey],"ERROR"),""), "")</f>
        <v/>
      </c>
      <c r="X90" s="3" t="str">
        <f>IF($A90="ADD",IF(NOT(ISBLANK(W90)),_xlfn.XLOOKUP(W90,ud_marking_colour[lookupValue],ud_marking_colour[lookupKey],"ERROR"),""), "")</f>
        <v/>
      </c>
      <c r="AB90" s="3" t="str">
        <f>IF($A90="ADD",IF(NOT(ISBLANK(AA90)),_xlfn.XLOOKUP(AA90,ud_marking_durability[lookupValue],ud_marking_durability[lookupKey],"ERROR"),""), "")</f>
        <v/>
      </c>
      <c r="AD90" s="3" t="str">
        <f>IF($A90="ADD",IF(NOT(ISBLANK(AC90)),_xlfn.XLOOKUP(AC90,ud_marking_treatment[lookupValue],ud_marking_treatment[lookupKey],"ERROR"),""), "")</f>
        <v/>
      </c>
      <c r="AF90" s="3" t="str">
        <f>IF($A90="ADD",IF(NOT(ISBLANK(AE90)),_xlfn.XLOOKUP(1,(ud_marking_material_lookup=AE90)*(ud_marking_material_parentKey=AD90),ud_marking_material[lookupKey],"ERROR"),""), "")</f>
        <v/>
      </c>
      <c r="AI90" s="4"/>
      <c r="AJ90" s="6"/>
      <c r="AK90" s="6"/>
      <c r="AM90" s="7"/>
      <c r="AN90" s="4" t="str">
        <f t="shared" ca="1" si="11"/>
        <v/>
      </c>
      <c r="AO90" s="4"/>
      <c r="AP90" s="3" t="str">
        <f t="shared" si="12"/>
        <v/>
      </c>
      <c r="AQ90" s="3" t="str">
        <f>IF($A90="","",IF((AND($A90="ADD",OR(AP90="",AP90="In Use"))),"5",(_xlfn.XLOOKUP(AP90,ud_asset_status[lookupValue],ud_asset_status[lookupKey],""))))</f>
        <v/>
      </c>
      <c r="AR90" s="7"/>
      <c r="AT90" s="3" t="str">
        <f>IF($A90="ADD",IF(NOT(ISBLANK(AS90)),_xlfn.XLOOKUP(AS90,ar_replace_reason[lookupValue],ar_replace_reason[lookupKey],"ERROR"),""), "")</f>
        <v/>
      </c>
      <c r="AU90" s="3" t="str">
        <f t="shared" si="13"/>
        <v/>
      </c>
      <c r="AV90" s="3" t="str">
        <f>IF($A90="","",IF((AND($A90="ADD",OR(AU90="",AU90="Queenstown-Lakes District Council"))),"70",(_xlfn.XLOOKUP(AU90,ud_organisation_owner[lookupValue],ud_organisation_owner[lookupKey],""))))</f>
        <v/>
      </c>
      <c r="AW90" s="3" t="str">
        <f t="shared" si="14"/>
        <v/>
      </c>
      <c r="AX90" s="3" t="str">
        <f>IF($A90="","",IF((AND($A90="ADD",OR(AW90="",AW90="Queenstown-Lakes District Council"))),"70",(_xlfn.XLOOKUP(AW90,ud_organisation_owner[lookupValue],ud_organisation_owner[lookupKey],""))))</f>
        <v/>
      </c>
      <c r="AY90" s="3" t="str">
        <f t="shared" si="15"/>
        <v/>
      </c>
      <c r="AZ90" s="3" t="str">
        <f>IF($A90="","",IF((AND($A90="ADD",OR(AY90="",AY90="Local Authority"))),"17",(_xlfn.XLOOKUP(AY90,ud_sub_organisation[lookupValue],ud_sub_organisation[lookupKey],""))))</f>
        <v/>
      </c>
      <c r="BA90" s="3" t="str">
        <f t="shared" si="16"/>
        <v/>
      </c>
      <c r="BB90" s="3" t="str">
        <f>IF($A90="","",IF((AND($A90="ADD",OR(BA90="",BA90="Vested assets"))),"12",(_xlfn.XLOOKUP(BA90,ud_work_origin[lookupValue],ud_work_origin[lookupKey],""))))</f>
        <v/>
      </c>
      <c r="BC90" s="8"/>
      <c r="BD90" s="2" t="str">
        <f t="shared" si="17"/>
        <v/>
      </c>
      <c r="BE90" s="3" t="str">
        <f t="shared" si="18"/>
        <v/>
      </c>
      <c r="BF90" s="3" t="str">
        <f>IF($A90="","",IF((AND($A90="ADD",OR(BE90="",BE90="Excellent"))),"1",(_xlfn.XLOOKUP(BE90,condition[lookupValue],condition[lookupKey],""))))</f>
        <v/>
      </c>
      <c r="BG90" s="7" t="str">
        <f t="shared" si="19"/>
        <v/>
      </c>
    </row>
    <row r="91" spans="2:59">
      <c r="B91" s="4"/>
      <c r="D91" s="3" t="str">
        <f>IF($A91="ADD",IF(NOT(ISBLANK(C91)),_xlfn.XLOOKUP(C91,roadnames[lookupValue],roadnames[lookupKey],"ERROR"),""), "")</f>
        <v/>
      </c>
      <c r="E91" s="5"/>
      <c r="F91" s="5"/>
      <c r="G91" s="4"/>
      <c r="H91" s="4"/>
      <c r="I91" s="6"/>
      <c r="J91" s="6"/>
      <c r="L91" s="3" t="str">
        <f>IF($A91="ADD",IF(NOT(ISBLANK(K91)),_xlfn.XLOOKUP(K91,side[lookupValue],side[lookupKey],"ERROR"),""), "")</f>
        <v/>
      </c>
      <c r="M91" s="6" t="str">
        <f t="shared" si="10"/>
        <v/>
      </c>
      <c r="N91" s="4"/>
      <c r="P91" s="3" t="str">
        <f>IF($A91="ADD",IF(NOT(ISBLANK(O91)),_xlfn.XLOOKUP(O91,len_adjust_rsn[lookupValue],len_adjust_rsn[lookupKey],"ERROR"),""), "")</f>
        <v/>
      </c>
      <c r="R91" s="3" t="str">
        <f>IF($A91="ADD",IF(NOT(ISBLANK(Q91)),_xlfn.XLOOKUP(Q91,geometry_type[lookupValue],geometry_type[lookupKey],"ERROR"),""), "")</f>
        <v/>
      </c>
      <c r="T91" s="3" t="str">
        <f>IF($A91="ADD",IF(NOT(ISBLANK(S91)),_xlfn.XLOOKUP(S91,ud_marking_group[lookupValue],ud_marking_group[lookupKey],"ERROR"),""), "")</f>
        <v/>
      </c>
      <c r="V91" s="3" t="str">
        <f>IF($A91="ADD",IF(NOT(ISBLANK(U91)),_xlfn.XLOOKUP(1,(ud_marking_type_lookup=U91)*(ud_marking_type_parentKey=T91),ud_marking_type[lookupKey],"ERROR"),""), "")</f>
        <v/>
      </c>
      <c r="X91" s="3" t="str">
        <f>IF($A91="ADD",IF(NOT(ISBLANK(W91)),_xlfn.XLOOKUP(W91,ud_marking_colour[lookupValue],ud_marking_colour[lookupKey],"ERROR"),""), "")</f>
        <v/>
      </c>
      <c r="AB91" s="3" t="str">
        <f>IF($A91="ADD",IF(NOT(ISBLANK(AA91)),_xlfn.XLOOKUP(AA91,ud_marking_durability[lookupValue],ud_marking_durability[lookupKey],"ERROR"),""), "")</f>
        <v/>
      </c>
      <c r="AD91" s="3" t="str">
        <f>IF($A91="ADD",IF(NOT(ISBLANK(AC91)),_xlfn.XLOOKUP(AC91,ud_marking_treatment[lookupValue],ud_marking_treatment[lookupKey],"ERROR"),""), "")</f>
        <v/>
      </c>
      <c r="AF91" s="3" t="str">
        <f>IF($A91="ADD",IF(NOT(ISBLANK(AE91)),_xlfn.XLOOKUP(1,(ud_marking_material_lookup=AE91)*(ud_marking_material_parentKey=AD91),ud_marking_material[lookupKey],"ERROR"),""), "")</f>
        <v/>
      </c>
      <c r="AI91" s="4"/>
      <c r="AJ91" s="6"/>
      <c r="AK91" s="6"/>
      <c r="AM91" s="7"/>
      <c r="AN91" s="4" t="str">
        <f t="shared" ca="1" si="11"/>
        <v/>
      </c>
      <c r="AO91" s="4"/>
      <c r="AP91" s="3" t="str">
        <f t="shared" si="12"/>
        <v/>
      </c>
      <c r="AQ91" s="3" t="str">
        <f>IF($A91="","",IF((AND($A91="ADD",OR(AP91="",AP91="In Use"))),"5",(_xlfn.XLOOKUP(AP91,ud_asset_status[lookupValue],ud_asset_status[lookupKey],""))))</f>
        <v/>
      </c>
      <c r="AR91" s="7"/>
      <c r="AT91" s="3" t="str">
        <f>IF($A91="ADD",IF(NOT(ISBLANK(AS91)),_xlfn.XLOOKUP(AS91,ar_replace_reason[lookupValue],ar_replace_reason[lookupKey],"ERROR"),""), "")</f>
        <v/>
      </c>
      <c r="AU91" s="3" t="str">
        <f t="shared" si="13"/>
        <v/>
      </c>
      <c r="AV91" s="3" t="str">
        <f>IF($A91="","",IF((AND($A91="ADD",OR(AU91="",AU91="Queenstown-Lakes District Council"))),"70",(_xlfn.XLOOKUP(AU91,ud_organisation_owner[lookupValue],ud_organisation_owner[lookupKey],""))))</f>
        <v/>
      </c>
      <c r="AW91" s="3" t="str">
        <f t="shared" si="14"/>
        <v/>
      </c>
      <c r="AX91" s="3" t="str">
        <f>IF($A91="","",IF((AND($A91="ADD",OR(AW91="",AW91="Queenstown-Lakes District Council"))),"70",(_xlfn.XLOOKUP(AW91,ud_organisation_owner[lookupValue],ud_organisation_owner[lookupKey],""))))</f>
        <v/>
      </c>
      <c r="AY91" s="3" t="str">
        <f t="shared" si="15"/>
        <v/>
      </c>
      <c r="AZ91" s="3" t="str">
        <f>IF($A91="","",IF((AND($A91="ADD",OR(AY91="",AY91="Local Authority"))),"17",(_xlfn.XLOOKUP(AY91,ud_sub_organisation[lookupValue],ud_sub_organisation[lookupKey],""))))</f>
        <v/>
      </c>
      <c r="BA91" s="3" t="str">
        <f t="shared" si="16"/>
        <v/>
      </c>
      <c r="BB91" s="3" t="str">
        <f>IF($A91="","",IF((AND($A91="ADD",OR(BA91="",BA91="Vested assets"))),"12",(_xlfn.XLOOKUP(BA91,ud_work_origin[lookupValue],ud_work_origin[lookupKey],""))))</f>
        <v/>
      </c>
      <c r="BC91" s="8"/>
      <c r="BD91" s="2" t="str">
        <f t="shared" si="17"/>
        <v/>
      </c>
      <c r="BE91" s="3" t="str">
        <f t="shared" si="18"/>
        <v/>
      </c>
      <c r="BF91" s="3" t="str">
        <f>IF($A91="","",IF((AND($A91="ADD",OR(BE91="",BE91="Excellent"))),"1",(_xlfn.XLOOKUP(BE91,condition[lookupValue],condition[lookupKey],""))))</f>
        <v/>
      </c>
      <c r="BG91" s="7" t="str">
        <f t="shared" si="19"/>
        <v/>
      </c>
    </row>
    <row r="92" spans="2:59">
      <c r="B92" s="4"/>
      <c r="D92" s="3" t="str">
        <f>IF($A92="ADD",IF(NOT(ISBLANK(C92)),_xlfn.XLOOKUP(C92,roadnames[lookupValue],roadnames[lookupKey],"ERROR"),""), "")</f>
        <v/>
      </c>
      <c r="E92" s="5"/>
      <c r="F92" s="5"/>
      <c r="G92" s="4"/>
      <c r="H92" s="4"/>
      <c r="I92" s="6"/>
      <c r="J92" s="6"/>
      <c r="L92" s="3" t="str">
        <f>IF($A92="ADD",IF(NOT(ISBLANK(K92)),_xlfn.XLOOKUP(K92,side[lookupValue],side[lookupKey],"ERROR"),""), "")</f>
        <v/>
      </c>
      <c r="M92" s="6" t="str">
        <f t="shared" si="10"/>
        <v/>
      </c>
      <c r="N92" s="4"/>
      <c r="P92" s="3" t="str">
        <f>IF($A92="ADD",IF(NOT(ISBLANK(O92)),_xlfn.XLOOKUP(O92,len_adjust_rsn[lookupValue],len_adjust_rsn[lookupKey],"ERROR"),""), "")</f>
        <v/>
      </c>
      <c r="R92" s="3" t="str">
        <f>IF($A92="ADD",IF(NOT(ISBLANK(Q92)),_xlfn.XLOOKUP(Q92,geometry_type[lookupValue],geometry_type[lookupKey],"ERROR"),""), "")</f>
        <v/>
      </c>
      <c r="T92" s="3" t="str">
        <f>IF($A92="ADD",IF(NOT(ISBLANK(S92)),_xlfn.XLOOKUP(S92,ud_marking_group[lookupValue],ud_marking_group[lookupKey],"ERROR"),""), "")</f>
        <v/>
      </c>
      <c r="V92" s="3" t="str">
        <f>IF($A92="ADD",IF(NOT(ISBLANK(U92)),_xlfn.XLOOKUP(1,(ud_marking_type_lookup=U92)*(ud_marking_type_parentKey=T92),ud_marking_type[lookupKey],"ERROR"),""), "")</f>
        <v/>
      </c>
      <c r="X92" s="3" t="str">
        <f>IF($A92="ADD",IF(NOT(ISBLANK(W92)),_xlfn.XLOOKUP(W92,ud_marking_colour[lookupValue],ud_marking_colour[lookupKey],"ERROR"),""), "")</f>
        <v/>
      </c>
      <c r="AB92" s="3" t="str">
        <f>IF($A92="ADD",IF(NOT(ISBLANK(AA92)),_xlfn.XLOOKUP(AA92,ud_marking_durability[lookupValue],ud_marking_durability[lookupKey],"ERROR"),""), "")</f>
        <v/>
      </c>
      <c r="AD92" s="3" t="str">
        <f>IF($A92="ADD",IF(NOT(ISBLANK(AC92)),_xlfn.XLOOKUP(AC92,ud_marking_treatment[lookupValue],ud_marking_treatment[lookupKey],"ERROR"),""), "")</f>
        <v/>
      </c>
      <c r="AF92" s="3" t="str">
        <f>IF($A92="ADD",IF(NOT(ISBLANK(AE92)),_xlfn.XLOOKUP(1,(ud_marking_material_lookup=AE92)*(ud_marking_material_parentKey=AD92),ud_marking_material[lookupKey],"ERROR"),""), "")</f>
        <v/>
      </c>
      <c r="AI92" s="4"/>
      <c r="AJ92" s="6"/>
      <c r="AK92" s="6"/>
      <c r="AM92" s="7"/>
      <c r="AN92" s="4" t="str">
        <f t="shared" ca="1" si="11"/>
        <v/>
      </c>
      <c r="AO92" s="4"/>
      <c r="AP92" s="3" t="str">
        <f t="shared" si="12"/>
        <v/>
      </c>
      <c r="AQ92" s="3" t="str">
        <f>IF($A92="","",IF((AND($A92="ADD",OR(AP92="",AP92="In Use"))),"5",(_xlfn.XLOOKUP(AP92,ud_asset_status[lookupValue],ud_asset_status[lookupKey],""))))</f>
        <v/>
      </c>
      <c r="AR92" s="7"/>
      <c r="AT92" s="3" t="str">
        <f>IF($A92="ADD",IF(NOT(ISBLANK(AS92)),_xlfn.XLOOKUP(AS92,ar_replace_reason[lookupValue],ar_replace_reason[lookupKey],"ERROR"),""), "")</f>
        <v/>
      </c>
      <c r="AU92" s="3" t="str">
        <f t="shared" si="13"/>
        <v/>
      </c>
      <c r="AV92" s="3" t="str">
        <f>IF($A92="","",IF((AND($A92="ADD",OR(AU92="",AU92="Queenstown-Lakes District Council"))),"70",(_xlfn.XLOOKUP(AU92,ud_organisation_owner[lookupValue],ud_organisation_owner[lookupKey],""))))</f>
        <v/>
      </c>
      <c r="AW92" s="3" t="str">
        <f t="shared" si="14"/>
        <v/>
      </c>
      <c r="AX92" s="3" t="str">
        <f>IF($A92="","",IF((AND($A92="ADD",OR(AW92="",AW92="Queenstown-Lakes District Council"))),"70",(_xlfn.XLOOKUP(AW92,ud_organisation_owner[lookupValue],ud_organisation_owner[lookupKey],""))))</f>
        <v/>
      </c>
      <c r="AY92" s="3" t="str">
        <f t="shared" si="15"/>
        <v/>
      </c>
      <c r="AZ92" s="3" t="str">
        <f>IF($A92="","",IF((AND($A92="ADD",OR(AY92="",AY92="Local Authority"))),"17",(_xlfn.XLOOKUP(AY92,ud_sub_organisation[lookupValue],ud_sub_organisation[lookupKey],""))))</f>
        <v/>
      </c>
      <c r="BA92" s="3" t="str">
        <f t="shared" si="16"/>
        <v/>
      </c>
      <c r="BB92" s="3" t="str">
        <f>IF($A92="","",IF((AND($A92="ADD",OR(BA92="",BA92="Vested assets"))),"12",(_xlfn.XLOOKUP(BA92,ud_work_origin[lookupValue],ud_work_origin[lookupKey],""))))</f>
        <v/>
      </c>
      <c r="BC92" s="8"/>
      <c r="BD92" s="2" t="str">
        <f t="shared" si="17"/>
        <v/>
      </c>
      <c r="BE92" s="3" t="str">
        <f t="shared" si="18"/>
        <v/>
      </c>
      <c r="BF92" s="3" t="str">
        <f>IF($A92="","",IF((AND($A92="ADD",OR(BE92="",BE92="Excellent"))),"1",(_xlfn.XLOOKUP(BE92,condition[lookupValue],condition[lookupKey],""))))</f>
        <v/>
      </c>
      <c r="BG92" s="7" t="str">
        <f t="shared" si="19"/>
        <v/>
      </c>
    </row>
    <row r="93" spans="2:59">
      <c r="B93" s="4"/>
      <c r="D93" s="3" t="str">
        <f>IF($A93="ADD",IF(NOT(ISBLANK(C93)),_xlfn.XLOOKUP(C93,roadnames[lookupValue],roadnames[lookupKey],"ERROR"),""), "")</f>
        <v/>
      </c>
      <c r="E93" s="5"/>
      <c r="F93" s="5"/>
      <c r="G93" s="4"/>
      <c r="H93" s="4"/>
      <c r="I93" s="6"/>
      <c r="J93" s="6"/>
      <c r="L93" s="3" t="str">
        <f>IF($A93="ADD",IF(NOT(ISBLANK(K93)),_xlfn.XLOOKUP(K93,side[lookupValue],side[lookupKey],"ERROR"),""), "")</f>
        <v/>
      </c>
      <c r="M93" s="6" t="str">
        <f t="shared" si="10"/>
        <v/>
      </c>
      <c r="N93" s="4"/>
      <c r="P93" s="3" t="str">
        <f>IF($A93="ADD",IF(NOT(ISBLANK(O93)),_xlfn.XLOOKUP(O93,len_adjust_rsn[lookupValue],len_adjust_rsn[lookupKey],"ERROR"),""), "")</f>
        <v/>
      </c>
      <c r="R93" s="3" t="str">
        <f>IF($A93="ADD",IF(NOT(ISBLANK(Q93)),_xlfn.XLOOKUP(Q93,geometry_type[lookupValue],geometry_type[lookupKey],"ERROR"),""), "")</f>
        <v/>
      </c>
      <c r="T93" s="3" t="str">
        <f>IF($A93="ADD",IF(NOT(ISBLANK(S93)),_xlfn.XLOOKUP(S93,ud_marking_group[lookupValue],ud_marking_group[lookupKey],"ERROR"),""), "")</f>
        <v/>
      </c>
      <c r="V93" s="3" t="str">
        <f>IF($A93="ADD",IF(NOT(ISBLANK(U93)),_xlfn.XLOOKUP(1,(ud_marking_type_lookup=U93)*(ud_marking_type_parentKey=T93),ud_marking_type[lookupKey],"ERROR"),""), "")</f>
        <v/>
      </c>
      <c r="X93" s="3" t="str">
        <f>IF($A93="ADD",IF(NOT(ISBLANK(W93)),_xlfn.XLOOKUP(W93,ud_marking_colour[lookupValue],ud_marking_colour[lookupKey],"ERROR"),""), "")</f>
        <v/>
      </c>
      <c r="AB93" s="3" t="str">
        <f>IF($A93="ADD",IF(NOT(ISBLANK(AA93)),_xlfn.XLOOKUP(AA93,ud_marking_durability[lookupValue],ud_marking_durability[lookupKey],"ERROR"),""), "")</f>
        <v/>
      </c>
      <c r="AD93" s="3" t="str">
        <f>IF($A93="ADD",IF(NOT(ISBLANK(AC93)),_xlfn.XLOOKUP(AC93,ud_marking_treatment[lookupValue],ud_marking_treatment[lookupKey],"ERROR"),""), "")</f>
        <v/>
      </c>
      <c r="AF93" s="3" t="str">
        <f>IF($A93="ADD",IF(NOT(ISBLANK(AE93)),_xlfn.XLOOKUP(1,(ud_marking_material_lookup=AE93)*(ud_marking_material_parentKey=AD93),ud_marking_material[lookupKey],"ERROR"),""), "")</f>
        <v/>
      </c>
      <c r="AI93" s="4"/>
      <c r="AJ93" s="6"/>
      <c r="AK93" s="6"/>
      <c r="AM93" s="7"/>
      <c r="AN93" s="4" t="str">
        <f t="shared" ca="1" si="11"/>
        <v/>
      </c>
      <c r="AO93" s="4"/>
      <c r="AP93" s="3" t="str">
        <f t="shared" si="12"/>
        <v/>
      </c>
      <c r="AQ93" s="3" t="str">
        <f>IF($A93="","",IF((AND($A93="ADD",OR(AP93="",AP93="In Use"))),"5",(_xlfn.XLOOKUP(AP93,ud_asset_status[lookupValue],ud_asset_status[lookupKey],""))))</f>
        <v/>
      </c>
      <c r="AR93" s="7"/>
      <c r="AT93" s="3" t="str">
        <f>IF($A93="ADD",IF(NOT(ISBLANK(AS93)),_xlfn.XLOOKUP(AS93,ar_replace_reason[lookupValue],ar_replace_reason[lookupKey],"ERROR"),""), "")</f>
        <v/>
      </c>
      <c r="AU93" s="3" t="str">
        <f t="shared" si="13"/>
        <v/>
      </c>
      <c r="AV93" s="3" t="str">
        <f>IF($A93="","",IF((AND($A93="ADD",OR(AU93="",AU93="Queenstown-Lakes District Council"))),"70",(_xlfn.XLOOKUP(AU93,ud_organisation_owner[lookupValue],ud_organisation_owner[lookupKey],""))))</f>
        <v/>
      </c>
      <c r="AW93" s="3" t="str">
        <f t="shared" si="14"/>
        <v/>
      </c>
      <c r="AX93" s="3" t="str">
        <f>IF($A93="","",IF((AND($A93="ADD",OR(AW93="",AW93="Queenstown-Lakes District Council"))),"70",(_xlfn.XLOOKUP(AW93,ud_organisation_owner[lookupValue],ud_organisation_owner[lookupKey],""))))</f>
        <v/>
      </c>
      <c r="AY93" s="3" t="str">
        <f t="shared" si="15"/>
        <v/>
      </c>
      <c r="AZ93" s="3" t="str">
        <f>IF($A93="","",IF((AND($A93="ADD",OR(AY93="",AY93="Local Authority"))),"17",(_xlfn.XLOOKUP(AY93,ud_sub_organisation[lookupValue],ud_sub_organisation[lookupKey],""))))</f>
        <v/>
      </c>
      <c r="BA93" s="3" t="str">
        <f t="shared" si="16"/>
        <v/>
      </c>
      <c r="BB93" s="3" t="str">
        <f>IF($A93="","",IF((AND($A93="ADD",OR(BA93="",BA93="Vested assets"))),"12",(_xlfn.XLOOKUP(BA93,ud_work_origin[lookupValue],ud_work_origin[lookupKey],""))))</f>
        <v/>
      </c>
      <c r="BC93" s="8"/>
      <c r="BD93" s="2" t="str">
        <f t="shared" si="17"/>
        <v/>
      </c>
      <c r="BE93" s="3" t="str">
        <f t="shared" si="18"/>
        <v/>
      </c>
      <c r="BF93" s="3" t="str">
        <f>IF($A93="","",IF((AND($A93="ADD",OR(BE93="",BE93="Excellent"))),"1",(_xlfn.XLOOKUP(BE93,condition[lookupValue],condition[lookupKey],""))))</f>
        <v/>
      </c>
      <c r="BG93" s="7" t="str">
        <f t="shared" si="19"/>
        <v/>
      </c>
    </row>
    <row r="94" spans="2:59">
      <c r="B94" s="4"/>
      <c r="D94" s="3" t="str">
        <f>IF($A94="ADD",IF(NOT(ISBLANK(C94)),_xlfn.XLOOKUP(C94,roadnames[lookupValue],roadnames[lookupKey],"ERROR"),""), "")</f>
        <v/>
      </c>
      <c r="E94" s="5"/>
      <c r="F94" s="5"/>
      <c r="G94" s="4"/>
      <c r="H94" s="4"/>
      <c r="I94" s="6"/>
      <c r="J94" s="6"/>
      <c r="L94" s="3" t="str">
        <f>IF($A94="ADD",IF(NOT(ISBLANK(K94)),_xlfn.XLOOKUP(K94,side[lookupValue],side[lookupKey],"ERROR"),""), "")</f>
        <v/>
      </c>
      <c r="M94" s="6" t="str">
        <f t="shared" si="10"/>
        <v/>
      </c>
      <c r="N94" s="4"/>
      <c r="P94" s="3" t="str">
        <f>IF($A94="ADD",IF(NOT(ISBLANK(O94)),_xlfn.XLOOKUP(O94,len_adjust_rsn[lookupValue],len_adjust_rsn[lookupKey],"ERROR"),""), "")</f>
        <v/>
      </c>
      <c r="R94" s="3" t="str">
        <f>IF($A94="ADD",IF(NOT(ISBLANK(Q94)),_xlfn.XLOOKUP(Q94,geometry_type[lookupValue],geometry_type[lookupKey],"ERROR"),""), "")</f>
        <v/>
      </c>
      <c r="T94" s="3" t="str">
        <f>IF($A94="ADD",IF(NOT(ISBLANK(S94)),_xlfn.XLOOKUP(S94,ud_marking_group[lookupValue],ud_marking_group[lookupKey],"ERROR"),""), "")</f>
        <v/>
      </c>
      <c r="V94" s="3" t="str">
        <f>IF($A94="ADD",IF(NOT(ISBLANK(U94)),_xlfn.XLOOKUP(1,(ud_marking_type_lookup=U94)*(ud_marking_type_parentKey=T94),ud_marking_type[lookupKey],"ERROR"),""), "")</f>
        <v/>
      </c>
      <c r="X94" s="3" t="str">
        <f>IF($A94="ADD",IF(NOT(ISBLANK(W94)),_xlfn.XLOOKUP(W94,ud_marking_colour[lookupValue],ud_marking_colour[lookupKey],"ERROR"),""), "")</f>
        <v/>
      </c>
      <c r="AB94" s="3" t="str">
        <f>IF($A94="ADD",IF(NOT(ISBLANK(AA94)),_xlfn.XLOOKUP(AA94,ud_marking_durability[lookupValue],ud_marking_durability[lookupKey],"ERROR"),""), "")</f>
        <v/>
      </c>
      <c r="AD94" s="3" t="str">
        <f>IF($A94="ADD",IF(NOT(ISBLANK(AC94)),_xlfn.XLOOKUP(AC94,ud_marking_treatment[lookupValue],ud_marking_treatment[lookupKey],"ERROR"),""), "")</f>
        <v/>
      </c>
      <c r="AF94" s="3" t="str">
        <f>IF($A94="ADD",IF(NOT(ISBLANK(AE94)),_xlfn.XLOOKUP(1,(ud_marking_material_lookup=AE94)*(ud_marking_material_parentKey=AD94),ud_marking_material[lookupKey],"ERROR"),""), "")</f>
        <v/>
      </c>
      <c r="AI94" s="4"/>
      <c r="AJ94" s="6"/>
      <c r="AK94" s="6"/>
      <c r="AM94" s="7"/>
      <c r="AN94" s="4" t="str">
        <f t="shared" ca="1" si="11"/>
        <v/>
      </c>
      <c r="AO94" s="4"/>
      <c r="AP94" s="3" t="str">
        <f t="shared" si="12"/>
        <v/>
      </c>
      <c r="AQ94" s="3" t="str">
        <f>IF($A94="","",IF((AND($A94="ADD",OR(AP94="",AP94="In Use"))),"5",(_xlfn.XLOOKUP(AP94,ud_asset_status[lookupValue],ud_asset_status[lookupKey],""))))</f>
        <v/>
      </c>
      <c r="AR94" s="7"/>
      <c r="AT94" s="3" t="str">
        <f>IF($A94="ADD",IF(NOT(ISBLANK(AS94)),_xlfn.XLOOKUP(AS94,ar_replace_reason[lookupValue],ar_replace_reason[lookupKey],"ERROR"),""), "")</f>
        <v/>
      </c>
      <c r="AU94" s="3" t="str">
        <f t="shared" si="13"/>
        <v/>
      </c>
      <c r="AV94" s="3" t="str">
        <f>IF($A94="","",IF((AND($A94="ADD",OR(AU94="",AU94="Queenstown-Lakes District Council"))),"70",(_xlfn.XLOOKUP(AU94,ud_organisation_owner[lookupValue],ud_organisation_owner[lookupKey],""))))</f>
        <v/>
      </c>
      <c r="AW94" s="3" t="str">
        <f t="shared" si="14"/>
        <v/>
      </c>
      <c r="AX94" s="3" t="str">
        <f>IF($A94="","",IF((AND($A94="ADD",OR(AW94="",AW94="Queenstown-Lakes District Council"))),"70",(_xlfn.XLOOKUP(AW94,ud_organisation_owner[lookupValue],ud_organisation_owner[lookupKey],""))))</f>
        <v/>
      </c>
      <c r="AY94" s="3" t="str">
        <f t="shared" si="15"/>
        <v/>
      </c>
      <c r="AZ94" s="3" t="str">
        <f>IF($A94="","",IF((AND($A94="ADD",OR(AY94="",AY94="Local Authority"))),"17",(_xlfn.XLOOKUP(AY94,ud_sub_organisation[lookupValue],ud_sub_organisation[lookupKey],""))))</f>
        <v/>
      </c>
      <c r="BA94" s="3" t="str">
        <f t="shared" si="16"/>
        <v/>
      </c>
      <c r="BB94" s="3" t="str">
        <f>IF($A94="","",IF((AND($A94="ADD",OR(BA94="",BA94="Vested assets"))),"12",(_xlfn.XLOOKUP(BA94,ud_work_origin[lookupValue],ud_work_origin[lookupKey],""))))</f>
        <v/>
      </c>
      <c r="BC94" s="8"/>
      <c r="BD94" s="2" t="str">
        <f t="shared" si="17"/>
        <v/>
      </c>
      <c r="BE94" s="3" t="str">
        <f t="shared" si="18"/>
        <v/>
      </c>
      <c r="BF94" s="3" t="str">
        <f>IF($A94="","",IF((AND($A94="ADD",OR(BE94="",BE94="Excellent"))),"1",(_xlfn.XLOOKUP(BE94,condition[lookupValue],condition[lookupKey],""))))</f>
        <v/>
      </c>
      <c r="BG94" s="7" t="str">
        <f t="shared" si="19"/>
        <v/>
      </c>
    </row>
    <row r="95" spans="2:59">
      <c r="B95" s="4"/>
      <c r="D95" s="3" t="str">
        <f>IF($A95="ADD",IF(NOT(ISBLANK(C95)),_xlfn.XLOOKUP(C95,roadnames[lookupValue],roadnames[lookupKey],"ERROR"),""), "")</f>
        <v/>
      </c>
      <c r="E95" s="5"/>
      <c r="F95" s="5"/>
      <c r="G95" s="4"/>
      <c r="H95" s="4"/>
      <c r="I95" s="6"/>
      <c r="J95" s="6"/>
      <c r="L95" s="3" t="str">
        <f>IF($A95="ADD",IF(NOT(ISBLANK(K95)),_xlfn.XLOOKUP(K95,side[lookupValue],side[lookupKey],"ERROR"),""), "")</f>
        <v/>
      </c>
      <c r="M95" s="6" t="str">
        <f t="shared" si="10"/>
        <v/>
      </c>
      <c r="N95" s="4"/>
      <c r="P95" s="3" t="str">
        <f>IF($A95="ADD",IF(NOT(ISBLANK(O95)),_xlfn.XLOOKUP(O95,len_adjust_rsn[lookupValue],len_adjust_rsn[lookupKey],"ERROR"),""), "")</f>
        <v/>
      </c>
      <c r="R95" s="3" t="str">
        <f>IF($A95="ADD",IF(NOT(ISBLANK(Q95)),_xlfn.XLOOKUP(Q95,geometry_type[lookupValue],geometry_type[lookupKey],"ERROR"),""), "")</f>
        <v/>
      </c>
      <c r="T95" s="3" t="str">
        <f>IF($A95="ADD",IF(NOT(ISBLANK(S95)),_xlfn.XLOOKUP(S95,ud_marking_group[lookupValue],ud_marking_group[lookupKey],"ERROR"),""), "")</f>
        <v/>
      </c>
      <c r="V95" s="3" t="str">
        <f>IF($A95="ADD",IF(NOT(ISBLANK(U95)),_xlfn.XLOOKUP(1,(ud_marking_type_lookup=U95)*(ud_marking_type_parentKey=T95),ud_marking_type[lookupKey],"ERROR"),""), "")</f>
        <v/>
      </c>
      <c r="X95" s="3" t="str">
        <f>IF($A95="ADD",IF(NOT(ISBLANK(W95)),_xlfn.XLOOKUP(W95,ud_marking_colour[lookupValue],ud_marking_colour[lookupKey],"ERROR"),""), "")</f>
        <v/>
      </c>
      <c r="AB95" s="3" t="str">
        <f>IF($A95="ADD",IF(NOT(ISBLANK(AA95)),_xlfn.XLOOKUP(AA95,ud_marking_durability[lookupValue],ud_marking_durability[lookupKey],"ERROR"),""), "")</f>
        <v/>
      </c>
      <c r="AD95" s="3" t="str">
        <f>IF($A95="ADD",IF(NOT(ISBLANK(AC95)),_xlfn.XLOOKUP(AC95,ud_marking_treatment[lookupValue],ud_marking_treatment[lookupKey],"ERROR"),""), "")</f>
        <v/>
      </c>
      <c r="AF95" s="3" t="str">
        <f>IF($A95="ADD",IF(NOT(ISBLANK(AE95)),_xlfn.XLOOKUP(1,(ud_marking_material_lookup=AE95)*(ud_marking_material_parentKey=AD95),ud_marking_material[lookupKey],"ERROR"),""), "")</f>
        <v/>
      </c>
      <c r="AI95" s="4"/>
      <c r="AJ95" s="6"/>
      <c r="AK95" s="6"/>
      <c r="AM95" s="7"/>
      <c r="AN95" s="4" t="str">
        <f t="shared" ca="1" si="11"/>
        <v/>
      </c>
      <c r="AO95" s="4"/>
      <c r="AP95" s="3" t="str">
        <f t="shared" si="12"/>
        <v/>
      </c>
      <c r="AQ95" s="3" t="str">
        <f>IF($A95="","",IF((AND($A95="ADD",OR(AP95="",AP95="In Use"))),"5",(_xlfn.XLOOKUP(AP95,ud_asset_status[lookupValue],ud_asset_status[lookupKey],""))))</f>
        <v/>
      </c>
      <c r="AR95" s="7"/>
      <c r="AT95" s="3" t="str">
        <f>IF($A95="ADD",IF(NOT(ISBLANK(AS95)),_xlfn.XLOOKUP(AS95,ar_replace_reason[lookupValue],ar_replace_reason[lookupKey],"ERROR"),""), "")</f>
        <v/>
      </c>
      <c r="AU95" s="3" t="str">
        <f t="shared" si="13"/>
        <v/>
      </c>
      <c r="AV95" s="3" t="str">
        <f>IF($A95="","",IF((AND($A95="ADD",OR(AU95="",AU95="Queenstown-Lakes District Council"))),"70",(_xlfn.XLOOKUP(AU95,ud_organisation_owner[lookupValue],ud_organisation_owner[lookupKey],""))))</f>
        <v/>
      </c>
      <c r="AW95" s="3" t="str">
        <f t="shared" si="14"/>
        <v/>
      </c>
      <c r="AX95" s="3" t="str">
        <f>IF($A95="","",IF((AND($A95="ADD",OR(AW95="",AW95="Queenstown-Lakes District Council"))),"70",(_xlfn.XLOOKUP(AW95,ud_organisation_owner[lookupValue],ud_organisation_owner[lookupKey],""))))</f>
        <v/>
      </c>
      <c r="AY95" s="3" t="str">
        <f t="shared" si="15"/>
        <v/>
      </c>
      <c r="AZ95" s="3" t="str">
        <f>IF($A95="","",IF((AND($A95="ADD",OR(AY95="",AY95="Local Authority"))),"17",(_xlfn.XLOOKUP(AY95,ud_sub_organisation[lookupValue],ud_sub_organisation[lookupKey],""))))</f>
        <v/>
      </c>
      <c r="BA95" s="3" t="str">
        <f t="shared" si="16"/>
        <v/>
      </c>
      <c r="BB95" s="3" t="str">
        <f>IF($A95="","",IF((AND($A95="ADD",OR(BA95="",BA95="Vested assets"))),"12",(_xlfn.XLOOKUP(BA95,ud_work_origin[lookupValue],ud_work_origin[lookupKey],""))))</f>
        <v/>
      </c>
      <c r="BC95" s="8"/>
      <c r="BD95" s="2" t="str">
        <f t="shared" si="17"/>
        <v/>
      </c>
      <c r="BE95" s="3" t="str">
        <f t="shared" si="18"/>
        <v/>
      </c>
      <c r="BF95" s="3" t="str">
        <f>IF($A95="","",IF((AND($A95="ADD",OR(BE95="",BE95="Excellent"))),"1",(_xlfn.XLOOKUP(BE95,condition[lookupValue],condition[lookupKey],""))))</f>
        <v/>
      </c>
      <c r="BG95" s="7" t="str">
        <f t="shared" si="19"/>
        <v/>
      </c>
    </row>
    <row r="96" spans="2:59">
      <c r="B96" s="4"/>
      <c r="D96" s="3" t="str">
        <f>IF($A96="ADD",IF(NOT(ISBLANK(C96)),_xlfn.XLOOKUP(C96,roadnames[lookupValue],roadnames[lookupKey],"ERROR"),""), "")</f>
        <v/>
      </c>
      <c r="E96" s="5"/>
      <c r="F96" s="5"/>
      <c r="G96" s="4"/>
      <c r="H96" s="4"/>
      <c r="I96" s="6"/>
      <c r="J96" s="6"/>
      <c r="L96" s="3" t="str">
        <f>IF($A96="ADD",IF(NOT(ISBLANK(K96)),_xlfn.XLOOKUP(K96,side[lookupValue],side[lookupKey],"ERROR"),""), "")</f>
        <v/>
      </c>
      <c r="M96" s="6" t="str">
        <f t="shared" si="10"/>
        <v/>
      </c>
      <c r="N96" s="4"/>
      <c r="P96" s="3" t="str">
        <f>IF($A96="ADD",IF(NOT(ISBLANK(O96)),_xlfn.XLOOKUP(O96,len_adjust_rsn[lookupValue],len_adjust_rsn[lookupKey],"ERROR"),""), "")</f>
        <v/>
      </c>
      <c r="R96" s="3" t="str">
        <f>IF($A96="ADD",IF(NOT(ISBLANK(Q96)),_xlfn.XLOOKUP(Q96,geometry_type[lookupValue],geometry_type[lookupKey],"ERROR"),""), "")</f>
        <v/>
      </c>
      <c r="T96" s="3" t="str">
        <f>IF($A96="ADD",IF(NOT(ISBLANK(S96)),_xlfn.XLOOKUP(S96,ud_marking_group[lookupValue],ud_marking_group[lookupKey],"ERROR"),""), "")</f>
        <v/>
      </c>
      <c r="V96" s="3" t="str">
        <f>IF($A96="ADD",IF(NOT(ISBLANK(U96)),_xlfn.XLOOKUP(1,(ud_marking_type_lookup=U96)*(ud_marking_type_parentKey=T96),ud_marking_type[lookupKey],"ERROR"),""), "")</f>
        <v/>
      </c>
      <c r="X96" s="3" t="str">
        <f>IF($A96="ADD",IF(NOT(ISBLANK(W96)),_xlfn.XLOOKUP(W96,ud_marking_colour[lookupValue],ud_marking_colour[lookupKey],"ERROR"),""), "")</f>
        <v/>
      </c>
      <c r="AB96" s="3" t="str">
        <f>IF($A96="ADD",IF(NOT(ISBLANK(AA96)),_xlfn.XLOOKUP(AA96,ud_marking_durability[lookupValue],ud_marking_durability[lookupKey],"ERROR"),""), "")</f>
        <v/>
      </c>
      <c r="AD96" s="3" t="str">
        <f>IF($A96="ADD",IF(NOT(ISBLANK(AC96)),_xlfn.XLOOKUP(AC96,ud_marking_treatment[lookupValue],ud_marking_treatment[lookupKey],"ERROR"),""), "")</f>
        <v/>
      </c>
      <c r="AF96" s="3" t="str">
        <f>IF($A96="ADD",IF(NOT(ISBLANK(AE96)),_xlfn.XLOOKUP(1,(ud_marking_material_lookup=AE96)*(ud_marking_material_parentKey=AD96),ud_marking_material[lookupKey],"ERROR"),""), "")</f>
        <v/>
      </c>
      <c r="AI96" s="4"/>
      <c r="AJ96" s="6"/>
      <c r="AK96" s="6"/>
      <c r="AM96" s="7"/>
      <c r="AN96" s="4" t="str">
        <f t="shared" ca="1" si="11"/>
        <v/>
      </c>
      <c r="AO96" s="4"/>
      <c r="AP96" s="3" t="str">
        <f t="shared" si="12"/>
        <v/>
      </c>
      <c r="AQ96" s="3" t="str">
        <f>IF($A96="","",IF((AND($A96="ADD",OR(AP96="",AP96="In Use"))),"5",(_xlfn.XLOOKUP(AP96,ud_asset_status[lookupValue],ud_asset_status[lookupKey],""))))</f>
        <v/>
      </c>
      <c r="AR96" s="7"/>
      <c r="AT96" s="3" t="str">
        <f>IF($A96="ADD",IF(NOT(ISBLANK(AS96)),_xlfn.XLOOKUP(AS96,ar_replace_reason[lookupValue],ar_replace_reason[lookupKey],"ERROR"),""), "")</f>
        <v/>
      </c>
      <c r="AU96" s="3" t="str">
        <f t="shared" si="13"/>
        <v/>
      </c>
      <c r="AV96" s="3" t="str">
        <f>IF($A96="","",IF((AND($A96="ADD",OR(AU96="",AU96="Queenstown-Lakes District Council"))),"70",(_xlfn.XLOOKUP(AU96,ud_organisation_owner[lookupValue],ud_organisation_owner[lookupKey],""))))</f>
        <v/>
      </c>
      <c r="AW96" s="3" t="str">
        <f t="shared" si="14"/>
        <v/>
      </c>
      <c r="AX96" s="3" t="str">
        <f>IF($A96="","",IF((AND($A96="ADD",OR(AW96="",AW96="Queenstown-Lakes District Council"))),"70",(_xlfn.XLOOKUP(AW96,ud_organisation_owner[lookupValue],ud_organisation_owner[lookupKey],""))))</f>
        <v/>
      </c>
      <c r="AY96" s="3" t="str">
        <f t="shared" si="15"/>
        <v/>
      </c>
      <c r="AZ96" s="3" t="str">
        <f>IF($A96="","",IF((AND($A96="ADD",OR(AY96="",AY96="Local Authority"))),"17",(_xlfn.XLOOKUP(AY96,ud_sub_organisation[lookupValue],ud_sub_organisation[lookupKey],""))))</f>
        <v/>
      </c>
      <c r="BA96" s="3" t="str">
        <f t="shared" si="16"/>
        <v/>
      </c>
      <c r="BB96" s="3" t="str">
        <f>IF($A96="","",IF((AND($A96="ADD",OR(BA96="",BA96="Vested assets"))),"12",(_xlfn.XLOOKUP(BA96,ud_work_origin[lookupValue],ud_work_origin[lookupKey],""))))</f>
        <v/>
      </c>
      <c r="BC96" s="8"/>
      <c r="BD96" s="2" t="str">
        <f t="shared" si="17"/>
        <v/>
      </c>
      <c r="BE96" s="3" t="str">
        <f t="shared" si="18"/>
        <v/>
      </c>
      <c r="BF96" s="3" t="str">
        <f>IF($A96="","",IF((AND($A96="ADD",OR(BE96="",BE96="Excellent"))),"1",(_xlfn.XLOOKUP(BE96,condition[lookupValue],condition[lookupKey],""))))</f>
        <v/>
      </c>
      <c r="BG96" s="7" t="str">
        <f t="shared" si="19"/>
        <v/>
      </c>
    </row>
    <row r="97" spans="2:59">
      <c r="B97" s="4"/>
      <c r="D97" s="3" t="str">
        <f>IF($A97="ADD",IF(NOT(ISBLANK(C97)),_xlfn.XLOOKUP(C97,roadnames[lookupValue],roadnames[lookupKey],"ERROR"),""), "")</f>
        <v/>
      </c>
      <c r="E97" s="5"/>
      <c r="F97" s="5"/>
      <c r="G97" s="4"/>
      <c r="H97" s="4"/>
      <c r="I97" s="6"/>
      <c r="J97" s="6"/>
      <c r="L97" s="3" t="str">
        <f>IF($A97="ADD",IF(NOT(ISBLANK(K97)),_xlfn.XLOOKUP(K97,side[lookupValue],side[lookupKey],"ERROR"),""), "")</f>
        <v/>
      </c>
      <c r="M97" s="6" t="str">
        <f t="shared" si="10"/>
        <v/>
      </c>
      <c r="N97" s="4"/>
      <c r="P97" s="3" t="str">
        <f>IF($A97="ADD",IF(NOT(ISBLANK(O97)),_xlfn.XLOOKUP(O97,len_adjust_rsn[lookupValue],len_adjust_rsn[lookupKey],"ERROR"),""), "")</f>
        <v/>
      </c>
      <c r="R97" s="3" t="str">
        <f>IF($A97="ADD",IF(NOT(ISBLANK(Q97)),_xlfn.XLOOKUP(Q97,geometry_type[lookupValue],geometry_type[lookupKey],"ERROR"),""), "")</f>
        <v/>
      </c>
      <c r="T97" s="3" t="str">
        <f>IF($A97="ADD",IF(NOT(ISBLANK(S97)),_xlfn.XLOOKUP(S97,ud_marking_group[lookupValue],ud_marking_group[lookupKey],"ERROR"),""), "")</f>
        <v/>
      </c>
      <c r="V97" s="3" t="str">
        <f>IF($A97="ADD",IF(NOT(ISBLANK(U97)),_xlfn.XLOOKUP(1,(ud_marking_type_lookup=U97)*(ud_marking_type_parentKey=T97),ud_marking_type[lookupKey],"ERROR"),""), "")</f>
        <v/>
      </c>
      <c r="X97" s="3" t="str">
        <f>IF($A97="ADD",IF(NOT(ISBLANK(W97)),_xlfn.XLOOKUP(W97,ud_marking_colour[lookupValue],ud_marking_colour[lookupKey],"ERROR"),""), "")</f>
        <v/>
      </c>
      <c r="AB97" s="3" t="str">
        <f>IF($A97="ADD",IF(NOT(ISBLANK(AA97)),_xlfn.XLOOKUP(AA97,ud_marking_durability[lookupValue],ud_marking_durability[lookupKey],"ERROR"),""), "")</f>
        <v/>
      </c>
      <c r="AD97" s="3" t="str">
        <f>IF($A97="ADD",IF(NOT(ISBLANK(AC97)),_xlfn.XLOOKUP(AC97,ud_marking_treatment[lookupValue],ud_marking_treatment[lookupKey],"ERROR"),""), "")</f>
        <v/>
      </c>
      <c r="AF97" s="3" t="str">
        <f>IF($A97="ADD",IF(NOT(ISBLANK(AE97)),_xlfn.XLOOKUP(1,(ud_marking_material_lookup=AE97)*(ud_marking_material_parentKey=AD97),ud_marking_material[lookupKey],"ERROR"),""), "")</f>
        <v/>
      </c>
      <c r="AI97" s="4"/>
      <c r="AJ97" s="6"/>
      <c r="AK97" s="6"/>
      <c r="AM97" s="7"/>
      <c r="AN97" s="4" t="str">
        <f t="shared" ca="1" si="11"/>
        <v/>
      </c>
      <c r="AO97" s="4"/>
      <c r="AP97" s="3" t="str">
        <f t="shared" si="12"/>
        <v/>
      </c>
      <c r="AQ97" s="3" t="str">
        <f>IF($A97="","",IF((AND($A97="ADD",OR(AP97="",AP97="In Use"))),"5",(_xlfn.XLOOKUP(AP97,ud_asset_status[lookupValue],ud_asset_status[lookupKey],""))))</f>
        <v/>
      </c>
      <c r="AR97" s="7"/>
      <c r="AT97" s="3" t="str">
        <f>IF($A97="ADD",IF(NOT(ISBLANK(AS97)),_xlfn.XLOOKUP(AS97,ar_replace_reason[lookupValue],ar_replace_reason[lookupKey],"ERROR"),""), "")</f>
        <v/>
      </c>
      <c r="AU97" s="3" t="str">
        <f t="shared" si="13"/>
        <v/>
      </c>
      <c r="AV97" s="3" t="str">
        <f>IF($A97="","",IF((AND($A97="ADD",OR(AU97="",AU97="Queenstown-Lakes District Council"))),"70",(_xlfn.XLOOKUP(AU97,ud_organisation_owner[lookupValue],ud_organisation_owner[lookupKey],""))))</f>
        <v/>
      </c>
      <c r="AW97" s="3" t="str">
        <f t="shared" si="14"/>
        <v/>
      </c>
      <c r="AX97" s="3" t="str">
        <f>IF($A97="","",IF((AND($A97="ADD",OR(AW97="",AW97="Queenstown-Lakes District Council"))),"70",(_xlfn.XLOOKUP(AW97,ud_organisation_owner[lookupValue],ud_organisation_owner[lookupKey],""))))</f>
        <v/>
      </c>
      <c r="AY97" s="3" t="str">
        <f t="shared" si="15"/>
        <v/>
      </c>
      <c r="AZ97" s="3" t="str">
        <f>IF($A97="","",IF((AND($A97="ADD",OR(AY97="",AY97="Local Authority"))),"17",(_xlfn.XLOOKUP(AY97,ud_sub_organisation[lookupValue],ud_sub_organisation[lookupKey],""))))</f>
        <v/>
      </c>
      <c r="BA97" s="3" t="str">
        <f t="shared" si="16"/>
        <v/>
      </c>
      <c r="BB97" s="3" t="str">
        <f>IF($A97="","",IF((AND($A97="ADD",OR(BA97="",BA97="Vested assets"))),"12",(_xlfn.XLOOKUP(BA97,ud_work_origin[lookupValue],ud_work_origin[lookupKey],""))))</f>
        <v/>
      </c>
      <c r="BC97" s="8"/>
      <c r="BD97" s="2" t="str">
        <f t="shared" si="17"/>
        <v/>
      </c>
      <c r="BE97" s="3" t="str">
        <f t="shared" si="18"/>
        <v/>
      </c>
      <c r="BF97" s="3" t="str">
        <f>IF($A97="","",IF((AND($A97="ADD",OR(BE97="",BE97="Excellent"))),"1",(_xlfn.XLOOKUP(BE97,condition[lookupValue],condition[lookupKey],""))))</f>
        <v/>
      </c>
      <c r="BG97" s="7" t="str">
        <f t="shared" si="19"/>
        <v/>
      </c>
    </row>
    <row r="98" spans="2:59">
      <c r="B98" s="4"/>
      <c r="D98" s="3" t="str">
        <f>IF($A98="ADD",IF(NOT(ISBLANK(C98)),_xlfn.XLOOKUP(C98,roadnames[lookupValue],roadnames[lookupKey],"ERROR"),""), "")</f>
        <v/>
      </c>
      <c r="E98" s="5"/>
      <c r="F98" s="5"/>
      <c r="G98" s="4"/>
      <c r="H98" s="4"/>
      <c r="I98" s="6"/>
      <c r="J98" s="6"/>
      <c r="L98" s="3" t="str">
        <f>IF($A98="ADD",IF(NOT(ISBLANK(K98)),_xlfn.XLOOKUP(K98,side[lookupValue],side[lookupKey],"ERROR"),""), "")</f>
        <v/>
      </c>
      <c r="M98" s="6" t="str">
        <f t="shared" si="10"/>
        <v/>
      </c>
      <c r="N98" s="4"/>
      <c r="P98" s="3" t="str">
        <f>IF($A98="ADD",IF(NOT(ISBLANK(O98)),_xlfn.XLOOKUP(O98,len_adjust_rsn[lookupValue],len_adjust_rsn[lookupKey],"ERROR"),""), "")</f>
        <v/>
      </c>
      <c r="R98" s="3" t="str">
        <f>IF($A98="ADD",IF(NOT(ISBLANK(Q98)),_xlfn.XLOOKUP(Q98,geometry_type[lookupValue],geometry_type[lookupKey],"ERROR"),""), "")</f>
        <v/>
      </c>
      <c r="T98" s="3" t="str">
        <f>IF($A98="ADD",IF(NOT(ISBLANK(S98)),_xlfn.XLOOKUP(S98,ud_marking_group[lookupValue],ud_marking_group[lookupKey],"ERROR"),""), "")</f>
        <v/>
      </c>
      <c r="V98" s="3" t="str">
        <f>IF($A98="ADD",IF(NOT(ISBLANK(U98)),_xlfn.XLOOKUP(1,(ud_marking_type_lookup=U98)*(ud_marking_type_parentKey=T98),ud_marking_type[lookupKey],"ERROR"),""), "")</f>
        <v/>
      </c>
      <c r="X98" s="3" t="str">
        <f>IF($A98="ADD",IF(NOT(ISBLANK(W98)),_xlfn.XLOOKUP(W98,ud_marking_colour[lookupValue],ud_marking_colour[lookupKey],"ERROR"),""), "")</f>
        <v/>
      </c>
      <c r="AB98" s="3" t="str">
        <f>IF($A98="ADD",IF(NOT(ISBLANK(AA98)),_xlfn.XLOOKUP(AA98,ud_marking_durability[lookupValue],ud_marking_durability[lookupKey],"ERROR"),""), "")</f>
        <v/>
      </c>
      <c r="AD98" s="3" t="str">
        <f>IF($A98="ADD",IF(NOT(ISBLANK(AC98)),_xlfn.XLOOKUP(AC98,ud_marking_treatment[lookupValue],ud_marking_treatment[lookupKey],"ERROR"),""), "")</f>
        <v/>
      </c>
      <c r="AF98" s="3" t="str">
        <f>IF($A98="ADD",IF(NOT(ISBLANK(AE98)),_xlfn.XLOOKUP(1,(ud_marking_material_lookup=AE98)*(ud_marking_material_parentKey=AD98),ud_marking_material[lookupKey],"ERROR"),""), "")</f>
        <v/>
      </c>
      <c r="AI98" s="4"/>
      <c r="AJ98" s="6"/>
      <c r="AK98" s="6"/>
      <c r="AM98" s="7"/>
      <c r="AN98" s="4" t="str">
        <f t="shared" ca="1" si="11"/>
        <v/>
      </c>
      <c r="AO98" s="4"/>
      <c r="AP98" s="3" t="str">
        <f t="shared" si="12"/>
        <v/>
      </c>
      <c r="AQ98" s="3" t="str">
        <f>IF($A98="","",IF((AND($A98="ADD",OR(AP98="",AP98="In Use"))),"5",(_xlfn.XLOOKUP(AP98,ud_asset_status[lookupValue],ud_asset_status[lookupKey],""))))</f>
        <v/>
      </c>
      <c r="AR98" s="7"/>
      <c r="AT98" s="3" t="str">
        <f>IF($A98="ADD",IF(NOT(ISBLANK(AS98)),_xlfn.XLOOKUP(AS98,ar_replace_reason[lookupValue],ar_replace_reason[lookupKey],"ERROR"),""), "")</f>
        <v/>
      </c>
      <c r="AU98" s="3" t="str">
        <f t="shared" si="13"/>
        <v/>
      </c>
      <c r="AV98" s="3" t="str">
        <f>IF($A98="","",IF((AND($A98="ADD",OR(AU98="",AU98="Queenstown-Lakes District Council"))),"70",(_xlfn.XLOOKUP(AU98,ud_organisation_owner[lookupValue],ud_organisation_owner[lookupKey],""))))</f>
        <v/>
      </c>
      <c r="AW98" s="3" t="str">
        <f t="shared" si="14"/>
        <v/>
      </c>
      <c r="AX98" s="3" t="str">
        <f>IF($A98="","",IF((AND($A98="ADD",OR(AW98="",AW98="Queenstown-Lakes District Council"))),"70",(_xlfn.XLOOKUP(AW98,ud_organisation_owner[lookupValue],ud_organisation_owner[lookupKey],""))))</f>
        <v/>
      </c>
      <c r="AY98" s="3" t="str">
        <f t="shared" si="15"/>
        <v/>
      </c>
      <c r="AZ98" s="3" t="str">
        <f>IF($A98="","",IF((AND($A98="ADD",OR(AY98="",AY98="Local Authority"))),"17",(_xlfn.XLOOKUP(AY98,ud_sub_organisation[lookupValue],ud_sub_organisation[lookupKey],""))))</f>
        <v/>
      </c>
      <c r="BA98" s="3" t="str">
        <f t="shared" si="16"/>
        <v/>
      </c>
      <c r="BB98" s="3" t="str">
        <f>IF($A98="","",IF((AND($A98="ADD",OR(BA98="",BA98="Vested assets"))),"12",(_xlfn.XLOOKUP(BA98,ud_work_origin[lookupValue],ud_work_origin[lookupKey],""))))</f>
        <v/>
      </c>
      <c r="BC98" s="8"/>
      <c r="BD98" s="2" t="str">
        <f t="shared" si="17"/>
        <v/>
      </c>
      <c r="BE98" s="3" t="str">
        <f t="shared" si="18"/>
        <v/>
      </c>
      <c r="BF98" s="3" t="str">
        <f>IF($A98="","",IF((AND($A98="ADD",OR(BE98="",BE98="Excellent"))),"1",(_xlfn.XLOOKUP(BE98,condition[lookupValue],condition[lookupKey],""))))</f>
        <v/>
      </c>
      <c r="BG98" s="7" t="str">
        <f t="shared" si="19"/>
        <v/>
      </c>
    </row>
    <row r="99" spans="2:59">
      <c r="B99" s="4"/>
      <c r="D99" s="3" t="str">
        <f>IF($A99="ADD",IF(NOT(ISBLANK(C99)),_xlfn.XLOOKUP(C99,roadnames[lookupValue],roadnames[lookupKey],"ERROR"),""), "")</f>
        <v/>
      </c>
      <c r="E99" s="5"/>
      <c r="F99" s="5"/>
      <c r="G99" s="4"/>
      <c r="H99" s="4"/>
      <c r="I99" s="6"/>
      <c r="J99" s="6"/>
      <c r="L99" s="3" t="str">
        <f>IF($A99="ADD",IF(NOT(ISBLANK(K99)),_xlfn.XLOOKUP(K99,side[lookupValue],side[lookupKey],"ERROR"),""), "")</f>
        <v/>
      </c>
      <c r="M99" s="6" t="str">
        <f t="shared" si="10"/>
        <v/>
      </c>
      <c r="N99" s="4"/>
      <c r="P99" s="3" t="str">
        <f>IF($A99="ADD",IF(NOT(ISBLANK(O99)),_xlfn.XLOOKUP(O99,len_adjust_rsn[lookupValue],len_adjust_rsn[lookupKey],"ERROR"),""), "")</f>
        <v/>
      </c>
      <c r="R99" s="3" t="str">
        <f>IF($A99="ADD",IF(NOT(ISBLANK(Q99)),_xlfn.XLOOKUP(Q99,geometry_type[lookupValue],geometry_type[lookupKey],"ERROR"),""), "")</f>
        <v/>
      </c>
      <c r="T99" s="3" t="str">
        <f>IF($A99="ADD",IF(NOT(ISBLANK(S99)),_xlfn.XLOOKUP(S99,ud_marking_group[lookupValue],ud_marking_group[lookupKey],"ERROR"),""), "")</f>
        <v/>
      </c>
      <c r="V99" s="3" t="str">
        <f>IF($A99="ADD",IF(NOT(ISBLANK(U99)),_xlfn.XLOOKUP(1,(ud_marking_type_lookup=U99)*(ud_marking_type_parentKey=T99),ud_marking_type[lookupKey],"ERROR"),""), "")</f>
        <v/>
      </c>
      <c r="X99" s="3" t="str">
        <f>IF($A99="ADD",IF(NOT(ISBLANK(W99)),_xlfn.XLOOKUP(W99,ud_marking_colour[lookupValue],ud_marking_colour[lookupKey],"ERROR"),""), "")</f>
        <v/>
      </c>
      <c r="AB99" s="3" t="str">
        <f>IF($A99="ADD",IF(NOT(ISBLANK(AA99)),_xlfn.XLOOKUP(AA99,ud_marking_durability[lookupValue],ud_marking_durability[lookupKey],"ERROR"),""), "")</f>
        <v/>
      </c>
      <c r="AD99" s="3" t="str">
        <f>IF($A99="ADD",IF(NOT(ISBLANK(AC99)),_xlfn.XLOOKUP(AC99,ud_marking_treatment[lookupValue],ud_marking_treatment[lookupKey],"ERROR"),""), "")</f>
        <v/>
      </c>
      <c r="AF99" s="3" t="str">
        <f>IF($A99="ADD",IF(NOT(ISBLANK(AE99)),_xlfn.XLOOKUP(1,(ud_marking_material_lookup=AE99)*(ud_marking_material_parentKey=AD99),ud_marking_material[lookupKey],"ERROR"),""), "")</f>
        <v/>
      </c>
      <c r="AI99" s="4"/>
      <c r="AJ99" s="6"/>
      <c r="AK99" s="6"/>
      <c r="AM99" s="7"/>
      <c r="AN99" s="4" t="str">
        <f t="shared" ca="1" si="11"/>
        <v/>
      </c>
      <c r="AO99" s="4"/>
      <c r="AP99" s="3" t="str">
        <f t="shared" si="12"/>
        <v/>
      </c>
      <c r="AQ99" s="3" t="str">
        <f>IF($A99="","",IF((AND($A99="ADD",OR(AP99="",AP99="In Use"))),"5",(_xlfn.XLOOKUP(AP99,ud_asset_status[lookupValue],ud_asset_status[lookupKey],""))))</f>
        <v/>
      </c>
      <c r="AR99" s="7"/>
      <c r="AT99" s="3" t="str">
        <f>IF($A99="ADD",IF(NOT(ISBLANK(AS99)),_xlfn.XLOOKUP(AS99,ar_replace_reason[lookupValue],ar_replace_reason[lookupKey],"ERROR"),""), "")</f>
        <v/>
      </c>
      <c r="AU99" s="3" t="str">
        <f t="shared" si="13"/>
        <v/>
      </c>
      <c r="AV99" s="3" t="str">
        <f>IF($A99="","",IF((AND($A99="ADD",OR(AU99="",AU99="Queenstown-Lakes District Council"))),"70",(_xlfn.XLOOKUP(AU99,ud_organisation_owner[lookupValue],ud_organisation_owner[lookupKey],""))))</f>
        <v/>
      </c>
      <c r="AW99" s="3" t="str">
        <f t="shared" si="14"/>
        <v/>
      </c>
      <c r="AX99" s="3" t="str">
        <f>IF($A99="","",IF((AND($A99="ADD",OR(AW99="",AW99="Queenstown-Lakes District Council"))),"70",(_xlfn.XLOOKUP(AW99,ud_organisation_owner[lookupValue],ud_organisation_owner[lookupKey],""))))</f>
        <v/>
      </c>
      <c r="AY99" s="3" t="str">
        <f t="shared" si="15"/>
        <v/>
      </c>
      <c r="AZ99" s="3" t="str">
        <f>IF($A99="","",IF((AND($A99="ADD",OR(AY99="",AY99="Local Authority"))),"17",(_xlfn.XLOOKUP(AY99,ud_sub_organisation[lookupValue],ud_sub_organisation[lookupKey],""))))</f>
        <v/>
      </c>
      <c r="BA99" s="3" t="str">
        <f t="shared" si="16"/>
        <v/>
      </c>
      <c r="BB99" s="3" t="str">
        <f>IF($A99="","",IF((AND($A99="ADD",OR(BA99="",BA99="Vested assets"))),"12",(_xlfn.XLOOKUP(BA99,ud_work_origin[lookupValue],ud_work_origin[lookupKey],""))))</f>
        <v/>
      </c>
      <c r="BC99" s="8"/>
      <c r="BD99" s="2" t="str">
        <f t="shared" si="17"/>
        <v/>
      </c>
      <c r="BE99" s="3" t="str">
        <f t="shared" si="18"/>
        <v/>
      </c>
      <c r="BF99" s="3" t="str">
        <f>IF($A99="","",IF((AND($A99="ADD",OR(BE99="",BE99="Excellent"))),"1",(_xlfn.XLOOKUP(BE99,condition[lookupValue],condition[lookupKey],""))))</f>
        <v/>
      </c>
      <c r="BG99" s="7" t="str">
        <f t="shared" si="19"/>
        <v/>
      </c>
    </row>
    <row r="100" spans="2:59">
      <c r="B100" s="4"/>
      <c r="D100" s="3" t="str">
        <f>IF($A100="ADD",IF(NOT(ISBLANK(C100)),_xlfn.XLOOKUP(C100,roadnames[lookupValue],roadnames[lookupKey],"ERROR"),""), "")</f>
        <v/>
      </c>
      <c r="E100" s="5"/>
      <c r="F100" s="5"/>
      <c r="G100" s="4"/>
      <c r="H100" s="4"/>
      <c r="I100" s="6"/>
      <c r="J100" s="6"/>
      <c r="L100" s="3" t="str">
        <f>IF($A100="ADD",IF(NOT(ISBLANK(K100)),_xlfn.XLOOKUP(K100,side[lookupValue],side[lookupKey],"ERROR"),""), "")</f>
        <v/>
      </c>
      <c r="M100" s="6" t="str">
        <f t="shared" si="10"/>
        <v/>
      </c>
      <c r="N100" s="4"/>
      <c r="P100" s="3" t="str">
        <f>IF($A100="ADD",IF(NOT(ISBLANK(O100)),_xlfn.XLOOKUP(O100,len_adjust_rsn[lookupValue],len_adjust_rsn[lookupKey],"ERROR"),""), "")</f>
        <v/>
      </c>
      <c r="R100" s="3" t="str">
        <f>IF($A100="ADD",IF(NOT(ISBLANK(Q100)),_xlfn.XLOOKUP(Q100,geometry_type[lookupValue],geometry_type[lookupKey],"ERROR"),""), "")</f>
        <v/>
      </c>
      <c r="T100" s="3" t="str">
        <f>IF($A100="ADD",IF(NOT(ISBLANK(S100)),_xlfn.XLOOKUP(S100,ud_marking_group[lookupValue],ud_marking_group[lookupKey],"ERROR"),""), "")</f>
        <v/>
      </c>
      <c r="V100" s="3" t="str">
        <f>IF($A100="ADD",IF(NOT(ISBLANK(U100)),_xlfn.XLOOKUP(1,(ud_marking_type_lookup=U100)*(ud_marking_type_parentKey=T100),ud_marking_type[lookupKey],"ERROR"),""), "")</f>
        <v/>
      </c>
      <c r="X100" s="3" t="str">
        <f>IF($A100="ADD",IF(NOT(ISBLANK(W100)),_xlfn.XLOOKUP(W100,ud_marking_colour[lookupValue],ud_marking_colour[lookupKey],"ERROR"),""), "")</f>
        <v/>
      </c>
      <c r="AB100" s="3" t="str">
        <f>IF($A100="ADD",IF(NOT(ISBLANK(AA100)),_xlfn.XLOOKUP(AA100,ud_marking_durability[lookupValue],ud_marking_durability[lookupKey],"ERROR"),""), "")</f>
        <v/>
      </c>
      <c r="AD100" s="3" t="str">
        <f>IF($A100="ADD",IF(NOT(ISBLANK(AC100)),_xlfn.XLOOKUP(AC100,ud_marking_treatment[lookupValue],ud_marking_treatment[lookupKey],"ERROR"),""), "")</f>
        <v/>
      </c>
      <c r="AF100" s="3" t="str">
        <f>IF($A100="ADD",IF(NOT(ISBLANK(AE100)),_xlfn.XLOOKUP(1,(ud_marking_material_lookup=AE100)*(ud_marking_material_parentKey=AD100),ud_marking_material[lookupKey],"ERROR"),""), "")</f>
        <v/>
      </c>
      <c r="AI100" s="4"/>
      <c r="AJ100" s="6"/>
      <c r="AK100" s="6"/>
      <c r="AM100" s="7"/>
      <c r="AN100" s="4" t="str">
        <f t="shared" ca="1" si="11"/>
        <v/>
      </c>
      <c r="AO100" s="4"/>
      <c r="AP100" s="3" t="str">
        <f t="shared" si="12"/>
        <v/>
      </c>
      <c r="AQ100" s="3" t="str">
        <f>IF($A100="","",IF((AND($A100="ADD",OR(AP100="",AP100="In Use"))),"5",(_xlfn.XLOOKUP(AP100,ud_asset_status[lookupValue],ud_asset_status[lookupKey],""))))</f>
        <v/>
      </c>
      <c r="AR100" s="7"/>
      <c r="AT100" s="3" t="str">
        <f>IF($A100="ADD",IF(NOT(ISBLANK(AS100)),_xlfn.XLOOKUP(AS100,ar_replace_reason[lookupValue],ar_replace_reason[lookupKey],"ERROR"),""), "")</f>
        <v/>
      </c>
      <c r="AU100" s="3" t="str">
        <f t="shared" si="13"/>
        <v/>
      </c>
      <c r="AV100" s="3" t="str">
        <f>IF($A100="","",IF((AND($A100="ADD",OR(AU100="",AU100="Queenstown-Lakes District Council"))),"70",(_xlfn.XLOOKUP(AU100,ud_organisation_owner[lookupValue],ud_organisation_owner[lookupKey],""))))</f>
        <v/>
      </c>
      <c r="AW100" s="3" t="str">
        <f t="shared" si="14"/>
        <v/>
      </c>
      <c r="AX100" s="3" t="str">
        <f>IF($A100="","",IF((AND($A100="ADD",OR(AW100="",AW100="Queenstown-Lakes District Council"))),"70",(_xlfn.XLOOKUP(AW100,ud_organisation_owner[lookupValue],ud_organisation_owner[lookupKey],""))))</f>
        <v/>
      </c>
      <c r="AY100" s="3" t="str">
        <f t="shared" si="15"/>
        <v/>
      </c>
      <c r="AZ100" s="3" t="str">
        <f>IF($A100="","",IF((AND($A100="ADD",OR(AY100="",AY100="Local Authority"))),"17",(_xlfn.XLOOKUP(AY100,ud_sub_organisation[lookupValue],ud_sub_organisation[lookupKey],""))))</f>
        <v/>
      </c>
      <c r="BA100" s="3" t="str">
        <f t="shared" si="16"/>
        <v/>
      </c>
      <c r="BB100" s="3" t="str">
        <f>IF($A100="","",IF((AND($A100="ADD",OR(BA100="",BA100="Vested assets"))),"12",(_xlfn.XLOOKUP(BA100,ud_work_origin[lookupValue],ud_work_origin[lookupKey],""))))</f>
        <v/>
      </c>
      <c r="BC100" s="8"/>
      <c r="BD100" s="2" t="str">
        <f t="shared" si="17"/>
        <v/>
      </c>
      <c r="BE100" s="3" t="str">
        <f t="shared" si="18"/>
        <v/>
      </c>
      <c r="BF100" s="3" t="str">
        <f>IF($A100="","",IF((AND($A100="ADD",OR(BE100="",BE100="Excellent"))),"1",(_xlfn.XLOOKUP(BE100,condition[lookupValue],condition[lookupKey],""))))</f>
        <v/>
      </c>
      <c r="BG100" s="7" t="str">
        <f t="shared" si="19"/>
        <v/>
      </c>
    </row>
  </sheetData>
  <sheetProtection algorithmName="SHA-512" hashValue="PvaYiOmqOuSIg5QMULZrkW7kkUwlgddtTEuIHVL2APxDh97Lkks4mRPxIHAYrQXYHKXWsA2ePuDxHmk/0WJ8tQ==" saltValue="sU+xqo1A7FpQDOQldHkspA==" spinCount="100000" sheet="1" scenarios="1" selectLockedCells="1"/>
  <conditionalFormatting sqref="A2:XFD2">
    <cfRule type="cellIs" dxfId="372" priority="2" operator="equal">
      <formula>"ERROR"</formula>
    </cfRule>
  </conditionalFormatting>
  <conditionalFormatting sqref="A1:XFD1">
    <cfRule type="expression" dxfId="371" priority="1">
      <formula>A$2="ERROR"</formula>
    </cfRule>
  </conditionalFormatting>
  <conditionalFormatting sqref="A10:XFD100">
    <cfRule type="expression" dxfId="370" priority="583">
      <formula>MATCH("ERROR",$A10:$ES10,0)</formula>
    </cfRule>
    <cfRule type="expression" dxfId="369" priority="584">
      <formula>AND($A10="ADD",A$6=TRUE,A10="")</formula>
    </cfRule>
    <cfRule type="expression" dxfId="368" priority="585">
      <formula>OR(AND($A10="DELETE",A$1="Asset ID",A10=""),AND($A10="DELETE",A$1="Removal Date",A10=""),AND($A10="DELETE",A$1="Removal Reason",A10=""))</formula>
    </cfRule>
    <cfRule type="expression" dxfId="367" priority="586">
      <formula>AND($A10="EDIT",A$1="Asset ID",A10="")</formula>
    </cfRule>
    <cfRule type="expression" dxfId="366" priority="587">
      <formula>AND($A10="ADD",A$5=TRUE,A10="")</formula>
    </cfRule>
  </conditionalFormatting>
  <dataValidations count="38">
    <dataValidation type="list" allowBlank="1" showInputMessage="1" showErrorMessage="1" sqref="C10:C100" xr:uid="{D7827F1B-9691-4779-A2AB-B33AB659ECC2}">
      <formula1>roadnames_lookup</formula1>
    </dataValidation>
    <dataValidation type="list" allowBlank="1" showInputMessage="1" showErrorMessage="1" sqref="K10:K100" xr:uid="{49D94AFA-8338-46C0-9570-AAF5C05C9D0F}">
      <formula1>side_lookup</formula1>
    </dataValidation>
    <dataValidation type="list" allowBlank="1" showInputMessage="1" showErrorMessage="1" sqref="O10:O100" xr:uid="{EFD7A684-C00A-408A-94DE-75B49D572FD3}">
      <formula1>len_adjust_rsn_lookup</formula1>
    </dataValidation>
    <dataValidation type="list" allowBlank="1" showInputMessage="1" showErrorMessage="1" sqref="Q10:Q100" xr:uid="{A0D9794F-7138-462E-B04D-2E976F48E108}">
      <formula1>geometry_type_lookup</formula1>
    </dataValidation>
    <dataValidation type="list" allowBlank="1" showInputMessage="1" showErrorMessage="1" sqref="S10:S100" xr:uid="{719AAE0F-CF64-44A8-8A8C-37078CC62E22}">
      <formula1>ud_marking_group_lookup</formula1>
    </dataValidation>
    <dataValidation type="list" allowBlank="1" showInputMessage="1" showErrorMessage="1" sqref="W10:W100" xr:uid="{E1A49378-824B-4050-8FA9-607368CC4A80}">
      <formula1>ud_marking_colour_lookup</formula1>
    </dataValidation>
    <dataValidation type="list" allowBlank="1" showInputMessage="1" showErrorMessage="1" sqref="AA10:AA100" xr:uid="{097AAACC-BCCD-419C-BCDB-D00E0C3728C6}">
      <formula1>ud_marking_durability_lookup</formula1>
    </dataValidation>
    <dataValidation type="list" allowBlank="1" showInputMessage="1" showErrorMessage="1" sqref="AC10:AC100" xr:uid="{7F18AFEC-44FA-4491-A6A7-1C3772B45431}">
      <formula1>ud_marking_treatment_lookup</formula1>
    </dataValidation>
    <dataValidation type="list" allowBlank="1" showInputMessage="1" showErrorMessage="1" promptTitle="WARNING" prompt="Only change If ammending existing asset" sqref="AP10:AP100" xr:uid="{B353321E-4384-42A9-BD12-A74BDDE61FC0}">
      <formula1>ud_asset_status_lookup</formula1>
    </dataValidation>
    <dataValidation type="list" allowBlank="1" showInputMessage="1" showErrorMessage="1" sqref="AS10:AS100" xr:uid="{F50E17C1-2B8A-45FC-A3B4-046904CAA89D}">
      <formula1>ar_replace_reason_lookup</formula1>
    </dataValidation>
    <dataValidation type="list" allowBlank="1" showInputMessage="1" showErrorMessage="1" promptTitle="WARNING" prompt="Only change this If Not QLDC asset" sqref="AW10:AW100" xr:uid="{5449C94E-4A85-460B-BABF-C193D5E022CA}">
      <formula1>ud_organisation_owner_lookup</formula1>
    </dataValidation>
    <dataValidation type="list" allowBlank="1" showInputMessage="1" showErrorMessage="1" promptTitle="WARNING" prompt="Only change this If Not QLDC Roading asset" sqref="AY10:AY100" xr:uid="{FA091B7C-63D3-43AB-994E-34D8A9DAB1BA}">
      <formula1>ud_sub_organisation_lookup</formula1>
    </dataValidation>
    <dataValidation type="list" allowBlank="1" showInputMessage="1" showErrorMessage="1" promptTitle="WARNING" prompt="Only change this field If undertaking maintenance Or CAPEX works" sqref="BA10:BA100" xr:uid="{106454D1-F2B4-417A-8D71-C807FAFC86B0}">
      <formula1>ud_work_origin_lookup</formula1>
    </dataValidation>
    <dataValidation type="list" allowBlank="1" showInputMessage="1" showErrorMessage="1" promptTitle="WARNING" prompt="Only change this If incorrect" sqref="BE10:BE100" xr:uid="{C9FB6135-4272-46A5-8700-F50F4201960C}">
      <formula1>condition_lookup</formula1>
    </dataValidation>
    <dataValidation type="list" allowBlank="1" showInputMessage="1" showErrorMessage="1" sqref="U10:U100" xr:uid="{EECD333E-746D-46D3-9183-8E229A4A861E}">
      <formula1 xml:space="preserve"> OFFSET(ud_marking_type_lookupValueRef,MATCH($T10,ud_marking_type_parentKey,0),0,COUNTIF(ud_marking_type_parentKey,$T10))</formula1>
    </dataValidation>
    <dataValidation type="list" allowBlank="1" showInputMessage="1" showErrorMessage="1" sqref="AE10:AE100" xr:uid="{11A17337-F9E8-4C23-B739-FA5B5FE2B571}">
      <formula1 xml:space="preserve"> OFFSET(ud_marking_material_lookupValueRef,MATCH($AD10,ud_marking_material_parentKey,0),0,COUNTIF(ud_marking_material_parentKey,$AD10))</formula1>
    </dataValidation>
    <dataValidation type="list" allowBlank="1" showInputMessage="1" showErrorMessage="1" sqref="Y10:Z100 AG10:AG100 AL10:AL100" xr:uid="{CC7E8E89-B6FD-4176-B3F2-D1FF2B830766}">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3D5562D5-7C72-4697-B975-6E636256D562}">
      <formula1>"ADD,EDIT,DELETE"</formula1>
    </dataValidation>
    <dataValidation type="list" allowBlank="1" showInputMessage="1" showErrorMessage="1" promptTitle="WARNING" prompt="Only change this If Not QLDC asset" sqref="AU10:AU100" xr:uid="{D1A44193-7FA6-4E62-BC15-72A898023561}">
      <formula1>ud_organisation_owner_lookup</formula1>
    </dataValidation>
    <dataValidation type="list" allowBlank="1" showInputMessage="1" showErrorMessage="1" promptTitle="WARNING" prompt="Only change this If NZTA Or Parks And Reserves asset" sqref="BD10:BD100" xr:uid="{8CD9772C-9C0A-48AE-A31A-0AA7420375AE}">
      <formula1>"TRUE,FALSE"</formula1>
    </dataValidation>
    <dataValidation type="whole" allowBlank="1" showInputMessage="1" showErrorMessage="1" error="Please Enter Whole Number Between 1 And 999" promptTitle="ERROR" sqref="AN10:AN100" xr:uid="{E2CF9607-6C9D-4F19-8A1A-45FD3064B244}">
      <formula1>1</formula1>
      <formula2>999</formula2>
    </dataValidation>
    <dataValidation type="whole" allowBlank="1" showInputMessage="1" showErrorMessage="1" error="Please Enter Whole Number Between 1 And 2147483647" promptTitle="ERROR" sqref="B10:B100" xr:uid="{8F94B0D0-7554-41FF-AB08-0F589C966FF3}">
      <formula1>1</formula1>
      <formula2>2147483647</formula2>
    </dataValidation>
    <dataValidation type="whole" allowBlank="1" showInputMessage="1" showErrorMessage="1" error="Please Enter Whole Number Between 1 And 9999999999" promptTitle="ERROR" sqref="AI10:AI100" xr:uid="{C079D696-1D32-4455-8264-36F3017BF874}">
      <formula1>1</formula1>
      <formula2>9999999999</formula2>
    </dataValidation>
    <dataValidation type="whole" allowBlank="1" showInputMessage="1" showErrorMessage="1" error="Please Enter Whole Number Between 1 And 9999999999" promptTitle="ERROR" sqref="AO10:AO100" xr:uid="{9E52C69C-2CBA-461E-8FBA-C411FDB0D55F}">
      <formula1>1</formula1>
      <formula2>9999999999</formula2>
    </dataValidation>
    <dataValidation type="whole" allowBlank="1" showInputMessage="1" showErrorMessage="1" error="Please Enter Whole Number Between 1 And 999999" promptTitle="ERROR" sqref="H10:H100" xr:uid="{9EA72619-97D5-4003-B132-C7E69BA9C166}">
      <formula1>1</formula1>
      <formula2>999999</formula2>
    </dataValidation>
    <dataValidation type="whole" allowBlank="1" showInputMessage="1" showErrorMessage="1" error="Please Enter Whole Number Between 0 And 999999" promptTitle="ERROR" sqref="G10:G100" xr:uid="{8E12D72C-91FB-443A-AAC6-7025CEA2BDFF}">
      <formula1>0</formula1>
      <formula2>999999</formula2>
    </dataValidation>
    <dataValidation type="whole" allowBlank="1" showInputMessage="1" showErrorMessage="1" error="Please Enter Whole Number Between 1 And 99999" promptTitle="ERROR" sqref="N10:N100" xr:uid="{4B4FB784-2A5A-4B42-8C9D-E6170C0A7D7D}">
      <formula1>1</formula1>
      <formula2>99999</formula2>
    </dataValidation>
    <dataValidation type="decimal" allowBlank="1" showInputMessage="1" showErrorMessage="1" error="Please Enter Decimal Between 0.1 And 999.9" promptTitle="ERROR" sqref="AJ10:AJ100" xr:uid="{0DA42A48-5B06-48E4-B924-E442F3C93E32}">
      <formula1>0.1</formula1>
      <formula2>999.9</formula2>
    </dataValidation>
    <dataValidation type="decimal" allowBlank="1" showInputMessage="1" showErrorMessage="1" error="Please Enter Decimal Between 0.1 And 999.9" promptTitle="ERROR" sqref="AK10:AK100" xr:uid="{1B3E656D-DBB2-43EB-A14B-A35BC2A4331F}">
      <formula1>0.1</formula1>
      <formula2>999.9</formula2>
    </dataValidation>
    <dataValidation type="decimal" allowBlank="1" showInputMessage="1" showErrorMessage="1" error="Please Enter Decimal Between -40.0 And 999.9" promptTitle="ERROR" sqref="I10:I100" xr:uid="{23FCEBC7-7D75-4E7D-B570-4BAF1E2CAA97}">
      <formula1>-40</formula1>
      <formula2>999.9</formula2>
    </dataValidation>
    <dataValidation type="decimal" allowBlank="1" showInputMessage="1" showErrorMessage="1" error="Please Enter Decimal Between -40.0 And 999.9" promptTitle="ERROR" sqref="J10:J100" xr:uid="{858F55B8-B3B5-43B9-BA17-A2FB2B57A879}">
      <formula1>-40</formula1>
      <formula2>999.9</formula2>
    </dataValidation>
    <dataValidation type="decimal" allowBlank="1" showInputMessage="1" showErrorMessage="1" error="Please Enter Decimal Between 0.1 And 999999.9" promptTitle="ERROR" sqref="M10:M100" xr:uid="{EB90DBB6-285E-4590-BC3B-EDAF69CDAFF5}">
      <formula1>0.1</formula1>
      <formula2>999999.9</formula2>
    </dataValidation>
    <dataValidation type="decimal" allowBlank="1" showInputMessage="1" showErrorMessage="1" error="Please Enter Decimal Between 0.01 And 9999999999.99" promptTitle="ERROR" sqref="BC10:BC100" xr:uid="{8C13D992-94F4-489C-AEBD-CC5781AAF4DE}">
      <formula1>0.01</formula1>
      <formula2>9999999999.99</formula2>
    </dataValidation>
    <dataValidation type="date" allowBlank="1" showInputMessage="1" showErrorMessage="1" error="Please Enter Valid Date eg 31/01/2023" promptTitle="ERROR" sqref="AM10:AM100" xr:uid="{BE40E0A2-D4AF-4CC4-BB82-F57A217406F6}">
      <formula1>43831</formula1>
      <formula2>48580</formula2>
    </dataValidation>
    <dataValidation type="date" allowBlank="1" showInputMessage="1" showErrorMessage="1" error="Please Enter Valid Date eg 31/01/2023" promptTitle="ERROR" sqref="AR10:AR100" xr:uid="{912E826E-2BEF-4D0D-B702-BD610E9FEF0A}">
      <formula1>43831</formula1>
      <formula2>48580</formula2>
    </dataValidation>
    <dataValidation type="date" allowBlank="1" showInputMessage="1" showErrorMessage="1" error="Please Enter Valid Date eg 31/01/2023" promptTitle="ERROR" sqref="BG10:BG100" xr:uid="{9AD6221C-F745-4522-B06B-8DCAA358CA4A}">
      <formula1>43831</formula1>
      <formula2>48580</formula2>
    </dataValidation>
    <dataValidation type="decimal" allowBlank="1" showInputMessage="1" showErrorMessage="1" error="This an incomplete grid reference or is outside of QLDC. Please check that this a easting in NZTM2000" promptTitle="ERROR" sqref="E10:E100" xr:uid="{FD001682-14F0-4B55-9CEA-FE42C20AA95D}">
      <formula1>1215000</formula1>
      <formula2>1337479</formula2>
    </dataValidation>
    <dataValidation type="decimal" allowBlank="1" showInputMessage="1" showErrorMessage="1" error="This an incomplete grid reference or is outside of QLDC. Please check that this a northing in NZTM2000" promptTitle="ERROR" sqref="F10:F100" xr:uid="{25519423-C8B1-4137-85AA-FD4C86C6FC67}">
      <formula1>4967104</formula1>
      <formula2>5128000</formula2>
    </dataValidation>
  </dataValidations>
  <pageMargins left="0.75" right="0.75" top="1" bottom="1" header="0.5" footer="0.5"/>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DCA9D-8F97-4622-8BF6-430E50CAABE9}">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13</v>
      </c>
      <c r="B2" t="s">
        <v>5180</v>
      </c>
      <c r="E2" t="b">
        <v>1</v>
      </c>
    </row>
    <row r="3" spans="1:5">
      <c r="A3">
        <v>21</v>
      </c>
      <c r="B3" t="s">
        <v>5205</v>
      </c>
      <c r="E3" t="b">
        <v>1</v>
      </c>
    </row>
    <row r="4" spans="1:5">
      <c r="A4">
        <v>35</v>
      </c>
      <c r="B4" t="s">
        <v>5246</v>
      </c>
      <c r="E4" t="b">
        <v>1</v>
      </c>
    </row>
    <row r="5" spans="1:5">
      <c r="A5">
        <v>37</v>
      </c>
      <c r="B5" t="s">
        <v>5251</v>
      </c>
      <c r="E5" t="b">
        <v>1</v>
      </c>
    </row>
    <row r="6" spans="1:5">
      <c r="A6">
        <v>40</v>
      </c>
      <c r="B6" t="s">
        <v>5255</v>
      </c>
      <c r="E6" t="b">
        <v>1</v>
      </c>
    </row>
    <row r="7" spans="1:5">
      <c r="A7">
        <v>41</v>
      </c>
      <c r="B7" t="s">
        <v>5256</v>
      </c>
      <c r="E7" t="b">
        <v>1</v>
      </c>
    </row>
    <row r="8" spans="1:5">
      <c r="A8">
        <v>45</v>
      </c>
      <c r="B8" t="s">
        <v>5265</v>
      </c>
      <c r="E8" t="b">
        <v>1</v>
      </c>
    </row>
  </sheetData>
  <pageMargins left="0.75" right="0.75" top="1" bottom="1" header="0.5" footer="0.5"/>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2380-A7E3-49CB-8782-BE2051609E97}">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3</v>
      </c>
      <c r="B2" t="s">
        <v>5164</v>
      </c>
      <c r="E2" t="b">
        <v>1</v>
      </c>
    </row>
    <row r="3" spans="1:5">
      <c r="A3">
        <v>22</v>
      </c>
      <c r="B3" t="s">
        <v>5209</v>
      </c>
      <c r="E3" t="b">
        <v>1</v>
      </c>
    </row>
    <row r="4" spans="1:5">
      <c r="A4">
        <v>38</v>
      </c>
      <c r="B4" t="s">
        <v>5253</v>
      </c>
      <c r="E4" t="b">
        <v>1</v>
      </c>
    </row>
    <row r="5" spans="1:5">
      <c r="A5">
        <v>40</v>
      </c>
      <c r="B5" t="s">
        <v>5255</v>
      </c>
      <c r="E5" t="b">
        <v>1</v>
      </c>
    </row>
    <row r="6" spans="1:5">
      <c r="A6">
        <v>41</v>
      </c>
      <c r="B6" t="s">
        <v>5256</v>
      </c>
      <c r="E6" t="b">
        <v>1</v>
      </c>
    </row>
  </sheetData>
  <pageMargins left="0.75" right="0.75" top="1" bottom="1" header="0.5" footer="0.5"/>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F28B7-9E0E-42AD-8B2B-C6AF1B08780A}">
  <dimension ref="A1:E9"/>
  <sheetViews>
    <sheetView workbookViewId="0">
      <selection activeCell="A2" sqref="A2:E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3</v>
      </c>
      <c r="B2" t="s">
        <v>5164</v>
      </c>
      <c r="E2" t="b">
        <v>1</v>
      </c>
    </row>
    <row r="3" spans="1:5">
      <c r="A3">
        <v>12</v>
      </c>
      <c r="B3" t="s">
        <v>5179</v>
      </c>
      <c r="E3" t="b">
        <v>1</v>
      </c>
    </row>
    <row r="4" spans="1:5">
      <c r="A4">
        <v>13</v>
      </c>
      <c r="B4" t="s">
        <v>5180</v>
      </c>
      <c r="E4" t="b">
        <v>1</v>
      </c>
    </row>
    <row r="5" spans="1:5">
      <c r="A5">
        <v>35</v>
      </c>
      <c r="B5" t="s">
        <v>5246</v>
      </c>
      <c r="E5" t="b">
        <v>1</v>
      </c>
    </row>
    <row r="6" spans="1:5">
      <c r="A6">
        <v>38</v>
      </c>
      <c r="B6" t="s">
        <v>5253</v>
      </c>
      <c r="E6" t="b">
        <v>1</v>
      </c>
    </row>
    <row r="7" spans="1:5">
      <c r="A7">
        <v>40</v>
      </c>
      <c r="B7" t="s">
        <v>5255</v>
      </c>
      <c r="E7" t="b">
        <v>1</v>
      </c>
    </row>
    <row r="8" spans="1:5">
      <c r="A8">
        <v>41</v>
      </c>
      <c r="B8" t="s">
        <v>5256</v>
      </c>
      <c r="E8" t="b">
        <v>1</v>
      </c>
    </row>
    <row r="9" spans="1:5">
      <c r="A9">
        <v>45</v>
      </c>
      <c r="B9" t="s">
        <v>5265</v>
      </c>
      <c r="E9" t="b">
        <v>1</v>
      </c>
    </row>
  </sheetData>
  <pageMargins left="0.75" right="0.75" top="1" bottom="1" header="0.5" footer="0.5"/>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6C236-F178-426A-8809-63016AD64201}">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4</v>
      </c>
      <c r="B2" t="s">
        <v>5165</v>
      </c>
      <c r="E2" t="b">
        <v>1</v>
      </c>
    </row>
    <row r="3" spans="1:5">
      <c r="A3">
        <v>10</v>
      </c>
      <c r="B3" t="s">
        <v>5176</v>
      </c>
      <c r="E3" t="b">
        <v>1</v>
      </c>
    </row>
    <row r="4" spans="1:5">
      <c r="A4">
        <v>13</v>
      </c>
      <c r="B4" t="s">
        <v>5180</v>
      </c>
      <c r="E4" t="b">
        <v>1</v>
      </c>
    </row>
    <row r="5" spans="1:5">
      <c r="A5">
        <v>19</v>
      </c>
      <c r="B5" t="s">
        <v>5201</v>
      </c>
      <c r="E5" t="b">
        <v>1</v>
      </c>
    </row>
    <row r="6" spans="1:5">
      <c r="A6">
        <v>32</v>
      </c>
      <c r="B6" t="s">
        <v>5234</v>
      </c>
      <c r="E6" t="b">
        <v>1</v>
      </c>
    </row>
    <row r="7" spans="1:5">
      <c r="A7">
        <v>33</v>
      </c>
      <c r="B7" t="s">
        <v>5236</v>
      </c>
      <c r="E7" t="b">
        <v>1</v>
      </c>
    </row>
    <row r="8" spans="1:5">
      <c r="A8">
        <v>34</v>
      </c>
      <c r="B8" t="s">
        <v>5238</v>
      </c>
      <c r="E8" t="b">
        <v>1</v>
      </c>
    </row>
    <row r="9" spans="1:5">
      <c r="A9">
        <v>35</v>
      </c>
      <c r="B9" t="s">
        <v>5246</v>
      </c>
      <c r="E9" t="b">
        <v>1</v>
      </c>
    </row>
    <row r="10" spans="1:5">
      <c r="A10">
        <v>40</v>
      </c>
      <c r="B10" t="s">
        <v>5255</v>
      </c>
      <c r="E10" t="b">
        <v>1</v>
      </c>
    </row>
    <row r="11" spans="1:5">
      <c r="A11">
        <v>41</v>
      </c>
      <c r="B11" t="s">
        <v>5256</v>
      </c>
      <c r="E11" t="b">
        <v>1</v>
      </c>
    </row>
  </sheetData>
  <pageMargins left="0.75" right="0.75" top="1" bottom="1" header="0.5" footer="0.5"/>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0E149-E9B4-41AD-831B-A1C395EBB8D0}">
  <dimension ref="A1:E10"/>
  <sheetViews>
    <sheetView workbookViewId="0">
      <selection activeCell="A2" sqref="A2:E1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4</v>
      </c>
      <c r="B2" t="s">
        <v>5165</v>
      </c>
      <c r="E2" t="b">
        <v>1</v>
      </c>
    </row>
    <row r="3" spans="1:5">
      <c r="A3">
        <v>11</v>
      </c>
      <c r="B3" t="s">
        <v>5178</v>
      </c>
      <c r="E3" t="b">
        <v>1</v>
      </c>
    </row>
    <row r="4" spans="1:5">
      <c r="A4">
        <v>13</v>
      </c>
      <c r="B4" t="s">
        <v>5180</v>
      </c>
      <c r="E4" t="b">
        <v>1</v>
      </c>
    </row>
    <row r="5" spans="1:5">
      <c r="A5">
        <v>16</v>
      </c>
      <c r="B5" t="s">
        <v>5194</v>
      </c>
      <c r="E5" t="b">
        <v>1</v>
      </c>
    </row>
    <row r="6" spans="1:5">
      <c r="A6">
        <v>19</v>
      </c>
      <c r="B6" t="s">
        <v>5201</v>
      </c>
      <c r="E6" t="b">
        <v>1</v>
      </c>
    </row>
    <row r="7" spans="1:5">
      <c r="A7">
        <v>32</v>
      </c>
      <c r="B7" t="s">
        <v>5234</v>
      </c>
      <c r="E7" t="b">
        <v>1</v>
      </c>
    </row>
    <row r="8" spans="1:5">
      <c r="A8">
        <v>39</v>
      </c>
      <c r="B8" t="s">
        <v>5254</v>
      </c>
      <c r="E8" t="b">
        <v>1</v>
      </c>
    </row>
    <row r="9" spans="1:5">
      <c r="A9">
        <v>40</v>
      </c>
      <c r="B9" t="s">
        <v>5255</v>
      </c>
      <c r="E9" t="b">
        <v>1</v>
      </c>
    </row>
    <row r="10" spans="1:5">
      <c r="A10">
        <v>41</v>
      </c>
      <c r="B10" t="s">
        <v>5256</v>
      </c>
      <c r="E10" t="b">
        <v>1</v>
      </c>
    </row>
  </sheetData>
  <pageMargins left="0.75" right="0.75" top="1" bottom="1" header="0.5" footer="0.5"/>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85103-99F6-4BF7-A7F4-9B3A05E53602}">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6</v>
      </c>
      <c r="B2" t="s">
        <v>5171</v>
      </c>
      <c r="E2" t="b">
        <v>1</v>
      </c>
    </row>
    <row r="3" spans="1:5">
      <c r="A3">
        <v>8</v>
      </c>
      <c r="B3" t="s">
        <v>5174</v>
      </c>
      <c r="E3" t="b">
        <v>1</v>
      </c>
    </row>
    <row r="4" spans="1:5">
      <c r="A4">
        <v>12</v>
      </c>
      <c r="B4" t="s">
        <v>5179</v>
      </c>
      <c r="E4" t="b">
        <v>1</v>
      </c>
    </row>
    <row r="5" spans="1:5">
      <c r="A5">
        <v>13</v>
      </c>
      <c r="B5" t="s">
        <v>5180</v>
      </c>
      <c r="E5" t="b">
        <v>1</v>
      </c>
    </row>
    <row r="6" spans="1:5">
      <c r="A6">
        <v>29</v>
      </c>
      <c r="B6" t="s">
        <v>5228</v>
      </c>
      <c r="E6" t="b">
        <v>1</v>
      </c>
    </row>
    <row r="7" spans="1:5">
      <c r="A7">
        <v>35</v>
      </c>
      <c r="B7" t="s">
        <v>5246</v>
      </c>
      <c r="E7" t="b">
        <v>1</v>
      </c>
    </row>
    <row r="8" spans="1:5">
      <c r="A8">
        <v>38</v>
      </c>
      <c r="B8" t="s">
        <v>5253</v>
      </c>
      <c r="E8" t="b">
        <v>1</v>
      </c>
    </row>
    <row r="9" spans="1:5">
      <c r="A9">
        <v>40</v>
      </c>
      <c r="B9" t="s">
        <v>5255</v>
      </c>
      <c r="E9" t="b">
        <v>1</v>
      </c>
    </row>
    <row r="10" spans="1:5">
      <c r="A10">
        <v>41</v>
      </c>
      <c r="B10" t="s">
        <v>5256</v>
      </c>
      <c r="E10" t="b">
        <v>1</v>
      </c>
    </row>
    <row r="11" spans="1:5">
      <c r="A11">
        <v>45</v>
      </c>
      <c r="B11" t="s">
        <v>5265</v>
      </c>
      <c r="E11" t="b">
        <v>1</v>
      </c>
    </row>
  </sheetData>
  <pageMargins left="0.75" right="0.75" top="1" bottom="1" header="0.5" footer="0.5"/>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6D6BA-23CB-4797-9736-BD58746EA8F9}">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4</v>
      </c>
      <c r="B2" t="s">
        <v>5165</v>
      </c>
      <c r="E2" t="b">
        <v>1</v>
      </c>
    </row>
    <row r="3" spans="1:5">
      <c r="A3">
        <v>10</v>
      </c>
      <c r="B3" t="s">
        <v>5176</v>
      </c>
      <c r="E3" t="b">
        <v>1</v>
      </c>
    </row>
    <row r="4" spans="1:5">
      <c r="A4">
        <v>13</v>
      </c>
      <c r="B4" t="s">
        <v>5180</v>
      </c>
      <c r="E4" t="b">
        <v>1</v>
      </c>
    </row>
    <row r="5" spans="1:5">
      <c r="A5">
        <v>19</v>
      </c>
      <c r="B5" t="s">
        <v>5201</v>
      </c>
      <c r="E5" t="b">
        <v>1</v>
      </c>
    </row>
    <row r="6" spans="1:5">
      <c r="A6">
        <v>25</v>
      </c>
      <c r="B6" t="s">
        <v>5216</v>
      </c>
      <c r="E6" t="b">
        <v>1</v>
      </c>
    </row>
    <row r="7" spans="1:5">
      <c r="A7">
        <v>32</v>
      </c>
      <c r="B7" t="s">
        <v>5234</v>
      </c>
      <c r="E7" t="b">
        <v>1</v>
      </c>
    </row>
    <row r="8" spans="1:5">
      <c r="A8">
        <v>34</v>
      </c>
      <c r="B8" t="s">
        <v>5238</v>
      </c>
      <c r="E8" t="b">
        <v>1</v>
      </c>
    </row>
    <row r="9" spans="1:5">
      <c r="A9">
        <v>40</v>
      </c>
      <c r="B9" t="s">
        <v>5255</v>
      </c>
      <c r="E9" t="b">
        <v>1</v>
      </c>
    </row>
    <row r="10" spans="1:5">
      <c r="A10">
        <v>41</v>
      </c>
      <c r="B10" t="s">
        <v>5256</v>
      </c>
      <c r="E10" t="b">
        <v>1</v>
      </c>
    </row>
    <row r="11" spans="1:5">
      <c r="A11">
        <v>45</v>
      </c>
      <c r="B11" t="s">
        <v>5265</v>
      </c>
      <c r="E11" t="b">
        <v>1</v>
      </c>
    </row>
  </sheetData>
  <pageMargins left="0.75" right="0.75" top="1" bottom="1" header="0.5" footer="0.5"/>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5A7C-E8E1-4DB7-B76A-09B4B589C2F3}">
  <dimension ref="A1:E9"/>
  <sheetViews>
    <sheetView workbookViewId="0">
      <selection activeCell="A2" sqref="A2:E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3</v>
      </c>
      <c r="B2" t="s">
        <v>5164</v>
      </c>
      <c r="E2" t="b">
        <v>1</v>
      </c>
    </row>
    <row r="3" spans="1:5">
      <c r="A3">
        <v>12</v>
      </c>
      <c r="B3" t="s">
        <v>5179</v>
      </c>
      <c r="E3" t="b">
        <v>1</v>
      </c>
    </row>
    <row r="4" spans="1:5">
      <c r="A4">
        <v>13</v>
      </c>
      <c r="B4" t="s">
        <v>5180</v>
      </c>
      <c r="E4" t="b">
        <v>1</v>
      </c>
    </row>
    <row r="5" spans="1:5">
      <c r="A5">
        <v>29</v>
      </c>
      <c r="B5" t="s">
        <v>5228</v>
      </c>
      <c r="E5" t="b">
        <v>1</v>
      </c>
    </row>
    <row r="6" spans="1:5">
      <c r="A6">
        <v>35</v>
      </c>
      <c r="B6" t="s">
        <v>5246</v>
      </c>
      <c r="E6" t="b">
        <v>1</v>
      </c>
    </row>
    <row r="7" spans="1:5">
      <c r="A7">
        <v>38</v>
      </c>
      <c r="B7" t="s">
        <v>5253</v>
      </c>
      <c r="E7" t="b">
        <v>1</v>
      </c>
    </row>
    <row r="8" spans="1:5">
      <c r="A8">
        <v>40</v>
      </c>
      <c r="B8" t="s">
        <v>5255</v>
      </c>
      <c r="E8" t="b">
        <v>1</v>
      </c>
    </row>
    <row r="9" spans="1:5">
      <c r="A9">
        <v>41</v>
      </c>
      <c r="B9" t="s">
        <v>5256</v>
      </c>
      <c r="E9" t="b">
        <v>1</v>
      </c>
    </row>
  </sheetData>
  <pageMargins left="0.75" right="0.75" top="1" bottom="1" header="0.5" footer="0.5"/>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5BE1-92CB-4070-BD10-C718077545D3}">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57</v>
      </c>
      <c r="B2" t="s">
        <v>5181</v>
      </c>
      <c r="E2" t="b">
        <v>1</v>
      </c>
    </row>
    <row r="3" spans="1:5">
      <c r="A3">
        <v>58</v>
      </c>
      <c r="B3" t="s">
        <v>5183</v>
      </c>
      <c r="E3" t="b">
        <v>1</v>
      </c>
    </row>
    <row r="4" spans="1:5">
      <c r="A4">
        <v>62</v>
      </c>
      <c r="B4" t="s">
        <v>5184</v>
      </c>
      <c r="E4" t="b">
        <v>1</v>
      </c>
    </row>
    <row r="5" spans="1:5">
      <c r="A5">
        <v>59</v>
      </c>
      <c r="B5" t="s">
        <v>5185</v>
      </c>
      <c r="E5" t="b">
        <v>1</v>
      </c>
    </row>
    <row r="6" spans="1:5">
      <c r="A6">
        <v>60</v>
      </c>
      <c r="B6" t="s">
        <v>5186</v>
      </c>
      <c r="E6" t="b">
        <v>1</v>
      </c>
    </row>
    <row r="7" spans="1:5">
      <c r="A7">
        <v>61</v>
      </c>
      <c r="B7" t="s">
        <v>5188</v>
      </c>
      <c r="E7" t="b">
        <v>1</v>
      </c>
    </row>
    <row r="8" spans="1:5">
      <c r="A8">
        <v>56</v>
      </c>
      <c r="B8" t="s">
        <v>5218</v>
      </c>
      <c r="E8" t="b">
        <v>1</v>
      </c>
    </row>
    <row r="9" spans="1:5">
      <c r="A9">
        <v>40</v>
      </c>
      <c r="B9" t="s">
        <v>5255</v>
      </c>
      <c r="E9" t="b">
        <v>1</v>
      </c>
    </row>
    <row r="10" spans="1:5">
      <c r="A10">
        <v>41</v>
      </c>
      <c r="B10" t="s">
        <v>5256</v>
      </c>
      <c r="E10" t="b">
        <v>1</v>
      </c>
    </row>
    <row r="11" spans="1:5">
      <c r="A11">
        <v>45</v>
      </c>
      <c r="B11" t="s">
        <v>5265</v>
      </c>
      <c r="E11" t="b">
        <v>1</v>
      </c>
    </row>
  </sheetData>
  <pageMargins left="0.75" right="0.75" top="1" bottom="1" header="0.5" footer="0.5"/>
  <tableParts count="1">
    <tablePart r:id="rId1"/>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BCF77-18AD-4C02-9C72-1F25E49E561A}">
  <dimension ref="A1:E13"/>
  <sheetViews>
    <sheetView workbookViewId="0">
      <selection activeCell="A2" sqref="A2:E1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4</v>
      </c>
      <c r="B2" t="s">
        <v>5165</v>
      </c>
      <c r="E2" t="b">
        <v>1</v>
      </c>
    </row>
    <row r="3" spans="1:5">
      <c r="A3">
        <v>64</v>
      </c>
      <c r="B3" t="s">
        <v>5167</v>
      </c>
      <c r="E3" t="b">
        <v>1</v>
      </c>
    </row>
    <row r="4" spans="1:5">
      <c r="A4">
        <v>63</v>
      </c>
      <c r="B4" t="s">
        <v>5168</v>
      </c>
      <c r="E4" t="b">
        <v>1</v>
      </c>
    </row>
    <row r="5" spans="1:5">
      <c r="A5">
        <v>65</v>
      </c>
      <c r="B5" t="s">
        <v>5169</v>
      </c>
      <c r="E5" t="b">
        <v>1</v>
      </c>
    </row>
    <row r="6" spans="1:5">
      <c r="A6">
        <v>13</v>
      </c>
      <c r="B6" t="s">
        <v>5180</v>
      </c>
      <c r="E6" t="b">
        <v>1</v>
      </c>
    </row>
    <row r="7" spans="1:5">
      <c r="A7">
        <v>66</v>
      </c>
      <c r="B7" t="s">
        <v>5224</v>
      </c>
      <c r="E7" t="b">
        <v>1</v>
      </c>
    </row>
    <row r="8" spans="1:5">
      <c r="A8">
        <v>67</v>
      </c>
      <c r="B8" t="s">
        <v>5242</v>
      </c>
      <c r="E8" t="b">
        <v>1</v>
      </c>
    </row>
    <row r="9" spans="1:5">
      <c r="A9">
        <v>68</v>
      </c>
      <c r="B9" t="s">
        <v>5243</v>
      </c>
      <c r="E9" t="b">
        <v>1</v>
      </c>
    </row>
    <row r="10" spans="1:5">
      <c r="A10">
        <v>69</v>
      </c>
      <c r="B10" t="s">
        <v>5244</v>
      </c>
      <c r="E10" t="b">
        <v>1</v>
      </c>
    </row>
    <row r="11" spans="1:5">
      <c r="A11">
        <v>40</v>
      </c>
      <c r="B11" t="s">
        <v>5255</v>
      </c>
      <c r="E11" t="b">
        <v>1</v>
      </c>
    </row>
    <row r="12" spans="1:5">
      <c r="A12">
        <v>41</v>
      </c>
      <c r="B12" t="s">
        <v>5256</v>
      </c>
      <c r="E12" t="b">
        <v>1</v>
      </c>
    </row>
    <row r="13" spans="1:5">
      <c r="A13">
        <v>45</v>
      </c>
      <c r="B13" t="s">
        <v>5265</v>
      </c>
      <c r="E13" t="b">
        <v>1</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13.140625" style="3" bestFit="1" customWidth="1" collapsed="1"/>
    <col min="6" max="6" width="13.140625" style="3" bestFit="1" customWidth="1"/>
    <col min="7" max="8" width="9.85546875" style="3" bestFit="1" customWidth="1"/>
    <col min="9" max="10" width="12" style="3" bestFit="1" customWidth="1"/>
    <col min="11" max="11" width="7.140625" style="3" bestFit="1" customWidth="1"/>
    <col min="12" max="12" width="7.140625" style="3" hidden="1" customWidth="1" outlineLevel="1"/>
    <col min="13" max="13" width="22.28515625" style="3" bestFit="1" customWidth="1" collapsed="1"/>
    <col min="14" max="14" width="22.28515625" style="3" hidden="1" customWidth="1" outlineLevel="1"/>
    <col min="15" max="15" width="13.140625" style="3" bestFit="1" customWidth="1" collapsed="1"/>
    <col min="16" max="16" width="12" style="3" bestFit="1" customWidth="1"/>
    <col min="17" max="17" width="16" style="3" bestFit="1" customWidth="1"/>
    <col min="18" max="18" width="14.140625" style="3" bestFit="1" customWidth="1"/>
    <col min="19" max="19" width="14.140625" style="3" hidden="1" customWidth="1" outlineLevel="1"/>
    <col min="20" max="20" width="23.85546875" style="3" bestFit="1" customWidth="1" collapsed="1"/>
    <col min="21" max="21" width="23.85546875" style="3" hidden="1" customWidth="1" outlineLevel="1"/>
    <col min="22" max="22" width="20.42578125" style="3" bestFit="1" customWidth="1" collapsed="1"/>
    <col min="23" max="23" width="20.42578125" style="3" hidden="1" customWidth="1" outlineLevel="1"/>
    <col min="24" max="24" width="15.85546875" style="3" bestFit="1" customWidth="1" collapsed="1"/>
    <col min="25" max="25" width="12.42578125" style="3" bestFit="1" customWidth="1"/>
    <col min="26" max="26" width="12.85546875" style="3" bestFit="1" customWidth="1"/>
    <col min="27" max="27" width="30.85546875" style="3" bestFit="1" customWidth="1"/>
    <col min="28" max="28" width="11.42578125" style="3" bestFit="1" customWidth="1"/>
    <col min="29" max="29" width="10.5703125" style="3" bestFit="1" customWidth="1"/>
    <col min="30" max="30" width="16.5703125" style="3" bestFit="1" customWidth="1"/>
    <col min="31" max="31" width="15.28515625" style="3" bestFit="1" customWidth="1"/>
    <col min="32" max="32" width="15.28515625" style="3" hidden="1" customWidth="1" outlineLevel="1"/>
    <col min="33" max="33" width="13.42578125" style="3" bestFit="1" customWidth="1" collapsed="1"/>
    <col min="34" max="34" width="18.85546875" style="3" bestFit="1" customWidth="1"/>
    <col min="35" max="35" width="18.85546875" style="3" hidden="1" customWidth="1" outlineLevel="1"/>
    <col min="36" max="36" width="22.42578125" style="3" bestFit="1" customWidth="1" collapsed="1"/>
    <col min="37" max="37" width="22.42578125" style="3" hidden="1" customWidth="1" outlineLevel="1"/>
    <col min="38" max="38" width="22.42578125" style="3" bestFit="1" customWidth="1" collapsed="1"/>
    <col min="39" max="39" width="22.42578125" style="3" hidden="1" customWidth="1" outlineLevel="1"/>
    <col min="40" max="40" width="19.7109375" style="3" bestFit="1" customWidth="1" collapsed="1"/>
    <col min="41" max="41" width="19.7109375" style="3" hidden="1" customWidth="1" outlineLevel="1"/>
    <col min="42" max="42" width="15" style="3" bestFit="1" customWidth="1" collapsed="1"/>
    <col min="43" max="43" width="15" style="3" hidden="1" customWidth="1" outlineLevel="1"/>
    <col min="44" max="44" width="12.28515625" style="3" bestFit="1" customWidth="1" collapsed="1"/>
    <col min="45" max="45" width="13.7109375" style="3" bestFit="1" customWidth="1"/>
    <col min="46" max="46" width="9.7109375" style="3" bestFit="1" customWidth="1"/>
    <col min="47" max="47" width="9.7109375" style="3" hidden="1" customWidth="1" outlineLevel="1"/>
    <col min="48" max="48" width="14.5703125" style="3" bestFit="1" customWidth="1" collapsed="1"/>
    <col min="49" max="49" width="11.85546875" style="3" bestFit="1" customWidth="1"/>
    <col min="50" max="50" width="18.7109375" style="3" bestFit="1" customWidth="1"/>
    <col min="51" max="51" width="32" style="3" bestFit="1" customWidth="1"/>
    <col min="52" max="132" width="9.140625" style="22"/>
    <col min="133" max="16384" width="9.140625" style="3"/>
  </cols>
  <sheetData>
    <row r="1" spans="1:132" s="13" customFormat="1">
      <c r="A1" s="10"/>
      <c r="B1" s="11" t="s">
        <v>0</v>
      </c>
      <c r="C1" s="12" t="s">
        <v>3</v>
      </c>
      <c r="D1" s="12"/>
      <c r="E1" s="12" t="s">
        <v>4</v>
      </c>
      <c r="F1" s="12" t="s">
        <v>5</v>
      </c>
      <c r="G1" s="12" t="s">
        <v>234</v>
      </c>
      <c r="H1" s="12" t="s">
        <v>235</v>
      </c>
      <c r="I1" s="12" t="s">
        <v>6</v>
      </c>
      <c r="J1" s="12" t="s">
        <v>236</v>
      </c>
      <c r="K1" s="12" t="s">
        <v>7</v>
      </c>
      <c r="L1" s="12"/>
      <c r="M1" s="12" t="s">
        <v>284</v>
      </c>
      <c r="N1" s="12"/>
      <c r="O1" s="12" t="s">
        <v>135</v>
      </c>
      <c r="P1" s="12" t="s">
        <v>237</v>
      </c>
      <c r="Q1" s="12" t="s">
        <v>238</v>
      </c>
      <c r="R1" s="12" t="s">
        <v>239</v>
      </c>
      <c r="S1" s="12"/>
      <c r="T1" s="12" t="s">
        <v>285</v>
      </c>
      <c r="U1" s="12"/>
      <c r="V1" s="12" t="s">
        <v>286</v>
      </c>
      <c r="W1" s="12"/>
      <c r="X1" s="12" t="s">
        <v>287</v>
      </c>
      <c r="Y1" s="12" t="s">
        <v>288</v>
      </c>
      <c r="Z1" s="12" t="s">
        <v>245</v>
      </c>
      <c r="AA1" s="12" t="s">
        <v>289</v>
      </c>
      <c r="AB1" s="12" t="s">
        <v>26</v>
      </c>
      <c r="AC1" s="12" t="s">
        <v>27</v>
      </c>
      <c r="AD1" s="12" t="s">
        <v>28</v>
      </c>
      <c r="AE1" s="12" t="s">
        <v>29</v>
      </c>
      <c r="AF1" s="12"/>
      <c r="AG1" s="12" t="s">
        <v>30</v>
      </c>
      <c r="AH1" s="12" t="s">
        <v>31</v>
      </c>
      <c r="AI1" s="12"/>
      <c r="AJ1" s="12" t="s">
        <v>32</v>
      </c>
      <c r="AK1" s="12"/>
      <c r="AL1" s="12" t="s">
        <v>33</v>
      </c>
      <c r="AM1" s="12"/>
      <c r="AN1" s="12" t="s">
        <v>34</v>
      </c>
      <c r="AO1" s="12"/>
      <c r="AP1" s="12" t="s">
        <v>35</v>
      </c>
      <c r="AQ1" s="12"/>
      <c r="AR1" s="12" t="s">
        <v>36</v>
      </c>
      <c r="AS1" s="12" t="s">
        <v>37</v>
      </c>
      <c r="AT1" s="12" t="s">
        <v>38</v>
      </c>
      <c r="AU1" s="12"/>
      <c r="AV1" s="12" t="s">
        <v>39</v>
      </c>
      <c r="AW1" s="12" t="s">
        <v>40</v>
      </c>
      <c r="AX1" s="12" t="s">
        <v>41</v>
      </c>
      <c r="AY1" s="12" t="s">
        <v>42</v>
      </c>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row>
    <row r="2" spans="1:132" s="13" customFormat="1" outlineLevel="1">
      <c r="A2" s="14" t="s">
        <v>43</v>
      </c>
      <c r="B2" s="15" t="s">
        <v>44</v>
      </c>
      <c r="C2" s="15" t="str">
        <f>_xlfn.IFNA(IF(MATCH("ERROR",D10:D110,0),"ERROR"),"")</f>
        <v/>
      </c>
      <c r="D2" s="15" t="s">
        <v>47</v>
      </c>
      <c r="E2" s="15" t="s">
        <v>48</v>
      </c>
      <c r="F2" s="15" t="s">
        <v>49</v>
      </c>
      <c r="G2" s="15" t="s">
        <v>255</v>
      </c>
      <c r="H2" s="15" t="s">
        <v>256</v>
      </c>
      <c r="I2" s="15" t="s">
        <v>50</v>
      </c>
      <c r="J2" s="15" t="s">
        <v>257</v>
      </c>
      <c r="K2" s="15" t="str">
        <f>_xlfn.IFNA(IF(MATCH("ERROR",L10:L110,0),"ERROR"),"")</f>
        <v/>
      </c>
      <c r="L2" s="15" t="s">
        <v>51</v>
      </c>
      <c r="M2" s="15" t="str">
        <f>_xlfn.IFNA(IF(MATCH("ERROR",N10:N110,0),"ERROR"),"")</f>
        <v/>
      </c>
      <c r="N2" s="15" t="s">
        <v>290</v>
      </c>
      <c r="O2" s="15" t="s">
        <v>291</v>
      </c>
      <c r="P2" s="15" t="s">
        <v>258</v>
      </c>
      <c r="Q2" s="15" t="s">
        <v>259</v>
      </c>
      <c r="R2" s="15" t="str">
        <f>_xlfn.IFNA(IF(MATCH("ERROR",S10:S110,0),"ERROR"),"")</f>
        <v/>
      </c>
      <c r="S2" s="15" t="s">
        <v>260</v>
      </c>
      <c r="T2" s="15" t="str">
        <f>_xlfn.IFNA(IF(MATCH("ERROR",U10:U110,0),"ERROR"),"")</f>
        <v/>
      </c>
      <c r="U2" s="15" t="s">
        <v>292</v>
      </c>
      <c r="V2" s="15" t="str">
        <f>_xlfn.IFNA(IF(MATCH("ERROR",W10:W110,0),"ERROR"),"")</f>
        <v/>
      </c>
      <c r="W2" s="15" t="s">
        <v>293</v>
      </c>
      <c r="X2" s="15" t="s">
        <v>175</v>
      </c>
      <c r="Y2" s="15" t="s">
        <v>294</v>
      </c>
      <c r="Z2" s="15" t="s">
        <v>266</v>
      </c>
      <c r="AA2" s="15" t="s">
        <v>295</v>
      </c>
      <c r="AB2" s="15" t="s">
        <v>70</v>
      </c>
      <c r="AC2" s="15" t="s">
        <v>71</v>
      </c>
      <c r="AD2" s="15" t="s">
        <v>72</v>
      </c>
      <c r="AE2" s="15" t="str">
        <f>_xlfn.IFNA(IF(MATCH("ERROR",AF10:AF110,0),"ERROR"),"")</f>
        <v/>
      </c>
      <c r="AF2" s="15" t="s">
        <v>73</v>
      </c>
      <c r="AG2" s="15" t="s">
        <v>74</v>
      </c>
      <c r="AH2" s="15" t="str">
        <f>_xlfn.IFNA(IF(MATCH("ERROR",AI10:AI110,0),"ERROR"),"")</f>
        <v/>
      </c>
      <c r="AI2" s="15" t="s">
        <v>75</v>
      </c>
      <c r="AJ2" s="15" t="str">
        <f>_xlfn.IFNA(IF(MATCH("ERROR",AK10:AK110,0),"ERROR"),"")</f>
        <v/>
      </c>
      <c r="AK2" s="15" t="s">
        <v>76</v>
      </c>
      <c r="AL2" s="15" t="str">
        <f>_xlfn.IFNA(IF(MATCH("ERROR",AM10:AM110,0),"ERROR"),"")</f>
        <v/>
      </c>
      <c r="AM2" s="15" t="s">
        <v>77</v>
      </c>
      <c r="AN2" s="15" t="str">
        <f>_xlfn.IFNA(IF(MATCH("ERROR",AO10:AO110,0),"ERROR"),"")</f>
        <v/>
      </c>
      <c r="AO2" s="15" t="s">
        <v>78</v>
      </c>
      <c r="AP2" s="15" t="str">
        <f>_xlfn.IFNA(IF(MATCH("ERROR",AQ10:AQ110,0),"ERROR"),"")</f>
        <v/>
      </c>
      <c r="AQ2" s="15" t="s">
        <v>79</v>
      </c>
      <c r="AR2" s="15" t="s">
        <v>80</v>
      </c>
      <c r="AS2" s="15" t="s">
        <v>81</v>
      </c>
      <c r="AT2" s="15" t="str">
        <f>_xlfn.IFNA(IF(MATCH("ERROR",AU10:AU110,0),"ERROR"),"")</f>
        <v/>
      </c>
      <c r="AU2" s="15" t="s">
        <v>82</v>
      </c>
      <c r="AV2" s="15" t="s">
        <v>83</v>
      </c>
      <c r="AW2" s="15" t="s">
        <v>84</v>
      </c>
      <c r="AX2" s="15" t="s">
        <v>85</v>
      </c>
      <c r="AY2" s="15" t="s">
        <v>86</v>
      </c>
      <c r="AZ2" s="20" t="str">
        <f>_xlfn.IFNA(IF(MATCH("ERROR",BA10:BA110,0),"ERROR"),"")</f>
        <v/>
      </c>
      <c r="BA2" s="20" t="str">
        <f>_xlfn.IFNA(IF(MATCH("ERROR",BB10:BB110,0),"ERROR"),"")</f>
        <v/>
      </c>
      <c r="BB2" s="20" t="str">
        <f>_xlfn.IFNA(IF(MATCH("ERROR",BC10:BC110,0),"ERROR"),"")</f>
        <v/>
      </c>
      <c r="BC2" s="20" t="str">
        <f>_xlfn.IFNA(IF(MATCH("ERROR",BD10:BD110,0),"ERROR"),"")</f>
        <v/>
      </c>
      <c r="BD2" s="20" t="str">
        <f>_xlfn.IFNA(IF(MATCH("ERROR",BE10:BE110,0),"ERROR"),"")</f>
        <v/>
      </c>
      <c r="BE2" s="20" t="str">
        <f>_xlfn.IFNA(IF(MATCH("ERROR",BF10:BF110,0),"ERROR"),"")</f>
        <v/>
      </c>
      <c r="BF2" s="20" t="str">
        <f>_xlfn.IFNA(IF(MATCH("ERROR",BG10:BG110,0),"ERROR"),"")</f>
        <v/>
      </c>
      <c r="BG2" s="20" t="str">
        <f>_xlfn.IFNA(IF(MATCH("ERROR",BH10:BH110,0),"ERROR"),"")</f>
        <v/>
      </c>
      <c r="BH2" s="20" t="str">
        <f>_xlfn.IFNA(IF(MATCH("ERROR",BI10:BI110,0),"ERROR"),"")</f>
        <v/>
      </c>
      <c r="BI2" s="20" t="str">
        <f>_xlfn.IFNA(IF(MATCH("ERROR",BJ10:BJ110,0),"ERROR"),"")</f>
        <v/>
      </c>
      <c r="BJ2" s="20" t="str">
        <f>_xlfn.IFNA(IF(MATCH("ERROR",BK10:BK110,0),"ERROR"),"")</f>
        <v/>
      </c>
      <c r="BK2" s="20" t="str">
        <f>_xlfn.IFNA(IF(MATCH("ERROR",BL10:BL110,0),"ERROR"),"")</f>
        <v/>
      </c>
      <c r="BL2" s="20" t="str">
        <f>_xlfn.IFNA(IF(MATCH("ERROR",BM10:BM110,0),"ERROR"),"")</f>
        <v/>
      </c>
      <c r="BM2" s="20" t="str">
        <f>_xlfn.IFNA(IF(MATCH("ERROR",BN10:BN110,0),"ERROR"),"")</f>
        <v/>
      </c>
      <c r="BN2" s="20" t="str">
        <f>_xlfn.IFNA(IF(MATCH("ERROR",BO10:BO110,0),"ERROR"),"")</f>
        <v/>
      </c>
      <c r="BO2" s="20" t="str">
        <f>_xlfn.IFNA(IF(MATCH("ERROR",BP10:BP110,0),"ERROR"),"")</f>
        <v/>
      </c>
      <c r="BP2" s="20" t="str">
        <f>_xlfn.IFNA(IF(MATCH("ERROR",BQ10:BQ110,0),"ERROR"),"")</f>
        <v/>
      </c>
      <c r="BQ2" s="20" t="str">
        <f>_xlfn.IFNA(IF(MATCH("ERROR",BR10:BR110,0),"ERROR"),"")</f>
        <v/>
      </c>
      <c r="BR2" s="20" t="str">
        <f>_xlfn.IFNA(IF(MATCH("ERROR",BS10:BS110,0),"ERROR"),"")</f>
        <v/>
      </c>
      <c r="BS2" s="20" t="str">
        <f>_xlfn.IFNA(IF(MATCH("ERROR",BT10:BT110,0),"ERROR"),"")</f>
        <v/>
      </c>
      <c r="BT2" s="20" t="str">
        <f>_xlfn.IFNA(IF(MATCH("ERROR",BU10:BU110,0),"ERROR"),"")</f>
        <v/>
      </c>
      <c r="BU2" s="20" t="str">
        <f>_xlfn.IFNA(IF(MATCH("ERROR",BV10:BV110,0),"ERROR"),"")</f>
        <v/>
      </c>
      <c r="BV2" s="20" t="str">
        <f>_xlfn.IFNA(IF(MATCH("ERROR",BW10:BW110,0),"ERROR"),"")</f>
        <v/>
      </c>
      <c r="BW2" s="20" t="str">
        <f>_xlfn.IFNA(IF(MATCH("ERROR",BX10:BX110,0),"ERROR"),"")</f>
        <v/>
      </c>
      <c r="BX2" s="20" t="str">
        <f>_xlfn.IFNA(IF(MATCH("ERROR",BY10:BY110,0),"ERROR"),"")</f>
        <v/>
      </c>
      <c r="BY2" s="20" t="str">
        <f>_xlfn.IFNA(IF(MATCH("ERROR",BZ10:BZ110,0),"ERROR"),"")</f>
        <v/>
      </c>
      <c r="BZ2" s="20" t="str">
        <f>_xlfn.IFNA(IF(MATCH("ERROR",CA10:CA110,0),"ERROR"),"")</f>
        <v/>
      </c>
      <c r="CA2" s="20" t="str">
        <f>_xlfn.IFNA(IF(MATCH("ERROR",CB10:CB110,0),"ERROR"),"")</f>
        <v/>
      </c>
      <c r="CB2" s="20" t="str">
        <f>_xlfn.IFNA(IF(MATCH("ERROR",CC10:CC110,0),"ERROR"),"")</f>
        <v/>
      </c>
      <c r="CC2" s="20" t="str">
        <f>_xlfn.IFNA(IF(MATCH("ERROR",CD10:CD110,0),"ERROR"),"")</f>
        <v/>
      </c>
      <c r="CD2" s="20" t="str">
        <f>_xlfn.IFNA(IF(MATCH("ERROR",CE10:CE110,0),"ERROR"),"")</f>
        <v/>
      </c>
      <c r="CE2" s="20" t="str">
        <f>_xlfn.IFNA(IF(MATCH("ERROR",CF10:CF110,0),"ERROR"),"")</f>
        <v/>
      </c>
      <c r="CF2" s="20" t="str">
        <f>_xlfn.IFNA(IF(MATCH("ERROR",CG10:CG110,0),"ERROR"),"")</f>
        <v/>
      </c>
      <c r="CG2" s="20" t="str">
        <f>_xlfn.IFNA(IF(MATCH("ERROR",CH10:CH110,0),"ERROR"),"")</f>
        <v/>
      </c>
      <c r="CH2" s="20" t="str">
        <f>_xlfn.IFNA(IF(MATCH("ERROR",CI10:CI110,0),"ERROR"),"")</f>
        <v/>
      </c>
      <c r="CI2" s="20" t="str">
        <f>_xlfn.IFNA(IF(MATCH("ERROR",CJ10:CJ110,0),"ERROR"),"")</f>
        <v/>
      </c>
      <c r="CJ2" s="20" t="str">
        <f>_xlfn.IFNA(IF(MATCH("ERROR",CK10:CK110,0),"ERROR"),"")</f>
        <v/>
      </c>
      <c r="CK2" s="20" t="str">
        <f>_xlfn.IFNA(IF(MATCH("ERROR",CL10:CL110,0),"ERROR"),"")</f>
        <v/>
      </c>
      <c r="CL2" s="20" t="str">
        <f>_xlfn.IFNA(IF(MATCH("ERROR",CM10:CM110,0),"ERROR"),"")</f>
        <v/>
      </c>
      <c r="CM2" s="20" t="str">
        <f>_xlfn.IFNA(IF(MATCH("ERROR",CN10:CN110,0),"ERROR"),"")</f>
        <v/>
      </c>
      <c r="CN2" s="20" t="str">
        <f>_xlfn.IFNA(IF(MATCH("ERROR",CO10:CO110,0),"ERROR"),"")</f>
        <v/>
      </c>
      <c r="CO2" s="20" t="str">
        <f>_xlfn.IFNA(IF(MATCH("ERROR",CP10:CP110,0),"ERROR"),"")</f>
        <v/>
      </c>
      <c r="CP2" s="20" t="str">
        <f>_xlfn.IFNA(IF(MATCH("ERROR",CQ10:CQ110,0),"ERROR"),"")</f>
        <v/>
      </c>
      <c r="CQ2" s="20" t="str">
        <f>_xlfn.IFNA(IF(MATCH("ERROR",CR10:CR110,0),"ERROR"),"")</f>
        <v/>
      </c>
      <c r="CR2" s="20" t="str">
        <f>_xlfn.IFNA(IF(MATCH("ERROR",CS10:CS110,0),"ERROR"),"")</f>
        <v/>
      </c>
      <c r="CS2" s="20" t="str">
        <f>_xlfn.IFNA(IF(MATCH("ERROR",CT10:CT110,0),"ERROR"),"")</f>
        <v/>
      </c>
      <c r="CT2" s="20" t="str">
        <f>_xlfn.IFNA(IF(MATCH("ERROR",CU10:CU110,0),"ERROR"),"")</f>
        <v/>
      </c>
      <c r="CU2" s="20" t="str">
        <f>_xlfn.IFNA(IF(MATCH("ERROR",CV10:CV110,0),"ERROR"),"")</f>
        <v/>
      </c>
      <c r="CV2" s="20" t="str">
        <f>_xlfn.IFNA(IF(MATCH("ERROR",CW10:CW110,0),"ERROR"),"")</f>
        <v/>
      </c>
      <c r="CW2" s="20" t="str">
        <f>_xlfn.IFNA(IF(MATCH("ERROR",CX10:CX110,0),"ERROR"),"")</f>
        <v/>
      </c>
      <c r="CX2" s="20" t="str">
        <f>_xlfn.IFNA(IF(MATCH("ERROR",CY10:CY110,0),"ERROR"),"")</f>
        <v/>
      </c>
      <c r="CY2" s="20" t="str">
        <f>_xlfn.IFNA(IF(MATCH("ERROR",CZ10:CZ110,0),"ERROR"),"")</f>
        <v/>
      </c>
      <c r="CZ2" s="20" t="str">
        <f>_xlfn.IFNA(IF(MATCH("ERROR",DA10:DA110,0),"ERROR"),"")</f>
        <v/>
      </c>
      <c r="DA2" s="20" t="str">
        <f>_xlfn.IFNA(IF(MATCH("ERROR",DB10:DB110,0),"ERROR"),"")</f>
        <v/>
      </c>
      <c r="DB2" s="20" t="str">
        <f>_xlfn.IFNA(IF(MATCH("ERROR",DC10:DC110,0),"ERROR"),"")</f>
        <v/>
      </c>
      <c r="DC2" s="20" t="str">
        <f>_xlfn.IFNA(IF(MATCH("ERROR",DD10:DD110,0),"ERROR"),"")</f>
        <v/>
      </c>
      <c r="DD2" s="20" t="str">
        <f>_xlfn.IFNA(IF(MATCH("ERROR",DE10:DE110,0),"ERROR"),"")</f>
        <v/>
      </c>
      <c r="DE2" s="20" t="str">
        <f>_xlfn.IFNA(IF(MATCH("ERROR",DF10:DF110,0),"ERROR"),"")</f>
        <v/>
      </c>
      <c r="DF2" s="20" t="str">
        <f>_xlfn.IFNA(IF(MATCH("ERROR",DG10:DG110,0),"ERROR"),"")</f>
        <v/>
      </c>
      <c r="DG2" s="20" t="str">
        <f>_xlfn.IFNA(IF(MATCH("ERROR",DH10:DH110,0),"ERROR"),"")</f>
        <v/>
      </c>
      <c r="DH2" s="20" t="str">
        <f>_xlfn.IFNA(IF(MATCH("ERROR",DI10:DI110,0),"ERROR"),"")</f>
        <v/>
      </c>
      <c r="DI2" s="20" t="str">
        <f>_xlfn.IFNA(IF(MATCH("ERROR",DJ10:DJ110,0),"ERROR"),"")</f>
        <v/>
      </c>
      <c r="DJ2" s="20" t="str">
        <f>_xlfn.IFNA(IF(MATCH("ERROR",DK10:DK110,0),"ERROR"),"")</f>
        <v/>
      </c>
      <c r="DK2" s="20" t="str">
        <f>_xlfn.IFNA(IF(MATCH("ERROR",DL10:DL110,0),"ERROR"),"")</f>
        <v/>
      </c>
      <c r="DL2" s="20" t="str">
        <f>_xlfn.IFNA(IF(MATCH("ERROR",DM10:DM110,0),"ERROR"),"")</f>
        <v/>
      </c>
      <c r="DM2" s="20" t="str">
        <f>_xlfn.IFNA(IF(MATCH("ERROR",DN10:DN110,0),"ERROR"),"")</f>
        <v/>
      </c>
      <c r="DN2" s="20" t="str">
        <f>_xlfn.IFNA(IF(MATCH("ERROR",DO10:DO110,0),"ERROR"),"")</f>
        <v/>
      </c>
      <c r="DO2" s="20" t="str">
        <f>_xlfn.IFNA(IF(MATCH("ERROR",DP10:DP110,0),"ERROR"),"")</f>
        <v/>
      </c>
      <c r="DP2" s="20" t="str">
        <f>_xlfn.IFNA(IF(MATCH("ERROR",DQ10:DQ110,0),"ERROR"),"")</f>
        <v/>
      </c>
      <c r="DQ2" s="20" t="str">
        <f>_xlfn.IFNA(IF(MATCH("ERROR",DR10:DR110,0),"ERROR"),"")</f>
        <v/>
      </c>
      <c r="DR2" s="20" t="str">
        <f>_xlfn.IFNA(IF(MATCH("ERROR",DS10:DS110,0),"ERROR"),"")</f>
        <v/>
      </c>
      <c r="DS2" s="20" t="str">
        <f>_xlfn.IFNA(IF(MATCH("ERROR",DT10:DT110,0),"ERROR"),"")</f>
        <v/>
      </c>
      <c r="DT2" s="20" t="str">
        <f>_xlfn.IFNA(IF(MATCH("ERROR",DU10:DU110,0),"ERROR"),"")</f>
        <v/>
      </c>
      <c r="DU2" s="20" t="str">
        <f>_xlfn.IFNA(IF(MATCH("ERROR",DV10:DV110,0),"ERROR"),"")</f>
        <v/>
      </c>
      <c r="DV2" s="20" t="str">
        <f>_xlfn.IFNA(IF(MATCH("ERROR",DW10:DW110,0),"ERROR"),"")</f>
        <v/>
      </c>
      <c r="DW2" s="20" t="str">
        <f>_xlfn.IFNA(IF(MATCH("ERROR",DX10:DX110,0),"ERROR"),"")</f>
        <v/>
      </c>
      <c r="DX2" s="20" t="str">
        <f>_xlfn.IFNA(IF(MATCH("ERROR",DY10:DY110,0),"ERROR"),"")</f>
        <v/>
      </c>
      <c r="DY2" s="20" t="str">
        <f>_xlfn.IFNA(IF(MATCH("ERROR",DZ10:DZ110,0),"ERROR"),"")</f>
        <v/>
      </c>
      <c r="DZ2" s="20" t="str">
        <f>_xlfn.IFNA(IF(MATCH("ERROR",EA10:EA110,0),"ERROR"),"")</f>
        <v/>
      </c>
      <c r="EA2" s="20" t="str">
        <f>_xlfn.IFNA(IF(MATCH("ERROR",EB10:EB110,0),"ERROR"),"")</f>
        <v/>
      </c>
      <c r="EB2" s="20" t="str">
        <f>_xlfn.IFNA(IF(MATCH("ERROR",EC10:EC110,0),"ERROR"),"")</f>
        <v/>
      </c>
    </row>
    <row r="3" spans="1:132" s="18" customFormat="1">
      <c r="A3" s="16" t="s">
        <v>87</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row>
    <row r="4" spans="1:132" s="13" customFormat="1" outlineLevel="1">
      <c r="A4" s="14" t="s">
        <v>88</v>
      </c>
      <c r="B4" s="13" t="s">
        <v>89</v>
      </c>
      <c r="C4" s="13" t="s">
        <v>93</v>
      </c>
      <c r="E4" s="13" t="s">
        <v>94</v>
      </c>
      <c r="F4" s="13" t="s">
        <v>94</v>
      </c>
      <c r="G4" s="13" t="s">
        <v>93</v>
      </c>
      <c r="H4" s="13" t="s">
        <v>93</v>
      </c>
      <c r="I4" s="13" t="s">
        <v>95</v>
      </c>
      <c r="J4" s="13" t="s">
        <v>95</v>
      </c>
      <c r="K4" s="13" t="s">
        <v>96</v>
      </c>
      <c r="M4" s="13" t="s">
        <v>90</v>
      </c>
      <c r="O4" s="13" t="s">
        <v>296</v>
      </c>
      <c r="P4" s="13" t="s">
        <v>276</v>
      </c>
      <c r="Q4" s="13" t="s">
        <v>277</v>
      </c>
      <c r="R4" s="13" t="s">
        <v>99</v>
      </c>
      <c r="T4" s="13" t="s">
        <v>90</v>
      </c>
      <c r="V4" s="13" t="s">
        <v>90</v>
      </c>
      <c r="X4" s="13" t="s">
        <v>102</v>
      </c>
      <c r="Y4" s="13" t="s">
        <v>95</v>
      </c>
      <c r="Z4" s="13" t="s">
        <v>97</v>
      </c>
      <c r="AA4" s="13" t="s">
        <v>97</v>
      </c>
      <c r="AB4" s="13" t="s">
        <v>103</v>
      </c>
      <c r="AC4" s="13" t="s">
        <v>104</v>
      </c>
      <c r="AD4" s="13" t="s">
        <v>102</v>
      </c>
      <c r="AE4" s="13" t="s">
        <v>90</v>
      </c>
      <c r="AG4" s="13" t="s">
        <v>103</v>
      </c>
      <c r="AH4" s="13" t="s">
        <v>99</v>
      </c>
      <c r="AJ4" s="13" t="s">
        <v>90</v>
      </c>
      <c r="AL4" s="13" t="s">
        <v>90</v>
      </c>
      <c r="AN4" s="13" t="s">
        <v>90</v>
      </c>
      <c r="AP4" s="13" t="s">
        <v>90</v>
      </c>
      <c r="AR4" s="13" t="s">
        <v>105</v>
      </c>
      <c r="AS4" s="13" t="s">
        <v>97</v>
      </c>
      <c r="AT4" s="13" t="s">
        <v>96</v>
      </c>
      <c r="AV4" s="13" t="s">
        <v>103</v>
      </c>
      <c r="AW4" s="13" t="s">
        <v>106</v>
      </c>
      <c r="AX4" s="13" t="s">
        <v>94</v>
      </c>
      <c r="AY4" s="13" t="s">
        <v>107</v>
      </c>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row>
    <row r="5" spans="1:132" s="13" customFormat="1" outlineLevel="1">
      <c r="A5" s="14" t="s">
        <v>108</v>
      </c>
      <c r="B5" s="13" t="b">
        <v>0</v>
      </c>
      <c r="C5" s="13" t="b">
        <v>1</v>
      </c>
      <c r="E5" s="13" t="b">
        <v>1</v>
      </c>
      <c r="F5" s="13" t="b">
        <v>1</v>
      </c>
      <c r="G5" s="13" t="b">
        <v>1</v>
      </c>
      <c r="H5" s="13" t="b">
        <v>1</v>
      </c>
      <c r="I5" s="13" t="b">
        <v>1</v>
      </c>
      <c r="J5" s="13" t="b">
        <v>0</v>
      </c>
      <c r="K5" s="13" t="b">
        <v>1</v>
      </c>
      <c r="M5" s="13" t="b">
        <v>1</v>
      </c>
      <c r="O5" s="13" t="b">
        <v>1</v>
      </c>
      <c r="P5" s="13" t="b">
        <v>0</v>
      </c>
      <c r="Q5" s="13" t="b">
        <v>0</v>
      </c>
      <c r="R5" s="13" t="b">
        <f>IF(Q10&lt;&gt;"",TRUE,FALSE)</f>
        <v>0</v>
      </c>
      <c r="T5" s="13" t="b">
        <v>1</v>
      </c>
      <c r="V5" s="13" t="b">
        <v>1</v>
      </c>
      <c r="X5" s="13" t="b">
        <v>1</v>
      </c>
      <c r="Y5" s="13" t="b">
        <v>1</v>
      </c>
      <c r="Z5" s="13" t="b">
        <v>1</v>
      </c>
      <c r="AA5" s="13" t="b">
        <v>1</v>
      </c>
      <c r="AB5" s="13" t="b">
        <v>1</v>
      </c>
      <c r="AC5" s="13" t="b">
        <v>0</v>
      </c>
      <c r="AD5" s="13" t="b">
        <v>0</v>
      </c>
      <c r="AE5" s="13" t="b">
        <v>1</v>
      </c>
      <c r="AG5" s="13" t="b">
        <v>0</v>
      </c>
      <c r="AH5" s="13" t="b">
        <v>0</v>
      </c>
      <c r="AJ5" s="13" t="b">
        <v>1</v>
      </c>
      <c r="AL5" s="13" t="b">
        <v>1</v>
      </c>
      <c r="AN5" s="13" t="b">
        <v>0</v>
      </c>
      <c r="AP5" s="13" t="b">
        <v>0</v>
      </c>
      <c r="AR5" s="13" t="b">
        <v>0</v>
      </c>
      <c r="AS5" s="13" t="b">
        <v>1</v>
      </c>
      <c r="AT5" s="13" t="b">
        <v>1</v>
      </c>
      <c r="AV5" s="13" t="b">
        <v>1</v>
      </c>
      <c r="AW5" s="13" t="b">
        <v>0</v>
      </c>
      <c r="AX5" s="13" t="b">
        <v>0</v>
      </c>
      <c r="AY5" s="13" t="b">
        <v>0</v>
      </c>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row>
    <row r="6" spans="1:132" s="13" customFormat="1" outlineLevel="1">
      <c r="A6" s="14" t="s">
        <v>109</v>
      </c>
      <c r="B6" s="13" t="b">
        <v>0</v>
      </c>
      <c r="C6" s="13" t="b">
        <v>0</v>
      </c>
      <c r="E6" s="13" t="b">
        <v>0</v>
      </c>
      <c r="F6" s="13" t="b">
        <v>0</v>
      </c>
      <c r="G6" s="13" t="b">
        <v>0</v>
      </c>
      <c r="H6" s="13" t="b">
        <v>0</v>
      </c>
      <c r="I6" s="13" t="b">
        <v>0</v>
      </c>
      <c r="J6" s="13" t="b">
        <v>0</v>
      </c>
      <c r="K6" s="13" t="b">
        <v>0</v>
      </c>
      <c r="M6" s="13" t="b">
        <v>0</v>
      </c>
      <c r="O6" s="13" t="b">
        <v>0</v>
      </c>
      <c r="P6" s="13" t="b">
        <v>1</v>
      </c>
      <c r="Q6" s="13" t="b">
        <v>0</v>
      </c>
      <c r="R6" s="13" t="b">
        <v>0</v>
      </c>
      <c r="T6" s="13" t="b">
        <v>0</v>
      </c>
      <c r="V6" s="13" t="b">
        <v>0</v>
      </c>
      <c r="X6" s="13" t="b">
        <v>0</v>
      </c>
      <c r="Y6" s="13" t="b">
        <v>0</v>
      </c>
      <c r="Z6" s="13" t="b">
        <v>0</v>
      </c>
      <c r="AA6" s="13" t="b">
        <v>0</v>
      </c>
      <c r="AB6" s="13" t="b">
        <v>0</v>
      </c>
      <c r="AC6" s="13" t="b">
        <v>1</v>
      </c>
      <c r="AD6" s="13" t="b">
        <v>0</v>
      </c>
      <c r="AE6" s="13" t="b">
        <v>0</v>
      </c>
      <c r="AG6" s="13" t="b">
        <v>0</v>
      </c>
      <c r="AH6" s="13" t="b">
        <v>0</v>
      </c>
      <c r="AJ6" s="13" t="b">
        <v>0</v>
      </c>
      <c r="AL6" s="13" t="b">
        <v>0</v>
      </c>
      <c r="AN6" s="13" t="b">
        <v>0</v>
      </c>
      <c r="AP6" s="13" t="b">
        <v>0</v>
      </c>
      <c r="AR6" s="13" t="b">
        <v>0</v>
      </c>
      <c r="AS6" s="13" t="b">
        <v>0</v>
      </c>
      <c r="AT6" s="13" t="b">
        <v>0</v>
      </c>
      <c r="AV6" s="13" t="b">
        <v>0</v>
      </c>
      <c r="AW6" s="13" t="b">
        <v>0</v>
      </c>
      <c r="AX6" s="13" t="b">
        <v>0</v>
      </c>
      <c r="AY6" s="13" t="b">
        <v>0</v>
      </c>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row>
    <row r="7" spans="1:132" s="13" customFormat="1" outlineLevel="1">
      <c r="A7" s="14" t="s">
        <v>110</v>
      </c>
      <c r="B7" s="13" t="b">
        <v>0</v>
      </c>
      <c r="C7" s="13" t="b">
        <v>1</v>
      </c>
      <c r="E7" s="13" t="b">
        <v>0</v>
      </c>
      <c r="F7" s="13" t="b">
        <v>0</v>
      </c>
      <c r="G7" s="13" t="b">
        <v>0</v>
      </c>
      <c r="H7" s="13" t="b">
        <v>0</v>
      </c>
      <c r="I7" s="13" t="b">
        <v>0</v>
      </c>
      <c r="J7" s="13" t="b">
        <v>0</v>
      </c>
      <c r="K7" s="13" t="b">
        <v>1</v>
      </c>
      <c r="M7" s="13" t="b">
        <v>1</v>
      </c>
      <c r="O7" s="13" t="b">
        <v>0</v>
      </c>
      <c r="P7" s="13" t="b">
        <v>0</v>
      </c>
      <c r="Q7" s="13" t="b">
        <v>0</v>
      </c>
      <c r="R7" s="13" t="b">
        <v>1</v>
      </c>
      <c r="T7" s="13" t="b">
        <v>1</v>
      </c>
      <c r="V7" s="13" t="b">
        <v>1</v>
      </c>
      <c r="X7" s="13" t="b">
        <v>0</v>
      </c>
      <c r="Y7" s="13" t="b">
        <v>0</v>
      </c>
      <c r="Z7" s="13" t="b">
        <v>0</v>
      </c>
      <c r="AA7" s="13" t="b">
        <v>0</v>
      </c>
      <c r="AB7" s="13" t="b">
        <v>0</v>
      </c>
      <c r="AC7" s="13" t="b">
        <v>0</v>
      </c>
      <c r="AD7" s="13" t="b">
        <v>0</v>
      </c>
      <c r="AE7" s="13" t="b">
        <v>1</v>
      </c>
      <c r="AG7" s="13" t="b">
        <v>0</v>
      </c>
      <c r="AH7" s="13" t="b">
        <v>1</v>
      </c>
      <c r="AJ7" s="13" t="b">
        <v>1</v>
      </c>
      <c r="AL7" s="13" t="b">
        <v>1</v>
      </c>
      <c r="AN7" s="13" t="b">
        <v>1</v>
      </c>
      <c r="AP7" s="13" t="b">
        <v>1</v>
      </c>
      <c r="AR7" s="13" t="b">
        <v>0</v>
      </c>
      <c r="AS7" s="13" t="b">
        <v>0</v>
      </c>
      <c r="AT7" s="13" t="b">
        <v>1</v>
      </c>
      <c r="AV7" s="13" t="b">
        <v>0</v>
      </c>
      <c r="AW7" s="13" t="b">
        <v>0</v>
      </c>
      <c r="AX7" s="13" t="b">
        <v>0</v>
      </c>
      <c r="AY7" s="13" t="b">
        <v>0</v>
      </c>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row>
    <row r="8" spans="1:132" s="13" customFormat="1" outlineLevel="1">
      <c r="A8" s="14" t="s">
        <v>111</v>
      </c>
      <c r="C8" s="13" t="s">
        <v>113</v>
      </c>
      <c r="K8" s="13" t="s">
        <v>51</v>
      </c>
      <c r="M8" s="13" t="s">
        <v>297</v>
      </c>
      <c r="R8" s="13" t="s">
        <v>260</v>
      </c>
      <c r="T8" s="13" t="s">
        <v>298</v>
      </c>
      <c r="V8" s="13" t="s">
        <v>299</v>
      </c>
      <c r="AE8" s="13" t="s">
        <v>124</v>
      </c>
      <c r="AH8" s="13" t="s">
        <v>125</v>
      </c>
      <c r="AJ8" s="13" t="s">
        <v>126</v>
      </c>
      <c r="AL8" s="13" t="s">
        <v>126</v>
      </c>
      <c r="AN8" s="13" t="s">
        <v>127</v>
      </c>
      <c r="AP8" s="13" t="s">
        <v>128</v>
      </c>
      <c r="AT8" s="13" t="s">
        <v>82</v>
      </c>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row>
    <row r="9" spans="1:132" s="13" customFormat="1">
      <c r="A9" s="14" t="s">
        <v>129</v>
      </c>
      <c r="B9" s="19"/>
      <c r="C9" s="19"/>
      <c r="D9" s="19"/>
      <c r="E9" s="19"/>
      <c r="F9" s="19"/>
      <c r="G9" s="19" t="s">
        <v>130</v>
      </c>
      <c r="H9" s="19" t="s">
        <v>130</v>
      </c>
      <c r="I9" s="19" t="s">
        <v>130</v>
      </c>
      <c r="J9" s="19" t="s">
        <v>130</v>
      </c>
      <c r="K9" s="19"/>
      <c r="L9" s="19"/>
      <c r="M9" s="19"/>
      <c r="N9" s="19"/>
      <c r="O9" s="19" t="s">
        <v>130</v>
      </c>
      <c r="P9" s="19" t="s">
        <v>130</v>
      </c>
      <c r="Q9" s="19" t="s">
        <v>130</v>
      </c>
      <c r="R9" s="19"/>
      <c r="S9" s="19"/>
      <c r="T9" s="19"/>
      <c r="U9" s="19"/>
      <c r="V9" s="19"/>
      <c r="W9" s="19"/>
      <c r="X9" s="19"/>
      <c r="Y9" s="19" t="s">
        <v>130</v>
      </c>
      <c r="Z9" s="19"/>
      <c r="AA9" s="19"/>
      <c r="AB9" s="19"/>
      <c r="AC9" s="19" t="s">
        <v>132</v>
      </c>
      <c r="AD9" s="19" t="s">
        <v>133</v>
      </c>
      <c r="AE9" s="19"/>
      <c r="AF9" s="19"/>
      <c r="AG9" s="19"/>
      <c r="AH9" s="19"/>
      <c r="AI9" s="19"/>
      <c r="AJ9" s="19"/>
      <c r="AK9" s="19"/>
      <c r="AL9" s="19"/>
      <c r="AM9" s="19"/>
      <c r="AN9" s="19"/>
      <c r="AO9" s="19"/>
      <c r="AP9" s="19"/>
      <c r="AQ9" s="19"/>
      <c r="AR9" s="19"/>
      <c r="AS9" s="19"/>
      <c r="AT9" s="19"/>
      <c r="AU9" s="19"/>
      <c r="AV9" s="19"/>
      <c r="AW9" s="19"/>
      <c r="AX9" s="19"/>
      <c r="AY9" s="19"/>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row>
    <row r="10" spans="1:132">
      <c r="B10" s="4"/>
      <c r="D10" s="3" t="str">
        <f>IF($A10="ADD",IF(NOT(ISBLANK(C10)),_xlfn.XLOOKUP(C10,roadnames[lookupValue],roadnames[lookupKey],"ERROR"),""), "")</f>
        <v/>
      </c>
      <c r="E10" s="5"/>
      <c r="F10" s="5"/>
      <c r="G10" s="4"/>
      <c r="H10" s="4"/>
      <c r="I10" s="6"/>
      <c r="J10" s="6"/>
      <c r="L10" s="3" t="str">
        <f>IF($A10="ADD",IF(NOT(ISBLANK(K10)),_xlfn.XLOOKUP(K10,side[lookupValue],side[lookupKey],"ERROR"),""), "")</f>
        <v/>
      </c>
      <c r="N10" s="3" t="str">
        <f>IF($A10="ADD",IF(NOT(ISBLANK(M10)),_xlfn.XLOOKUP(M10,ud_delineator_position[lookupValue],ud_delineator_position[lookupKey],"ERROR"),""), "")</f>
        <v/>
      </c>
      <c r="P10" s="6" t="str">
        <f>IF(H10&lt;&gt;"",H10-G10,"")</f>
        <v/>
      </c>
      <c r="Q10" s="4"/>
      <c r="S10" s="3" t="str">
        <f>IF($A10="ADD",IF(NOT(ISBLANK(R10)),_xlfn.XLOOKUP(R10,len_adjust_rsn[lookupValue],len_adjust_rsn[lookupKey],"ERROR"),""), "")</f>
        <v/>
      </c>
      <c r="U10" s="3" t="str">
        <f>IF($A10="ADD",IF(NOT(ISBLANK(T10)),_xlfn.XLOOKUP(T10,ud_delineator_post_type[lookupValue],ud_delineator_post_type[lookupKey],"ERROR"),""), "")</f>
        <v/>
      </c>
      <c r="W10" s="3" t="str">
        <f>IF($A10="ADD",IF(NOT(ISBLANK(V10)),_xlfn.XLOOKUP(V10,ud_delineator_colour[lookupValue],ud_delineator_colour[lookupKey],"ERROR"),""), "")</f>
        <v/>
      </c>
      <c r="X10" s="4"/>
      <c r="Y10" s="6"/>
      <c r="AB10" s="7"/>
      <c r="AC10" s="4" t="str">
        <f ca="1">IF(AB10&lt;&gt;"", DATEDIF(AB10, TODAY(),"Y"),"")</f>
        <v/>
      </c>
      <c r="AD10" s="4"/>
      <c r="AE10" s="3" t="str">
        <f>IF($A10="ADD","In Use","")</f>
        <v/>
      </c>
      <c r="AF10" s="3" t="str">
        <f>IF($A10="","",IF((AND($A10="ADD",OR(AE10="",AE10="In Use"))),"5",(_xlfn.XLOOKUP(AE10,ud_asset_status[lookupValue],ud_asset_status[lookupKey],""))))</f>
        <v/>
      </c>
      <c r="AG10" s="7"/>
      <c r="AI10" s="3" t="str">
        <f>IF($A10="ADD",IF(NOT(ISBLANK(AH10)),_xlfn.XLOOKUP(AH10,ar_replace_reason[lookupValue],ar_replace_reason[lookupKey],"ERROR"),""), "")</f>
        <v/>
      </c>
      <c r="AJ10" s="3" t="str">
        <f>IF($A10="ADD","Queenstown-Lakes District Council","")</f>
        <v/>
      </c>
      <c r="AK10" s="3" t="str">
        <f>IF($A10="","",IF((AND($A10="ADD",OR(AJ10="",AJ10="Queenstown-Lakes District Council"))),"70",(_xlfn.XLOOKUP(AJ10,ud_organisation_owner[lookupValue],ud_organisation_owner[lookupKey],""))))</f>
        <v/>
      </c>
      <c r="AL10" s="3" t="str">
        <f>IF($A10="ADD","Queenstown-Lakes District Council","")</f>
        <v/>
      </c>
      <c r="AM10" s="3" t="str">
        <f>IF($A10="","",IF((AND($A10="ADD",OR(AL10="",AL10="Queenstown-Lakes District Council"))),"70",(_xlfn.XLOOKUP(AL10,ud_organisation_owner[lookupValue],ud_organisation_owner[lookupKey],""))))</f>
        <v/>
      </c>
      <c r="AN10" s="3" t="str">
        <f>IF($A10="ADD","Local Authority","")</f>
        <v/>
      </c>
      <c r="AO10" s="3" t="str">
        <f>IF($A10="","",IF((AND($A10="ADD",OR(AN10="",AN10="Local Authority"))),"17",(_xlfn.XLOOKUP(AN10,ud_sub_organisation[lookupValue],ud_sub_organisation[lookupKey],""))))</f>
        <v/>
      </c>
      <c r="AP10" s="3" t="str">
        <f>IF($A10="ADD","Vested assets","")</f>
        <v/>
      </c>
      <c r="AQ10" s="3" t="str">
        <f>IF($A10="","",IF((AND($A10="ADD",OR(AP10="",AP10="Vested assets"))),"12",(_xlfn.XLOOKUP(AP10,ud_work_origin[lookupValue],ud_work_origin[lookupKey],""))))</f>
        <v/>
      </c>
      <c r="AR10" s="8"/>
      <c r="AS10" s="2" t="str">
        <f>IF($A10="ADD","TRUE","")</f>
        <v/>
      </c>
      <c r="AT10" s="3" t="str">
        <f>IF($A10="ADD","Excellent","")</f>
        <v/>
      </c>
      <c r="AU10" s="3" t="str">
        <f>IF($A10="","",IF((AND($A10="ADD",OR(AT10="",AT10="Excellent"))),"1",(_xlfn.XLOOKUP(AT10,condition[lookupValue],condition[lookupKey],""))))</f>
        <v/>
      </c>
      <c r="AV10" s="7" t="str">
        <f>IF(AB10&lt;&gt;"",AB10,"")</f>
        <v/>
      </c>
      <c r="AW10" s="9"/>
    </row>
    <row r="11" spans="1:132">
      <c r="B11" s="4"/>
      <c r="D11" s="3" t="str">
        <f>IF($A11="ADD",IF(NOT(ISBLANK(C11)),_xlfn.XLOOKUP(C11,roadnames[lookupValue],roadnames[lookupKey],"ERROR"),""), "")</f>
        <v/>
      </c>
      <c r="E11" s="5"/>
      <c r="F11" s="5"/>
      <c r="G11" s="4"/>
      <c r="H11" s="4"/>
      <c r="I11" s="6"/>
      <c r="J11" s="6"/>
      <c r="L11" s="3" t="str">
        <f>IF($A11="ADD",IF(NOT(ISBLANK(K11)),_xlfn.XLOOKUP(K11,side[lookupValue],side[lookupKey],"ERROR"),""), "")</f>
        <v/>
      </c>
      <c r="N11" s="3" t="str">
        <f>IF($A11="ADD",IF(NOT(ISBLANK(M11)),_xlfn.XLOOKUP(M11,ud_delineator_position[lookupValue],ud_delineator_position[lookupKey],"ERROR"),""), "")</f>
        <v/>
      </c>
      <c r="P11" s="6" t="str">
        <f t="shared" ref="P11:P74" si="0">IF(H11&lt;&gt;"",H11-G11,"")</f>
        <v/>
      </c>
      <c r="Q11" s="4"/>
      <c r="S11" s="3" t="str">
        <f>IF($A11="ADD",IF(NOT(ISBLANK(R11)),_xlfn.XLOOKUP(R11,len_adjust_rsn[lookupValue],len_adjust_rsn[lookupKey],"ERROR"),""), "")</f>
        <v/>
      </c>
      <c r="U11" s="3" t="str">
        <f>IF($A11="ADD",IF(NOT(ISBLANK(T11)),_xlfn.XLOOKUP(T11,ud_delineator_post_type[lookupValue],ud_delineator_post_type[lookupKey],"ERROR"),""), "")</f>
        <v/>
      </c>
      <c r="W11" s="3" t="str">
        <f>IF($A11="ADD",IF(NOT(ISBLANK(V11)),_xlfn.XLOOKUP(V11,ud_delineator_colour[lookupValue],ud_delineator_colour[lookupKey],"ERROR"),""), "")</f>
        <v/>
      </c>
      <c r="X11" s="4"/>
      <c r="Y11" s="6"/>
      <c r="AB11" s="7"/>
      <c r="AC11" s="4" t="str">
        <f t="shared" ref="AC11:AC74" ca="1" si="1">IF(AB11&lt;&gt;"", DATEDIF(AB11, TODAY(),"Y"),"")</f>
        <v/>
      </c>
      <c r="AD11" s="4"/>
      <c r="AE11" s="3" t="str">
        <f t="shared" ref="AE11:AE74" si="2">IF($A11="ADD","In Use","")</f>
        <v/>
      </c>
      <c r="AF11" s="3" t="str">
        <f>IF($A11="","",IF((AND($A11="ADD",OR(AE11="",AE11="In Use"))),"5",(_xlfn.XLOOKUP(AE11,ud_asset_status[lookupValue],ud_asset_status[lookupKey],""))))</f>
        <v/>
      </c>
      <c r="AG11" s="7"/>
      <c r="AI11" s="3" t="str">
        <f>IF($A11="ADD",IF(NOT(ISBLANK(AH11)),_xlfn.XLOOKUP(AH11,ar_replace_reason[lookupValue],ar_replace_reason[lookupKey],"ERROR"),""), "")</f>
        <v/>
      </c>
      <c r="AJ11" s="3" t="str">
        <f t="shared" ref="AJ11:AJ74" si="3">IF($A11="ADD","Queenstown-Lakes District Council","")</f>
        <v/>
      </c>
      <c r="AK11" s="3" t="str">
        <f>IF($A11="","",IF((AND($A11="ADD",OR(AJ11="",AJ11="Queenstown-Lakes District Council"))),"70",(_xlfn.XLOOKUP(AJ11,ud_organisation_owner[lookupValue],ud_organisation_owner[lookupKey],""))))</f>
        <v/>
      </c>
      <c r="AL11" s="3" t="str">
        <f t="shared" ref="AL11:AL74" si="4">IF($A11="ADD","Queenstown-Lakes District Council","")</f>
        <v/>
      </c>
      <c r="AM11" s="3" t="str">
        <f>IF($A11="","",IF((AND($A11="ADD",OR(AL11="",AL11="Queenstown-Lakes District Council"))),"70",(_xlfn.XLOOKUP(AL11,ud_organisation_owner[lookupValue],ud_organisation_owner[lookupKey],""))))</f>
        <v/>
      </c>
      <c r="AN11" s="3" t="str">
        <f t="shared" ref="AN11:AN74" si="5">IF($A11="ADD","Local Authority","")</f>
        <v/>
      </c>
      <c r="AO11" s="3" t="str">
        <f>IF($A11="","",IF((AND($A11="ADD",OR(AN11="",AN11="Local Authority"))),"17",(_xlfn.XLOOKUP(AN11,ud_sub_organisation[lookupValue],ud_sub_organisation[lookupKey],""))))</f>
        <v/>
      </c>
      <c r="AP11" s="3" t="str">
        <f t="shared" ref="AP11:AP74" si="6">IF($A11="ADD","Vested assets","")</f>
        <v/>
      </c>
      <c r="AQ11" s="3" t="str">
        <f>IF($A11="","",IF((AND($A11="ADD",OR(AP11="",AP11="Vested assets"))),"12",(_xlfn.XLOOKUP(AP11,ud_work_origin[lookupValue],ud_work_origin[lookupKey],""))))</f>
        <v/>
      </c>
      <c r="AR11" s="8"/>
      <c r="AS11" s="2" t="str">
        <f t="shared" ref="AS11:AS74" si="7">IF($A11="ADD","TRUE","")</f>
        <v/>
      </c>
      <c r="AT11" s="3" t="str">
        <f t="shared" ref="AT11:AT74" si="8">IF($A11="ADD","Excellent","")</f>
        <v/>
      </c>
      <c r="AU11" s="3" t="str">
        <f>IF($A11="","",IF((AND($A11="ADD",OR(AT11="",AT11="Excellent"))),"1",(_xlfn.XLOOKUP(AT11,condition[lookupValue],condition[lookupKey],""))))</f>
        <v/>
      </c>
      <c r="AV11" s="7" t="str">
        <f t="shared" ref="AV11:AV74" si="9">IF(AB11&lt;&gt;"",AB11,"")</f>
        <v/>
      </c>
      <c r="AW11" s="9"/>
    </row>
    <row r="12" spans="1:132">
      <c r="B12" s="4"/>
      <c r="D12" s="3" t="str">
        <f>IF($A12="ADD",IF(NOT(ISBLANK(C12)),_xlfn.XLOOKUP(C12,roadnames[lookupValue],roadnames[lookupKey],"ERROR"),""), "")</f>
        <v/>
      </c>
      <c r="E12" s="5"/>
      <c r="F12" s="5"/>
      <c r="G12" s="4"/>
      <c r="H12" s="4"/>
      <c r="I12" s="6"/>
      <c r="J12" s="6"/>
      <c r="L12" s="3" t="str">
        <f>IF($A12="ADD",IF(NOT(ISBLANK(K12)),_xlfn.XLOOKUP(K12,side[lookupValue],side[lookupKey],"ERROR"),""), "")</f>
        <v/>
      </c>
      <c r="N12" s="3" t="str">
        <f>IF($A12="ADD",IF(NOT(ISBLANK(M12)),_xlfn.XLOOKUP(M12,ud_delineator_position[lookupValue],ud_delineator_position[lookupKey],"ERROR"),""), "")</f>
        <v/>
      </c>
      <c r="P12" s="6" t="str">
        <f t="shared" si="0"/>
        <v/>
      </c>
      <c r="Q12" s="4"/>
      <c r="S12" s="3" t="str">
        <f>IF($A12="ADD",IF(NOT(ISBLANK(R12)),_xlfn.XLOOKUP(R12,len_adjust_rsn[lookupValue],len_adjust_rsn[lookupKey],"ERROR"),""), "")</f>
        <v/>
      </c>
      <c r="U12" s="3" t="str">
        <f>IF($A12="ADD",IF(NOT(ISBLANK(T12)),_xlfn.XLOOKUP(T12,ud_delineator_post_type[lookupValue],ud_delineator_post_type[lookupKey],"ERROR"),""), "")</f>
        <v/>
      </c>
      <c r="W12" s="3" t="str">
        <f>IF($A12="ADD",IF(NOT(ISBLANK(V12)),_xlfn.XLOOKUP(V12,ud_delineator_colour[lookupValue],ud_delineator_colour[lookupKey],"ERROR"),""), "")</f>
        <v/>
      </c>
      <c r="X12" s="4"/>
      <c r="Y12" s="6"/>
      <c r="AB12" s="7"/>
      <c r="AC12" s="4" t="str">
        <f t="shared" ca="1" si="1"/>
        <v/>
      </c>
      <c r="AD12" s="4"/>
      <c r="AE12" s="3" t="str">
        <f t="shared" si="2"/>
        <v/>
      </c>
      <c r="AF12" s="3" t="str">
        <f>IF($A12="","",IF((AND($A12="ADD",OR(AE12="",AE12="In Use"))),"5",(_xlfn.XLOOKUP(AE12,ud_asset_status[lookupValue],ud_asset_status[lookupKey],""))))</f>
        <v/>
      </c>
      <c r="AG12" s="7"/>
      <c r="AI12" s="3" t="str">
        <f>IF($A12="ADD",IF(NOT(ISBLANK(AH12)),_xlfn.XLOOKUP(AH12,ar_replace_reason[lookupValue],ar_replace_reason[lookupKey],"ERROR"),""), "")</f>
        <v/>
      </c>
      <c r="AJ12" s="3" t="str">
        <f t="shared" si="3"/>
        <v/>
      </c>
      <c r="AK12" s="3" t="str">
        <f>IF($A12="","",IF((AND($A12="ADD",OR(AJ12="",AJ12="Queenstown-Lakes District Council"))),"70",(_xlfn.XLOOKUP(AJ12,ud_organisation_owner[lookupValue],ud_organisation_owner[lookupKey],""))))</f>
        <v/>
      </c>
      <c r="AL12" s="3" t="str">
        <f t="shared" si="4"/>
        <v/>
      </c>
      <c r="AM12" s="3" t="str">
        <f>IF($A12="","",IF((AND($A12="ADD",OR(AL12="",AL12="Queenstown-Lakes District Council"))),"70",(_xlfn.XLOOKUP(AL12,ud_organisation_owner[lookupValue],ud_organisation_owner[lookupKey],""))))</f>
        <v/>
      </c>
      <c r="AN12" s="3" t="str">
        <f t="shared" si="5"/>
        <v/>
      </c>
      <c r="AO12" s="3" t="str">
        <f>IF($A12="","",IF((AND($A12="ADD",OR(AN12="",AN12="Local Authority"))),"17",(_xlfn.XLOOKUP(AN12,ud_sub_organisation[lookupValue],ud_sub_organisation[lookupKey],""))))</f>
        <v/>
      </c>
      <c r="AP12" s="3" t="str">
        <f t="shared" si="6"/>
        <v/>
      </c>
      <c r="AQ12" s="3" t="str">
        <f>IF($A12="","",IF((AND($A12="ADD",OR(AP12="",AP12="Vested assets"))),"12",(_xlfn.XLOOKUP(AP12,ud_work_origin[lookupValue],ud_work_origin[lookupKey],""))))</f>
        <v/>
      </c>
      <c r="AR12" s="8"/>
      <c r="AS12" s="2" t="str">
        <f t="shared" si="7"/>
        <v/>
      </c>
      <c r="AT12" s="3" t="str">
        <f t="shared" si="8"/>
        <v/>
      </c>
      <c r="AU12" s="3" t="str">
        <f>IF($A12="","",IF((AND($A12="ADD",OR(AT12="",AT12="Excellent"))),"1",(_xlfn.XLOOKUP(AT12,condition[lookupValue],condition[lookupKey],""))))</f>
        <v/>
      </c>
      <c r="AV12" s="7" t="str">
        <f t="shared" si="9"/>
        <v/>
      </c>
      <c r="AW12" s="9"/>
    </row>
    <row r="13" spans="1:132">
      <c r="B13" s="4"/>
      <c r="D13" s="3" t="str">
        <f>IF($A13="ADD",IF(NOT(ISBLANK(C13)),_xlfn.XLOOKUP(C13,roadnames[lookupValue],roadnames[lookupKey],"ERROR"),""), "")</f>
        <v/>
      </c>
      <c r="E13" s="5"/>
      <c r="F13" s="5"/>
      <c r="G13" s="4"/>
      <c r="H13" s="4"/>
      <c r="I13" s="6"/>
      <c r="J13" s="6"/>
      <c r="L13" s="3" t="str">
        <f>IF($A13="ADD",IF(NOT(ISBLANK(K13)),_xlfn.XLOOKUP(K13,side[lookupValue],side[lookupKey],"ERROR"),""), "")</f>
        <v/>
      </c>
      <c r="N13" s="3" t="str">
        <f>IF($A13="ADD",IF(NOT(ISBLANK(M13)),_xlfn.XLOOKUP(M13,ud_delineator_position[lookupValue],ud_delineator_position[lookupKey],"ERROR"),""), "")</f>
        <v/>
      </c>
      <c r="P13" s="6" t="str">
        <f t="shared" si="0"/>
        <v/>
      </c>
      <c r="Q13" s="4"/>
      <c r="S13" s="3" t="str">
        <f>IF($A13="ADD",IF(NOT(ISBLANK(R13)),_xlfn.XLOOKUP(R13,len_adjust_rsn[lookupValue],len_adjust_rsn[lookupKey],"ERROR"),""), "")</f>
        <v/>
      </c>
      <c r="U13" s="3" t="str">
        <f>IF($A13="ADD",IF(NOT(ISBLANK(T13)),_xlfn.XLOOKUP(T13,ud_delineator_post_type[lookupValue],ud_delineator_post_type[lookupKey],"ERROR"),""), "")</f>
        <v/>
      </c>
      <c r="W13" s="3" t="str">
        <f>IF($A13="ADD",IF(NOT(ISBLANK(V13)),_xlfn.XLOOKUP(V13,ud_delineator_colour[lookupValue],ud_delineator_colour[lookupKey],"ERROR"),""), "")</f>
        <v/>
      </c>
      <c r="X13" s="4"/>
      <c r="Y13" s="6"/>
      <c r="AB13" s="7"/>
      <c r="AC13" s="4" t="str">
        <f t="shared" ca="1" si="1"/>
        <v/>
      </c>
      <c r="AD13" s="4"/>
      <c r="AE13" s="3" t="str">
        <f t="shared" si="2"/>
        <v/>
      </c>
      <c r="AF13" s="3" t="str">
        <f>IF($A13="","",IF((AND($A13="ADD",OR(AE13="",AE13="In Use"))),"5",(_xlfn.XLOOKUP(AE13,ud_asset_status[lookupValue],ud_asset_status[lookupKey],""))))</f>
        <v/>
      </c>
      <c r="AG13" s="7"/>
      <c r="AI13" s="3" t="str">
        <f>IF($A13="ADD",IF(NOT(ISBLANK(AH13)),_xlfn.XLOOKUP(AH13,ar_replace_reason[lookupValue],ar_replace_reason[lookupKey],"ERROR"),""), "")</f>
        <v/>
      </c>
      <c r="AJ13" s="3" t="str">
        <f t="shared" si="3"/>
        <v/>
      </c>
      <c r="AK13" s="3" t="str">
        <f>IF($A13="","",IF((AND($A13="ADD",OR(AJ13="",AJ13="Queenstown-Lakes District Council"))),"70",(_xlfn.XLOOKUP(AJ13,ud_organisation_owner[lookupValue],ud_organisation_owner[lookupKey],""))))</f>
        <v/>
      </c>
      <c r="AL13" s="3" t="str">
        <f t="shared" si="4"/>
        <v/>
      </c>
      <c r="AM13" s="3" t="str">
        <f>IF($A13="","",IF((AND($A13="ADD",OR(AL13="",AL13="Queenstown-Lakes District Council"))),"70",(_xlfn.XLOOKUP(AL13,ud_organisation_owner[lookupValue],ud_organisation_owner[lookupKey],""))))</f>
        <v/>
      </c>
      <c r="AN13" s="3" t="str">
        <f t="shared" si="5"/>
        <v/>
      </c>
      <c r="AO13" s="3" t="str">
        <f>IF($A13="","",IF((AND($A13="ADD",OR(AN13="",AN13="Local Authority"))),"17",(_xlfn.XLOOKUP(AN13,ud_sub_organisation[lookupValue],ud_sub_organisation[lookupKey],""))))</f>
        <v/>
      </c>
      <c r="AP13" s="3" t="str">
        <f t="shared" si="6"/>
        <v/>
      </c>
      <c r="AQ13" s="3" t="str">
        <f>IF($A13="","",IF((AND($A13="ADD",OR(AP13="",AP13="Vested assets"))),"12",(_xlfn.XLOOKUP(AP13,ud_work_origin[lookupValue],ud_work_origin[lookupKey],""))))</f>
        <v/>
      </c>
      <c r="AR13" s="8"/>
      <c r="AS13" s="2" t="str">
        <f t="shared" si="7"/>
        <v/>
      </c>
      <c r="AT13" s="3" t="str">
        <f t="shared" si="8"/>
        <v/>
      </c>
      <c r="AU13" s="3" t="str">
        <f>IF($A13="","",IF((AND($A13="ADD",OR(AT13="",AT13="Excellent"))),"1",(_xlfn.XLOOKUP(AT13,condition[lookupValue],condition[lookupKey],""))))</f>
        <v/>
      </c>
      <c r="AV13" s="7" t="str">
        <f t="shared" si="9"/>
        <v/>
      </c>
      <c r="AW13" s="9"/>
    </row>
    <row r="14" spans="1:132">
      <c r="B14" s="4"/>
      <c r="D14" s="3" t="str">
        <f>IF($A14="ADD",IF(NOT(ISBLANK(C14)),_xlfn.XLOOKUP(C14,roadnames[lookupValue],roadnames[lookupKey],"ERROR"),""), "")</f>
        <v/>
      </c>
      <c r="E14" s="5"/>
      <c r="F14" s="5"/>
      <c r="G14" s="4"/>
      <c r="H14" s="4"/>
      <c r="I14" s="6"/>
      <c r="J14" s="6"/>
      <c r="L14" s="3" t="str">
        <f>IF($A14="ADD",IF(NOT(ISBLANK(K14)),_xlfn.XLOOKUP(K14,side[lookupValue],side[lookupKey],"ERROR"),""), "")</f>
        <v/>
      </c>
      <c r="N14" s="3" t="str">
        <f>IF($A14="ADD",IF(NOT(ISBLANK(M14)),_xlfn.XLOOKUP(M14,ud_delineator_position[lookupValue],ud_delineator_position[lookupKey],"ERROR"),""), "")</f>
        <v/>
      </c>
      <c r="P14" s="6" t="str">
        <f t="shared" si="0"/>
        <v/>
      </c>
      <c r="Q14" s="4"/>
      <c r="S14" s="3" t="str">
        <f>IF($A14="ADD",IF(NOT(ISBLANK(R14)),_xlfn.XLOOKUP(R14,len_adjust_rsn[lookupValue],len_adjust_rsn[lookupKey],"ERROR"),""), "")</f>
        <v/>
      </c>
      <c r="U14" s="3" t="str">
        <f>IF($A14="ADD",IF(NOT(ISBLANK(T14)),_xlfn.XLOOKUP(T14,ud_delineator_post_type[lookupValue],ud_delineator_post_type[lookupKey],"ERROR"),""), "")</f>
        <v/>
      </c>
      <c r="W14" s="3" t="str">
        <f>IF($A14="ADD",IF(NOT(ISBLANK(V14)),_xlfn.XLOOKUP(V14,ud_delineator_colour[lookupValue],ud_delineator_colour[lookupKey],"ERROR"),""), "")</f>
        <v/>
      </c>
      <c r="X14" s="4"/>
      <c r="Y14" s="6"/>
      <c r="AB14" s="7"/>
      <c r="AC14" s="4" t="str">
        <f t="shared" ca="1" si="1"/>
        <v/>
      </c>
      <c r="AD14" s="4"/>
      <c r="AE14" s="3" t="str">
        <f t="shared" si="2"/>
        <v/>
      </c>
      <c r="AF14" s="3" t="str">
        <f>IF($A14="","",IF((AND($A14="ADD",OR(AE14="",AE14="In Use"))),"5",(_xlfn.XLOOKUP(AE14,ud_asset_status[lookupValue],ud_asset_status[lookupKey],""))))</f>
        <v/>
      </c>
      <c r="AG14" s="7"/>
      <c r="AI14" s="3" t="str">
        <f>IF($A14="ADD",IF(NOT(ISBLANK(AH14)),_xlfn.XLOOKUP(AH14,ar_replace_reason[lookupValue],ar_replace_reason[lookupKey],"ERROR"),""), "")</f>
        <v/>
      </c>
      <c r="AJ14" s="3" t="str">
        <f t="shared" si="3"/>
        <v/>
      </c>
      <c r="AK14" s="3" t="str">
        <f>IF($A14="","",IF((AND($A14="ADD",OR(AJ14="",AJ14="Queenstown-Lakes District Council"))),"70",(_xlfn.XLOOKUP(AJ14,ud_organisation_owner[lookupValue],ud_organisation_owner[lookupKey],""))))</f>
        <v/>
      </c>
      <c r="AL14" s="3" t="str">
        <f t="shared" si="4"/>
        <v/>
      </c>
      <c r="AM14" s="3" t="str">
        <f>IF($A14="","",IF((AND($A14="ADD",OR(AL14="",AL14="Queenstown-Lakes District Council"))),"70",(_xlfn.XLOOKUP(AL14,ud_organisation_owner[lookupValue],ud_organisation_owner[lookupKey],""))))</f>
        <v/>
      </c>
      <c r="AN14" s="3" t="str">
        <f t="shared" si="5"/>
        <v/>
      </c>
      <c r="AO14" s="3" t="str">
        <f>IF($A14="","",IF((AND($A14="ADD",OR(AN14="",AN14="Local Authority"))),"17",(_xlfn.XLOOKUP(AN14,ud_sub_organisation[lookupValue],ud_sub_organisation[lookupKey],""))))</f>
        <v/>
      </c>
      <c r="AP14" s="3" t="str">
        <f t="shared" si="6"/>
        <v/>
      </c>
      <c r="AQ14" s="3" t="str">
        <f>IF($A14="","",IF((AND($A14="ADD",OR(AP14="",AP14="Vested assets"))),"12",(_xlfn.XLOOKUP(AP14,ud_work_origin[lookupValue],ud_work_origin[lookupKey],""))))</f>
        <v/>
      </c>
      <c r="AR14" s="8"/>
      <c r="AS14" s="2" t="str">
        <f t="shared" si="7"/>
        <v/>
      </c>
      <c r="AT14" s="3" t="str">
        <f t="shared" si="8"/>
        <v/>
      </c>
      <c r="AU14" s="3" t="str">
        <f>IF($A14="","",IF((AND($A14="ADD",OR(AT14="",AT14="Excellent"))),"1",(_xlfn.XLOOKUP(AT14,condition[lookupValue],condition[lookupKey],""))))</f>
        <v/>
      </c>
      <c r="AV14" s="7" t="str">
        <f t="shared" si="9"/>
        <v/>
      </c>
      <c r="AW14" s="9"/>
    </row>
    <row r="15" spans="1:132">
      <c r="B15" s="4"/>
      <c r="D15" s="3" t="str">
        <f>IF($A15="ADD",IF(NOT(ISBLANK(C15)),_xlfn.XLOOKUP(C15,roadnames[lookupValue],roadnames[lookupKey],"ERROR"),""), "")</f>
        <v/>
      </c>
      <c r="E15" s="5"/>
      <c r="F15" s="5"/>
      <c r="G15" s="4"/>
      <c r="H15" s="4"/>
      <c r="I15" s="6"/>
      <c r="J15" s="6"/>
      <c r="L15" s="3" t="str">
        <f>IF($A15="ADD",IF(NOT(ISBLANK(K15)),_xlfn.XLOOKUP(K15,side[lookupValue],side[lookupKey],"ERROR"),""), "")</f>
        <v/>
      </c>
      <c r="N15" s="3" t="str">
        <f>IF($A15="ADD",IF(NOT(ISBLANK(M15)),_xlfn.XLOOKUP(M15,ud_delineator_position[lookupValue],ud_delineator_position[lookupKey],"ERROR"),""), "")</f>
        <v/>
      </c>
      <c r="P15" s="6" t="str">
        <f t="shared" si="0"/>
        <v/>
      </c>
      <c r="Q15" s="4"/>
      <c r="S15" s="3" t="str">
        <f>IF($A15="ADD",IF(NOT(ISBLANK(R15)),_xlfn.XLOOKUP(R15,len_adjust_rsn[lookupValue],len_adjust_rsn[lookupKey],"ERROR"),""), "")</f>
        <v/>
      </c>
      <c r="U15" s="3" t="str">
        <f>IF($A15="ADD",IF(NOT(ISBLANK(T15)),_xlfn.XLOOKUP(T15,ud_delineator_post_type[lookupValue],ud_delineator_post_type[lookupKey],"ERROR"),""), "")</f>
        <v/>
      </c>
      <c r="W15" s="3" t="str">
        <f>IF($A15="ADD",IF(NOT(ISBLANK(V15)),_xlfn.XLOOKUP(V15,ud_delineator_colour[lookupValue],ud_delineator_colour[lookupKey],"ERROR"),""), "")</f>
        <v/>
      </c>
      <c r="X15" s="4"/>
      <c r="Y15" s="6"/>
      <c r="AB15" s="7"/>
      <c r="AC15" s="4" t="str">
        <f t="shared" ca="1" si="1"/>
        <v/>
      </c>
      <c r="AD15" s="4"/>
      <c r="AE15" s="3" t="str">
        <f t="shared" si="2"/>
        <v/>
      </c>
      <c r="AF15" s="3" t="str">
        <f>IF($A15="","",IF((AND($A15="ADD",OR(AE15="",AE15="In Use"))),"5",(_xlfn.XLOOKUP(AE15,ud_asset_status[lookupValue],ud_asset_status[lookupKey],""))))</f>
        <v/>
      </c>
      <c r="AG15" s="7"/>
      <c r="AI15" s="3" t="str">
        <f>IF($A15="ADD",IF(NOT(ISBLANK(AH15)),_xlfn.XLOOKUP(AH15,ar_replace_reason[lookupValue],ar_replace_reason[lookupKey],"ERROR"),""), "")</f>
        <v/>
      </c>
      <c r="AJ15" s="3" t="str">
        <f t="shared" si="3"/>
        <v/>
      </c>
      <c r="AK15" s="3" t="str">
        <f>IF($A15="","",IF((AND($A15="ADD",OR(AJ15="",AJ15="Queenstown-Lakes District Council"))),"70",(_xlfn.XLOOKUP(AJ15,ud_organisation_owner[lookupValue],ud_organisation_owner[lookupKey],""))))</f>
        <v/>
      </c>
      <c r="AL15" s="3" t="str">
        <f t="shared" si="4"/>
        <v/>
      </c>
      <c r="AM15" s="3" t="str">
        <f>IF($A15="","",IF((AND($A15="ADD",OR(AL15="",AL15="Queenstown-Lakes District Council"))),"70",(_xlfn.XLOOKUP(AL15,ud_organisation_owner[lookupValue],ud_organisation_owner[lookupKey],""))))</f>
        <v/>
      </c>
      <c r="AN15" s="3" t="str">
        <f t="shared" si="5"/>
        <v/>
      </c>
      <c r="AO15" s="3" t="str">
        <f>IF($A15="","",IF((AND($A15="ADD",OR(AN15="",AN15="Local Authority"))),"17",(_xlfn.XLOOKUP(AN15,ud_sub_organisation[lookupValue],ud_sub_organisation[lookupKey],""))))</f>
        <v/>
      </c>
      <c r="AP15" s="3" t="str">
        <f t="shared" si="6"/>
        <v/>
      </c>
      <c r="AQ15" s="3" t="str">
        <f>IF($A15="","",IF((AND($A15="ADD",OR(AP15="",AP15="Vested assets"))),"12",(_xlfn.XLOOKUP(AP15,ud_work_origin[lookupValue],ud_work_origin[lookupKey],""))))</f>
        <v/>
      </c>
      <c r="AR15" s="8"/>
      <c r="AS15" s="2" t="str">
        <f t="shared" si="7"/>
        <v/>
      </c>
      <c r="AT15" s="3" t="str">
        <f t="shared" si="8"/>
        <v/>
      </c>
      <c r="AU15" s="3" t="str">
        <f>IF($A15="","",IF((AND($A15="ADD",OR(AT15="",AT15="Excellent"))),"1",(_xlfn.XLOOKUP(AT15,condition[lookupValue],condition[lookupKey],""))))</f>
        <v/>
      </c>
      <c r="AV15" s="7" t="str">
        <f t="shared" si="9"/>
        <v/>
      </c>
      <c r="AW15" s="9"/>
    </row>
    <row r="16" spans="1:132">
      <c r="B16" s="4"/>
      <c r="D16" s="3" t="str">
        <f>IF($A16="ADD",IF(NOT(ISBLANK(C16)),_xlfn.XLOOKUP(C16,roadnames[lookupValue],roadnames[lookupKey],"ERROR"),""), "")</f>
        <v/>
      </c>
      <c r="E16" s="5"/>
      <c r="F16" s="5"/>
      <c r="G16" s="4"/>
      <c r="H16" s="4"/>
      <c r="I16" s="6"/>
      <c r="J16" s="6"/>
      <c r="L16" s="3" t="str">
        <f>IF($A16="ADD",IF(NOT(ISBLANK(K16)),_xlfn.XLOOKUP(K16,side[lookupValue],side[lookupKey],"ERROR"),""), "")</f>
        <v/>
      </c>
      <c r="N16" s="3" t="str">
        <f>IF($A16="ADD",IF(NOT(ISBLANK(M16)),_xlfn.XLOOKUP(M16,ud_delineator_position[lookupValue],ud_delineator_position[lookupKey],"ERROR"),""), "")</f>
        <v/>
      </c>
      <c r="P16" s="6" t="str">
        <f t="shared" si="0"/>
        <v/>
      </c>
      <c r="Q16" s="4"/>
      <c r="S16" s="3" t="str">
        <f>IF($A16="ADD",IF(NOT(ISBLANK(R16)),_xlfn.XLOOKUP(R16,len_adjust_rsn[lookupValue],len_adjust_rsn[lookupKey],"ERROR"),""), "")</f>
        <v/>
      </c>
      <c r="U16" s="3" t="str">
        <f>IF($A16="ADD",IF(NOT(ISBLANK(T16)),_xlfn.XLOOKUP(T16,ud_delineator_post_type[lookupValue],ud_delineator_post_type[lookupKey],"ERROR"),""), "")</f>
        <v/>
      </c>
      <c r="W16" s="3" t="str">
        <f>IF($A16="ADD",IF(NOT(ISBLANK(V16)),_xlfn.XLOOKUP(V16,ud_delineator_colour[lookupValue],ud_delineator_colour[lookupKey],"ERROR"),""), "")</f>
        <v/>
      </c>
      <c r="X16" s="4"/>
      <c r="Y16" s="6"/>
      <c r="AB16" s="7"/>
      <c r="AC16" s="4" t="str">
        <f t="shared" ca="1" si="1"/>
        <v/>
      </c>
      <c r="AD16" s="4"/>
      <c r="AE16" s="3" t="str">
        <f t="shared" si="2"/>
        <v/>
      </c>
      <c r="AF16" s="3" t="str">
        <f>IF($A16="","",IF((AND($A16="ADD",OR(AE16="",AE16="In Use"))),"5",(_xlfn.XLOOKUP(AE16,ud_asset_status[lookupValue],ud_asset_status[lookupKey],""))))</f>
        <v/>
      </c>
      <c r="AG16" s="7"/>
      <c r="AI16" s="3" t="str">
        <f>IF($A16="ADD",IF(NOT(ISBLANK(AH16)),_xlfn.XLOOKUP(AH16,ar_replace_reason[lookupValue],ar_replace_reason[lookupKey],"ERROR"),""), "")</f>
        <v/>
      </c>
      <c r="AJ16" s="3" t="str">
        <f t="shared" si="3"/>
        <v/>
      </c>
      <c r="AK16" s="3" t="str">
        <f>IF($A16="","",IF((AND($A16="ADD",OR(AJ16="",AJ16="Queenstown-Lakes District Council"))),"70",(_xlfn.XLOOKUP(AJ16,ud_organisation_owner[lookupValue],ud_organisation_owner[lookupKey],""))))</f>
        <v/>
      </c>
      <c r="AL16" s="3" t="str">
        <f t="shared" si="4"/>
        <v/>
      </c>
      <c r="AM16" s="3" t="str">
        <f>IF($A16="","",IF((AND($A16="ADD",OR(AL16="",AL16="Queenstown-Lakes District Council"))),"70",(_xlfn.XLOOKUP(AL16,ud_organisation_owner[lookupValue],ud_organisation_owner[lookupKey],""))))</f>
        <v/>
      </c>
      <c r="AN16" s="3" t="str">
        <f t="shared" si="5"/>
        <v/>
      </c>
      <c r="AO16" s="3" t="str">
        <f>IF($A16="","",IF((AND($A16="ADD",OR(AN16="",AN16="Local Authority"))),"17",(_xlfn.XLOOKUP(AN16,ud_sub_organisation[lookupValue],ud_sub_organisation[lookupKey],""))))</f>
        <v/>
      </c>
      <c r="AP16" s="3" t="str">
        <f t="shared" si="6"/>
        <v/>
      </c>
      <c r="AQ16" s="3" t="str">
        <f>IF($A16="","",IF((AND($A16="ADD",OR(AP16="",AP16="Vested assets"))),"12",(_xlfn.XLOOKUP(AP16,ud_work_origin[lookupValue],ud_work_origin[lookupKey],""))))</f>
        <v/>
      </c>
      <c r="AR16" s="8"/>
      <c r="AS16" s="2" t="str">
        <f t="shared" si="7"/>
        <v/>
      </c>
      <c r="AT16" s="3" t="str">
        <f t="shared" si="8"/>
        <v/>
      </c>
      <c r="AU16" s="3" t="str">
        <f>IF($A16="","",IF((AND($A16="ADD",OR(AT16="",AT16="Excellent"))),"1",(_xlfn.XLOOKUP(AT16,condition[lookupValue],condition[lookupKey],""))))</f>
        <v/>
      </c>
      <c r="AV16" s="7" t="str">
        <f t="shared" si="9"/>
        <v/>
      </c>
      <c r="AW16" s="9"/>
    </row>
    <row r="17" spans="2:49">
      <c r="B17" s="4"/>
      <c r="D17" s="3" t="str">
        <f>IF($A17="ADD",IF(NOT(ISBLANK(C17)),_xlfn.XLOOKUP(C17,roadnames[lookupValue],roadnames[lookupKey],"ERROR"),""), "")</f>
        <v/>
      </c>
      <c r="E17" s="5"/>
      <c r="F17" s="5"/>
      <c r="G17" s="4"/>
      <c r="H17" s="4"/>
      <c r="I17" s="6"/>
      <c r="J17" s="6"/>
      <c r="L17" s="3" t="str">
        <f>IF($A17="ADD",IF(NOT(ISBLANK(K17)),_xlfn.XLOOKUP(K17,side[lookupValue],side[lookupKey],"ERROR"),""), "")</f>
        <v/>
      </c>
      <c r="N17" s="3" t="str">
        <f>IF($A17="ADD",IF(NOT(ISBLANK(M17)),_xlfn.XLOOKUP(M17,ud_delineator_position[lookupValue],ud_delineator_position[lookupKey],"ERROR"),""), "")</f>
        <v/>
      </c>
      <c r="P17" s="6" t="str">
        <f t="shared" si="0"/>
        <v/>
      </c>
      <c r="Q17" s="4"/>
      <c r="S17" s="3" t="str">
        <f>IF($A17="ADD",IF(NOT(ISBLANK(R17)),_xlfn.XLOOKUP(R17,len_adjust_rsn[lookupValue],len_adjust_rsn[lookupKey],"ERROR"),""), "")</f>
        <v/>
      </c>
      <c r="U17" s="3" t="str">
        <f>IF($A17="ADD",IF(NOT(ISBLANK(T17)),_xlfn.XLOOKUP(T17,ud_delineator_post_type[lookupValue],ud_delineator_post_type[lookupKey],"ERROR"),""), "")</f>
        <v/>
      </c>
      <c r="W17" s="3" t="str">
        <f>IF($A17="ADD",IF(NOT(ISBLANK(V17)),_xlfn.XLOOKUP(V17,ud_delineator_colour[lookupValue],ud_delineator_colour[lookupKey],"ERROR"),""), "")</f>
        <v/>
      </c>
      <c r="X17" s="4"/>
      <c r="Y17" s="6"/>
      <c r="AB17" s="7"/>
      <c r="AC17" s="4" t="str">
        <f t="shared" ca="1" si="1"/>
        <v/>
      </c>
      <c r="AD17" s="4"/>
      <c r="AE17" s="3" t="str">
        <f t="shared" si="2"/>
        <v/>
      </c>
      <c r="AF17" s="3" t="str">
        <f>IF($A17="","",IF((AND($A17="ADD",OR(AE17="",AE17="In Use"))),"5",(_xlfn.XLOOKUP(AE17,ud_asset_status[lookupValue],ud_asset_status[lookupKey],""))))</f>
        <v/>
      </c>
      <c r="AG17" s="7"/>
      <c r="AI17" s="3" t="str">
        <f>IF($A17="ADD",IF(NOT(ISBLANK(AH17)),_xlfn.XLOOKUP(AH17,ar_replace_reason[lookupValue],ar_replace_reason[lookupKey],"ERROR"),""), "")</f>
        <v/>
      </c>
      <c r="AJ17" s="3" t="str">
        <f t="shared" si="3"/>
        <v/>
      </c>
      <c r="AK17" s="3" t="str">
        <f>IF($A17="","",IF((AND($A17="ADD",OR(AJ17="",AJ17="Queenstown-Lakes District Council"))),"70",(_xlfn.XLOOKUP(AJ17,ud_organisation_owner[lookupValue],ud_organisation_owner[lookupKey],""))))</f>
        <v/>
      </c>
      <c r="AL17" s="3" t="str">
        <f t="shared" si="4"/>
        <v/>
      </c>
      <c r="AM17" s="3" t="str">
        <f>IF($A17="","",IF((AND($A17="ADD",OR(AL17="",AL17="Queenstown-Lakes District Council"))),"70",(_xlfn.XLOOKUP(AL17,ud_organisation_owner[lookupValue],ud_organisation_owner[lookupKey],""))))</f>
        <v/>
      </c>
      <c r="AN17" s="3" t="str">
        <f t="shared" si="5"/>
        <v/>
      </c>
      <c r="AO17" s="3" t="str">
        <f>IF($A17="","",IF((AND($A17="ADD",OR(AN17="",AN17="Local Authority"))),"17",(_xlfn.XLOOKUP(AN17,ud_sub_organisation[lookupValue],ud_sub_organisation[lookupKey],""))))</f>
        <v/>
      </c>
      <c r="AP17" s="3" t="str">
        <f t="shared" si="6"/>
        <v/>
      </c>
      <c r="AQ17" s="3" t="str">
        <f>IF($A17="","",IF((AND($A17="ADD",OR(AP17="",AP17="Vested assets"))),"12",(_xlfn.XLOOKUP(AP17,ud_work_origin[lookupValue],ud_work_origin[lookupKey],""))))</f>
        <v/>
      </c>
      <c r="AR17" s="8"/>
      <c r="AS17" s="2" t="str">
        <f t="shared" si="7"/>
        <v/>
      </c>
      <c r="AT17" s="3" t="str">
        <f t="shared" si="8"/>
        <v/>
      </c>
      <c r="AU17" s="3" t="str">
        <f>IF($A17="","",IF((AND($A17="ADD",OR(AT17="",AT17="Excellent"))),"1",(_xlfn.XLOOKUP(AT17,condition[lookupValue],condition[lookupKey],""))))</f>
        <v/>
      </c>
      <c r="AV17" s="7" t="str">
        <f t="shared" si="9"/>
        <v/>
      </c>
      <c r="AW17" s="9"/>
    </row>
    <row r="18" spans="2:49">
      <c r="B18" s="4"/>
      <c r="D18" s="3" t="str">
        <f>IF($A18="ADD",IF(NOT(ISBLANK(C18)),_xlfn.XLOOKUP(C18,roadnames[lookupValue],roadnames[lookupKey],"ERROR"),""), "")</f>
        <v/>
      </c>
      <c r="E18" s="5"/>
      <c r="F18" s="5"/>
      <c r="G18" s="4"/>
      <c r="H18" s="4"/>
      <c r="I18" s="6"/>
      <c r="J18" s="6"/>
      <c r="L18" s="3" t="str">
        <f>IF($A18="ADD",IF(NOT(ISBLANK(K18)),_xlfn.XLOOKUP(K18,side[lookupValue],side[lookupKey],"ERROR"),""), "")</f>
        <v/>
      </c>
      <c r="N18" s="3" t="str">
        <f>IF($A18="ADD",IF(NOT(ISBLANK(M18)),_xlfn.XLOOKUP(M18,ud_delineator_position[lookupValue],ud_delineator_position[lookupKey],"ERROR"),""), "")</f>
        <v/>
      </c>
      <c r="P18" s="6" t="str">
        <f t="shared" si="0"/>
        <v/>
      </c>
      <c r="Q18" s="4"/>
      <c r="S18" s="3" t="str">
        <f>IF($A18="ADD",IF(NOT(ISBLANK(R18)),_xlfn.XLOOKUP(R18,len_adjust_rsn[lookupValue],len_adjust_rsn[lookupKey],"ERROR"),""), "")</f>
        <v/>
      </c>
      <c r="U18" s="3" t="str">
        <f>IF($A18="ADD",IF(NOT(ISBLANK(T18)),_xlfn.XLOOKUP(T18,ud_delineator_post_type[lookupValue],ud_delineator_post_type[lookupKey],"ERROR"),""), "")</f>
        <v/>
      </c>
      <c r="W18" s="3" t="str">
        <f>IF($A18="ADD",IF(NOT(ISBLANK(V18)),_xlfn.XLOOKUP(V18,ud_delineator_colour[lookupValue],ud_delineator_colour[lookupKey],"ERROR"),""), "")</f>
        <v/>
      </c>
      <c r="X18" s="4"/>
      <c r="Y18" s="6"/>
      <c r="AB18" s="7"/>
      <c r="AC18" s="4" t="str">
        <f t="shared" ca="1" si="1"/>
        <v/>
      </c>
      <c r="AD18" s="4"/>
      <c r="AE18" s="3" t="str">
        <f t="shared" si="2"/>
        <v/>
      </c>
      <c r="AF18" s="3" t="str">
        <f>IF($A18="","",IF((AND($A18="ADD",OR(AE18="",AE18="In Use"))),"5",(_xlfn.XLOOKUP(AE18,ud_asset_status[lookupValue],ud_asset_status[lookupKey],""))))</f>
        <v/>
      </c>
      <c r="AG18" s="7"/>
      <c r="AI18" s="3" t="str">
        <f>IF($A18="ADD",IF(NOT(ISBLANK(AH18)),_xlfn.XLOOKUP(AH18,ar_replace_reason[lookupValue],ar_replace_reason[lookupKey],"ERROR"),""), "")</f>
        <v/>
      </c>
      <c r="AJ18" s="3" t="str">
        <f t="shared" si="3"/>
        <v/>
      </c>
      <c r="AK18" s="3" t="str">
        <f>IF($A18="","",IF((AND($A18="ADD",OR(AJ18="",AJ18="Queenstown-Lakes District Council"))),"70",(_xlfn.XLOOKUP(AJ18,ud_organisation_owner[lookupValue],ud_organisation_owner[lookupKey],""))))</f>
        <v/>
      </c>
      <c r="AL18" s="3" t="str">
        <f t="shared" si="4"/>
        <v/>
      </c>
      <c r="AM18" s="3" t="str">
        <f>IF($A18="","",IF((AND($A18="ADD",OR(AL18="",AL18="Queenstown-Lakes District Council"))),"70",(_xlfn.XLOOKUP(AL18,ud_organisation_owner[lookupValue],ud_organisation_owner[lookupKey],""))))</f>
        <v/>
      </c>
      <c r="AN18" s="3" t="str">
        <f t="shared" si="5"/>
        <v/>
      </c>
      <c r="AO18" s="3" t="str">
        <f>IF($A18="","",IF((AND($A18="ADD",OR(AN18="",AN18="Local Authority"))),"17",(_xlfn.XLOOKUP(AN18,ud_sub_organisation[lookupValue],ud_sub_organisation[lookupKey],""))))</f>
        <v/>
      </c>
      <c r="AP18" s="3" t="str">
        <f t="shared" si="6"/>
        <v/>
      </c>
      <c r="AQ18" s="3" t="str">
        <f>IF($A18="","",IF((AND($A18="ADD",OR(AP18="",AP18="Vested assets"))),"12",(_xlfn.XLOOKUP(AP18,ud_work_origin[lookupValue],ud_work_origin[lookupKey],""))))</f>
        <v/>
      </c>
      <c r="AR18" s="8"/>
      <c r="AS18" s="2" t="str">
        <f t="shared" si="7"/>
        <v/>
      </c>
      <c r="AT18" s="3" t="str">
        <f t="shared" si="8"/>
        <v/>
      </c>
      <c r="AU18" s="3" t="str">
        <f>IF($A18="","",IF((AND($A18="ADD",OR(AT18="",AT18="Excellent"))),"1",(_xlfn.XLOOKUP(AT18,condition[lookupValue],condition[lookupKey],""))))</f>
        <v/>
      </c>
      <c r="AV18" s="7" t="str">
        <f t="shared" si="9"/>
        <v/>
      </c>
      <c r="AW18" s="9"/>
    </row>
    <row r="19" spans="2:49">
      <c r="B19" s="4"/>
      <c r="D19" s="3" t="str">
        <f>IF($A19="ADD",IF(NOT(ISBLANK(C19)),_xlfn.XLOOKUP(C19,roadnames[lookupValue],roadnames[lookupKey],"ERROR"),""), "")</f>
        <v/>
      </c>
      <c r="E19" s="5"/>
      <c r="F19" s="5"/>
      <c r="G19" s="4"/>
      <c r="H19" s="4"/>
      <c r="I19" s="6"/>
      <c r="J19" s="6"/>
      <c r="L19" s="3" t="str">
        <f>IF($A19="ADD",IF(NOT(ISBLANK(K19)),_xlfn.XLOOKUP(K19,side[lookupValue],side[lookupKey],"ERROR"),""), "")</f>
        <v/>
      </c>
      <c r="N19" s="3" t="str">
        <f>IF($A19="ADD",IF(NOT(ISBLANK(M19)),_xlfn.XLOOKUP(M19,ud_delineator_position[lookupValue],ud_delineator_position[lookupKey],"ERROR"),""), "")</f>
        <v/>
      </c>
      <c r="P19" s="6" t="str">
        <f t="shared" si="0"/>
        <v/>
      </c>
      <c r="Q19" s="4"/>
      <c r="S19" s="3" t="str">
        <f>IF($A19="ADD",IF(NOT(ISBLANK(R19)),_xlfn.XLOOKUP(R19,len_adjust_rsn[lookupValue],len_adjust_rsn[lookupKey],"ERROR"),""), "")</f>
        <v/>
      </c>
      <c r="U19" s="3" t="str">
        <f>IF($A19="ADD",IF(NOT(ISBLANK(T19)),_xlfn.XLOOKUP(T19,ud_delineator_post_type[lookupValue],ud_delineator_post_type[lookupKey],"ERROR"),""), "")</f>
        <v/>
      </c>
      <c r="W19" s="3" t="str">
        <f>IF($A19="ADD",IF(NOT(ISBLANK(V19)),_xlfn.XLOOKUP(V19,ud_delineator_colour[lookupValue],ud_delineator_colour[lookupKey],"ERROR"),""), "")</f>
        <v/>
      </c>
      <c r="X19" s="4"/>
      <c r="Y19" s="6"/>
      <c r="AB19" s="7"/>
      <c r="AC19" s="4" t="str">
        <f t="shared" ca="1" si="1"/>
        <v/>
      </c>
      <c r="AD19" s="4"/>
      <c r="AE19" s="3" t="str">
        <f t="shared" si="2"/>
        <v/>
      </c>
      <c r="AF19" s="3" t="str">
        <f>IF($A19="","",IF((AND($A19="ADD",OR(AE19="",AE19="In Use"))),"5",(_xlfn.XLOOKUP(AE19,ud_asset_status[lookupValue],ud_asset_status[lookupKey],""))))</f>
        <v/>
      </c>
      <c r="AG19" s="7"/>
      <c r="AI19" s="3" t="str">
        <f>IF($A19="ADD",IF(NOT(ISBLANK(AH19)),_xlfn.XLOOKUP(AH19,ar_replace_reason[lookupValue],ar_replace_reason[lookupKey],"ERROR"),""), "")</f>
        <v/>
      </c>
      <c r="AJ19" s="3" t="str">
        <f t="shared" si="3"/>
        <v/>
      </c>
      <c r="AK19" s="3" t="str">
        <f>IF($A19="","",IF((AND($A19="ADD",OR(AJ19="",AJ19="Queenstown-Lakes District Council"))),"70",(_xlfn.XLOOKUP(AJ19,ud_organisation_owner[lookupValue],ud_organisation_owner[lookupKey],""))))</f>
        <v/>
      </c>
      <c r="AL19" s="3" t="str">
        <f t="shared" si="4"/>
        <v/>
      </c>
      <c r="AM19" s="3" t="str">
        <f>IF($A19="","",IF((AND($A19="ADD",OR(AL19="",AL19="Queenstown-Lakes District Council"))),"70",(_xlfn.XLOOKUP(AL19,ud_organisation_owner[lookupValue],ud_organisation_owner[lookupKey],""))))</f>
        <v/>
      </c>
      <c r="AN19" s="3" t="str">
        <f t="shared" si="5"/>
        <v/>
      </c>
      <c r="AO19" s="3" t="str">
        <f>IF($A19="","",IF((AND($A19="ADD",OR(AN19="",AN19="Local Authority"))),"17",(_xlfn.XLOOKUP(AN19,ud_sub_organisation[lookupValue],ud_sub_organisation[lookupKey],""))))</f>
        <v/>
      </c>
      <c r="AP19" s="3" t="str">
        <f t="shared" si="6"/>
        <v/>
      </c>
      <c r="AQ19" s="3" t="str">
        <f>IF($A19="","",IF((AND($A19="ADD",OR(AP19="",AP19="Vested assets"))),"12",(_xlfn.XLOOKUP(AP19,ud_work_origin[lookupValue],ud_work_origin[lookupKey],""))))</f>
        <v/>
      </c>
      <c r="AR19" s="8"/>
      <c r="AS19" s="2" t="str">
        <f t="shared" si="7"/>
        <v/>
      </c>
      <c r="AT19" s="3" t="str">
        <f t="shared" si="8"/>
        <v/>
      </c>
      <c r="AU19" s="3" t="str">
        <f>IF($A19="","",IF((AND($A19="ADD",OR(AT19="",AT19="Excellent"))),"1",(_xlfn.XLOOKUP(AT19,condition[lookupValue],condition[lookupKey],""))))</f>
        <v/>
      </c>
      <c r="AV19" s="7" t="str">
        <f t="shared" si="9"/>
        <v/>
      </c>
      <c r="AW19" s="9"/>
    </row>
    <row r="20" spans="2:49">
      <c r="B20" s="4"/>
      <c r="D20" s="3" t="str">
        <f>IF($A20="ADD",IF(NOT(ISBLANK(C20)),_xlfn.XLOOKUP(C20,roadnames[lookupValue],roadnames[lookupKey],"ERROR"),""), "")</f>
        <v/>
      </c>
      <c r="E20" s="5"/>
      <c r="F20" s="5"/>
      <c r="G20" s="4"/>
      <c r="H20" s="4"/>
      <c r="I20" s="6"/>
      <c r="J20" s="6"/>
      <c r="L20" s="3" t="str">
        <f>IF($A20="ADD",IF(NOT(ISBLANK(K20)),_xlfn.XLOOKUP(K20,side[lookupValue],side[lookupKey],"ERROR"),""), "")</f>
        <v/>
      </c>
      <c r="N20" s="3" t="str">
        <f>IF($A20="ADD",IF(NOT(ISBLANK(M20)),_xlfn.XLOOKUP(M20,ud_delineator_position[lookupValue],ud_delineator_position[lookupKey],"ERROR"),""), "")</f>
        <v/>
      </c>
      <c r="P20" s="6" t="str">
        <f t="shared" si="0"/>
        <v/>
      </c>
      <c r="Q20" s="4"/>
      <c r="S20" s="3" t="str">
        <f>IF($A20="ADD",IF(NOT(ISBLANK(R20)),_xlfn.XLOOKUP(R20,len_adjust_rsn[lookupValue],len_adjust_rsn[lookupKey],"ERROR"),""), "")</f>
        <v/>
      </c>
      <c r="U20" s="3" t="str">
        <f>IF($A20="ADD",IF(NOT(ISBLANK(T20)),_xlfn.XLOOKUP(T20,ud_delineator_post_type[lookupValue],ud_delineator_post_type[lookupKey],"ERROR"),""), "")</f>
        <v/>
      </c>
      <c r="W20" s="3" t="str">
        <f>IF($A20="ADD",IF(NOT(ISBLANK(V20)),_xlfn.XLOOKUP(V20,ud_delineator_colour[lookupValue],ud_delineator_colour[lookupKey],"ERROR"),""), "")</f>
        <v/>
      </c>
      <c r="X20" s="4"/>
      <c r="Y20" s="6"/>
      <c r="AB20" s="7"/>
      <c r="AC20" s="4" t="str">
        <f t="shared" ca="1" si="1"/>
        <v/>
      </c>
      <c r="AD20" s="4"/>
      <c r="AE20" s="3" t="str">
        <f t="shared" si="2"/>
        <v/>
      </c>
      <c r="AF20" s="3" t="str">
        <f>IF($A20="","",IF((AND($A20="ADD",OR(AE20="",AE20="In Use"))),"5",(_xlfn.XLOOKUP(AE20,ud_asset_status[lookupValue],ud_asset_status[lookupKey],""))))</f>
        <v/>
      </c>
      <c r="AG20" s="7"/>
      <c r="AI20" s="3" t="str">
        <f>IF($A20="ADD",IF(NOT(ISBLANK(AH20)),_xlfn.XLOOKUP(AH20,ar_replace_reason[lookupValue],ar_replace_reason[lookupKey],"ERROR"),""), "")</f>
        <v/>
      </c>
      <c r="AJ20" s="3" t="str">
        <f t="shared" si="3"/>
        <v/>
      </c>
      <c r="AK20" s="3" t="str">
        <f>IF($A20="","",IF((AND($A20="ADD",OR(AJ20="",AJ20="Queenstown-Lakes District Council"))),"70",(_xlfn.XLOOKUP(AJ20,ud_organisation_owner[lookupValue],ud_organisation_owner[lookupKey],""))))</f>
        <v/>
      </c>
      <c r="AL20" s="3" t="str">
        <f t="shared" si="4"/>
        <v/>
      </c>
      <c r="AM20" s="3" t="str">
        <f>IF($A20="","",IF((AND($A20="ADD",OR(AL20="",AL20="Queenstown-Lakes District Council"))),"70",(_xlfn.XLOOKUP(AL20,ud_organisation_owner[lookupValue],ud_organisation_owner[lookupKey],""))))</f>
        <v/>
      </c>
      <c r="AN20" s="3" t="str">
        <f t="shared" si="5"/>
        <v/>
      </c>
      <c r="AO20" s="3" t="str">
        <f>IF($A20="","",IF((AND($A20="ADD",OR(AN20="",AN20="Local Authority"))),"17",(_xlfn.XLOOKUP(AN20,ud_sub_organisation[lookupValue],ud_sub_organisation[lookupKey],""))))</f>
        <v/>
      </c>
      <c r="AP20" s="3" t="str">
        <f t="shared" si="6"/>
        <v/>
      </c>
      <c r="AQ20" s="3" t="str">
        <f>IF($A20="","",IF((AND($A20="ADD",OR(AP20="",AP20="Vested assets"))),"12",(_xlfn.XLOOKUP(AP20,ud_work_origin[lookupValue],ud_work_origin[lookupKey],""))))</f>
        <v/>
      </c>
      <c r="AR20" s="8"/>
      <c r="AS20" s="2" t="str">
        <f t="shared" si="7"/>
        <v/>
      </c>
      <c r="AT20" s="3" t="str">
        <f t="shared" si="8"/>
        <v/>
      </c>
      <c r="AU20" s="3" t="str">
        <f>IF($A20="","",IF((AND($A20="ADD",OR(AT20="",AT20="Excellent"))),"1",(_xlfn.XLOOKUP(AT20,condition[lookupValue],condition[lookupKey],""))))</f>
        <v/>
      </c>
      <c r="AV20" s="7" t="str">
        <f t="shared" si="9"/>
        <v/>
      </c>
      <c r="AW20" s="9"/>
    </row>
    <row r="21" spans="2:49">
      <c r="B21" s="4"/>
      <c r="D21" s="3" t="str">
        <f>IF($A21="ADD",IF(NOT(ISBLANK(C21)),_xlfn.XLOOKUP(C21,roadnames[lookupValue],roadnames[lookupKey],"ERROR"),""), "")</f>
        <v/>
      </c>
      <c r="E21" s="5"/>
      <c r="F21" s="5"/>
      <c r="G21" s="4"/>
      <c r="H21" s="4"/>
      <c r="I21" s="6"/>
      <c r="J21" s="6"/>
      <c r="L21" s="3" t="str">
        <f>IF($A21="ADD",IF(NOT(ISBLANK(K21)),_xlfn.XLOOKUP(K21,side[lookupValue],side[lookupKey],"ERROR"),""), "")</f>
        <v/>
      </c>
      <c r="N21" s="3" t="str">
        <f>IF($A21="ADD",IF(NOT(ISBLANK(M21)),_xlfn.XLOOKUP(M21,ud_delineator_position[lookupValue],ud_delineator_position[lookupKey],"ERROR"),""), "")</f>
        <v/>
      </c>
      <c r="P21" s="6" t="str">
        <f t="shared" si="0"/>
        <v/>
      </c>
      <c r="Q21" s="4"/>
      <c r="S21" s="3" t="str">
        <f>IF($A21="ADD",IF(NOT(ISBLANK(R21)),_xlfn.XLOOKUP(R21,len_adjust_rsn[lookupValue],len_adjust_rsn[lookupKey],"ERROR"),""), "")</f>
        <v/>
      </c>
      <c r="U21" s="3" t="str">
        <f>IF($A21="ADD",IF(NOT(ISBLANK(T21)),_xlfn.XLOOKUP(T21,ud_delineator_post_type[lookupValue],ud_delineator_post_type[lookupKey],"ERROR"),""), "")</f>
        <v/>
      </c>
      <c r="W21" s="3" t="str">
        <f>IF($A21="ADD",IF(NOT(ISBLANK(V21)),_xlfn.XLOOKUP(V21,ud_delineator_colour[lookupValue],ud_delineator_colour[lookupKey],"ERROR"),""), "")</f>
        <v/>
      </c>
      <c r="X21" s="4"/>
      <c r="Y21" s="6"/>
      <c r="AB21" s="7"/>
      <c r="AC21" s="4" t="str">
        <f t="shared" ca="1" si="1"/>
        <v/>
      </c>
      <c r="AD21" s="4"/>
      <c r="AE21" s="3" t="str">
        <f t="shared" si="2"/>
        <v/>
      </c>
      <c r="AF21" s="3" t="str">
        <f>IF($A21="","",IF((AND($A21="ADD",OR(AE21="",AE21="In Use"))),"5",(_xlfn.XLOOKUP(AE21,ud_asset_status[lookupValue],ud_asset_status[lookupKey],""))))</f>
        <v/>
      </c>
      <c r="AG21" s="7"/>
      <c r="AI21" s="3" t="str">
        <f>IF($A21="ADD",IF(NOT(ISBLANK(AH21)),_xlfn.XLOOKUP(AH21,ar_replace_reason[lookupValue],ar_replace_reason[lookupKey],"ERROR"),""), "")</f>
        <v/>
      </c>
      <c r="AJ21" s="3" t="str">
        <f t="shared" si="3"/>
        <v/>
      </c>
      <c r="AK21" s="3" t="str">
        <f>IF($A21="","",IF((AND($A21="ADD",OR(AJ21="",AJ21="Queenstown-Lakes District Council"))),"70",(_xlfn.XLOOKUP(AJ21,ud_organisation_owner[lookupValue],ud_organisation_owner[lookupKey],""))))</f>
        <v/>
      </c>
      <c r="AL21" s="3" t="str">
        <f t="shared" si="4"/>
        <v/>
      </c>
      <c r="AM21" s="3" t="str">
        <f>IF($A21="","",IF((AND($A21="ADD",OR(AL21="",AL21="Queenstown-Lakes District Council"))),"70",(_xlfn.XLOOKUP(AL21,ud_organisation_owner[lookupValue],ud_organisation_owner[lookupKey],""))))</f>
        <v/>
      </c>
      <c r="AN21" s="3" t="str">
        <f t="shared" si="5"/>
        <v/>
      </c>
      <c r="AO21" s="3" t="str">
        <f>IF($A21="","",IF((AND($A21="ADD",OR(AN21="",AN21="Local Authority"))),"17",(_xlfn.XLOOKUP(AN21,ud_sub_organisation[lookupValue],ud_sub_organisation[lookupKey],""))))</f>
        <v/>
      </c>
      <c r="AP21" s="3" t="str">
        <f t="shared" si="6"/>
        <v/>
      </c>
      <c r="AQ21" s="3" t="str">
        <f>IF($A21="","",IF((AND($A21="ADD",OR(AP21="",AP21="Vested assets"))),"12",(_xlfn.XLOOKUP(AP21,ud_work_origin[lookupValue],ud_work_origin[lookupKey],""))))</f>
        <v/>
      </c>
      <c r="AR21" s="8"/>
      <c r="AS21" s="2" t="str">
        <f t="shared" si="7"/>
        <v/>
      </c>
      <c r="AT21" s="3" t="str">
        <f t="shared" si="8"/>
        <v/>
      </c>
      <c r="AU21" s="3" t="str">
        <f>IF($A21="","",IF((AND($A21="ADD",OR(AT21="",AT21="Excellent"))),"1",(_xlfn.XLOOKUP(AT21,condition[lookupValue],condition[lookupKey],""))))</f>
        <v/>
      </c>
      <c r="AV21" s="7" t="str">
        <f t="shared" si="9"/>
        <v/>
      </c>
      <c r="AW21" s="9"/>
    </row>
    <row r="22" spans="2:49">
      <c r="B22" s="4"/>
      <c r="D22" s="3" t="str">
        <f>IF($A22="ADD",IF(NOT(ISBLANK(C22)),_xlfn.XLOOKUP(C22,roadnames[lookupValue],roadnames[lookupKey],"ERROR"),""), "")</f>
        <v/>
      </c>
      <c r="E22" s="5"/>
      <c r="F22" s="5"/>
      <c r="G22" s="4"/>
      <c r="H22" s="4"/>
      <c r="I22" s="6"/>
      <c r="J22" s="6"/>
      <c r="L22" s="3" t="str">
        <f>IF($A22="ADD",IF(NOT(ISBLANK(K22)),_xlfn.XLOOKUP(K22,side[lookupValue],side[lookupKey],"ERROR"),""), "")</f>
        <v/>
      </c>
      <c r="N22" s="3" t="str">
        <f>IF($A22="ADD",IF(NOT(ISBLANK(M22)),_xlfn.XLOOKUP(M22,ud_delineator_position[lookupValue],ud_delineator_position[lookupKey],"ERROR"),""), "")</f>
        <v/>
      </c>
      <c r="P22" s="6" t="str">
        <f t="shared" si="0"/>
        <v/>
      </c>
      <c r="Q22" s="4"/>
      <c r="S22" s="3" t="str">
        <f>IF($A22="ADD",IF(NOT(ISBLANK(R22)),_xlfn.XLOOKUP(R22,len_adjust_rsn[lookupValue],len_adjust_rsn[lookupKey],"ERROR"),""), "")</f>
        <v/>
      </c>
      <c r="U22" s="3" t="str">
        <f>IF($A22="ADD",IF(NOT(ISBLANK(T22)),_xlfn.XLOOKUP(T22,ud_delineator_post_type[lookupValue],ud_delineator_post_type[lookupKey],"ERROR"),""), "")</f>
        <v/>
      </c>
      <c r="W22" s="3" t="str">
        <f>IF($A22="ADD",IF(NOT(ISBLANK(V22)),_xlfn.XLOOKUP(V22,ud_delineator_colour[lookupValue],ud_delineator_colour[lookupKey],"ERROR"),""), "")</f>
        <v/>
      </c>
      <c r="X22" s="4"/>
      <c r="Y22" s="6"/>
      <c r="AB22" s="7"/>
      <c r="AC22" s="4" t="str">
        <f t="shared" ca="1" si="1"/>
        <v/>
      </c>
      <c r="AD22" s="4"/>
      <c r="AE22" s="3" t="str">
        <f t="shared" si="2"/>
        <v/>
      </c>
      <c r="AF22" s="3" t="str">
        <f>IF($A22="","",IF((AND($A22="ADD",OR(AE22="",AE22="In Use"))),"5",(_xlfn.XLOOKUP(AE22,ud_asset_status[lookupValue],ud_asset_status[lookupKey],""))))</f>
        <v/>
      </c>
      <c r="AG22" s="7"/>
      <c r="AI22" s="3" t="str">
        <f>IF($A22="ADD",IF(NOT(ISBLANK(AH22)),_xlfn.XLOOKUP(AH22,ar_replace_reason[lookupValue],ar_replace_reason[lookupKey],"ERROR"),""), "")</f>
        <v/>
      </c>
      <c r="AJ22" s="3" t="str">
        <f t="shared" si="3"/>
        <v/>
      </c>
      <c r="AK22" s="3" t="str">
        <f>IF($A22="","",IF((AND($A22="ADD",OR(AJ22="",AJ22="Queenstown-Lakes District Council"))),"70",(_xlfn.XLOOKUP(AJ22,ud_organisation_owner[lookupValue],ud_organisation_owner[lookupKey],""))))</f>
        <v/>
      </c>
      <c r="AL22" s="3" t="str">
        <f t="shared" si="4"/>
        <v/>
      </c>
      <c r="AM22" s="3" t="str">
        <f>IF($A22="","",IF((AND($A22="ADD",OR(AL22="",AL22="Queenstown-Lakes District Council"))),"70",(_xlfn.XLOOKUP(AL22,ud_organisation_owner[lookupValue],ud_organisation_owner[lookupKey],""))))</f>
        <v/>
      </c>
      <c r="AN22" s="3" t="str">
        <f t="shared" si="5"/>
        <v/>
      </c>
      <c r="AO22" s="3" t="str">
        <f>IF($A22="","",IF((AND($A22="ADD",OR(AN22="",AN22="Local Authority"))),"17",(_xlfn.XLOOKUP(AN22,ud_sub_organisation[lookupValue],ud_sub_organisation[lookupKey],""))))</f>
        <v/>
      </c>
      <c r="AP22" s="3" t="str">
        <f t="shared" si="6"/>
        <v/>
      </c>
      <c r="AQ22" s="3" t="str">
        <f>IF($A22="","",IF((AND($A22="ADD",OR(AP22="",AP22="Vested assets"))),"12",(_xlfn.XLOOKUP(AP22,ud_work_origin[lookupValue],ud_work_origin[lookupKey],""))))</f>
        <v/>
      </c>
      <c r="AR22" s="8"/>
      <c r="AS22" s="2" t="str">
        <f t="shared" si="7"/>
        <v/>
      </c>
      <c r="AT22" s="3" t="str">
        <f t="shared" si="8"/>
        <v/>
      </c>
      <c r="AU22" s="3" t="str">
        <f>IF($A22="","",IF((AND($A22="ADD",OR(AT22="",AT22="Excellent"))),"1",(_xlfn.XLOOKUP(AT22,condition[lookupValue],condition[lookupKey],""))))</f>
        <v/>
      </c>
      <c r="AV22" s="7" t="str">
        <f t="shared" si="9"/>
        <v/>
      </c>
      <c r="AW22" s="9"/>
    </row>
    <row r="23" spans="2:49">
      <c r="B23" s="4"/>
      <c r="D23" s="3" t="str">
        <f>IF($A23="ADD",IF(NOT(ISBLANK(C23)),_xlfn.XLOOKUP(C23,roadnames[lookupValue],roadnames[lookupKey],"ERROR"),""), "")</f>
        <v/>
      </c>
      <c r="E23" s="5"/>
      <c r="F23" s="5"/>
      <c r="G23" s="4"/>
      <c r="H23" s="4"/>
      <c r="I23" s="6"/>
      <c r="J23" s="6"/>
      <c r="L23" s="3" t="str">
        <f>IF($A23="ADD",IF(NOT(ISBLANK(K23)),_xlfn.XLOOKUP(K23,side[lookupValue],side[lookupKey],"ERROR"),""), "")</f>
        <v/>
      </c>
      <c r="N23" s="3" t="str">
        <f>IF($A23="ADD",IF(NOT(ISBLANK(M23)),_xlfn.XLOOKUP(M23,ud_delineator_position[lookupValue],ud_delineator_position[lookupKey],"ERROR"),""), "")</f>
        <v/>
      </c>
      <c r="P23" s="6" t="str">
        <f t="shared" si="0"/>
        <v/>
      </c>
      <c r="Q23" s="4"/>
      <c r="S23" s="3" t="str">
        <f>IF($A23="ADD",IF(NOT(ISBLANK(R23)),_xlfn.XLOOKUP(R23,len_adjust_rsn[lookupValue],len_adjust_rsn[lookupKey],"ERROR"),""), "")</f>
        <v/>
      </c>
      <c r="U23" s="3" t="str">
        <f>IF($A23="ADD",IF(NOT(ISBLANK(T23)),_xlfn.XLOOKUP(T23,ud_delineator_post_type[lookupValue],ud_delineator_post_type[lookupKey],"ERROR"),""), "")</f>
        <v/>
      </c>
      <c r="W23" s="3" t="str">
        <f>IF($A23="ADD",IF(NOT(ISBLANK(V23)),_xlfn.XLOOKUP(V23,ud_delineator_colour[lookupValue],ud_delineator_colour[lookupKey],"ERROR"),""), "")</f>
        <v/>
      </c>
      <c r="X23" s="4"/>
      <c r="Y23" s="6"/>
      <c r="AB23" s="7"/>
      <c r="AC23" s="4" t="str">
        <f t="shared" ca="1" si="1"/>
        <v/>
      </c>
      <c r="AD23" s="4"/>
      <c r="AE23" s="3" t="str">
        <f t="shared" si="2"/>
        <v/>
      </c>
      <c r="AF23" s="3" t="str">
        <f>IF($A23="","",IF((AND($A23="ADD",OR(AE23="",AE23="In Use"))),"5",(_xlfn.XLOOKUP(AE23,ud_asset_status[lookupValue],ud_asset_status[lookupKey],""))))</f>
        <v/>
      </c>
      <c r="AG23" s="7"/>
      <c r="AI23" s="3" t="str">
        <f>IF($A23="ADD",IF(NOT(ISBLANK(AH23)),_xlfn.XLOOKUP(AH23,ar_replace_reason[lookupValue],ar_replace_reason[lookupKey],"ERROR"),""), "")</f>
        <v/>
      </c>
      <c r="AJ23" s="3" t="str">
        <f t="shared" si="3"/>
        <v/>
      </c>
      <c r="AK23" s="3" t="str">
        <f>IF($A23="","",IF((AND($A23="ADD",OR(AJ23="",AJ23="Queenstown-Lakes District Council"))),"70",(_xlfn.XLOOKUP(AJ23,ud_organisation_owner[lookupValue],ud_organisation_owner[lookupKey],""))))</f>
        <v/>
      </c>
      <c r="AL23" s="3" t="str">
        <f t="shared" si="4"/>
        <v/>
      </c>
      <c r="AM23" s="3" t="str">
        <f>IF($A23="","",IF((AND($A23="ADD",OR(AL23="",AL23="Queenstown-Lakes District Council"))),"70",(_xlfn.XLOOKUP(AL23,ud_organisation_owner[lookupValue],ud_organisation_owner[lookupKey],""))))</f>
        <v/>
      </c>
      <c r="AN23" s="3" t="str">
        <f t="shared" si="5"/>
        <v/>
      </c>
      <c r="AO23" s="3" t="str">
        <f>IF($A23="","",IF((AND($A23="ADD",OR(AN23="",AN23="Local Authority"))),"17",(_xlfn.XLOOKUP(AN23,ud_sub_organisation[lookupValue],ud_sub_organisation[lookupKey],""))))</f>
        <v/>
      </c>
      <c r="AP23" s="3" t="str">
        <f t="shared" si="6"/>
        <v/>
      </c>
      <c r="AQ23" s="3" t="str">
        <f>IF($A23="","",IF((AND($A23="ADD",OR(AP23="",AP23="Vested assets"))),"12",(_xlfn.XLOOKUP(AP23,ud_work_origin[lookupValue],ud_work_origin[lookupKey],""))))</f>
        <v/>
      </c>
      <c r="AR23" s="8"/>
      <c r="AS23" s="2" t="str">
        <f t="shared" si="7"/>
        <v/>
      </c>
      <c r="AT23" s="3" t="str">
        <f t="shared" si="8"/>
        <v/>
      </c>
      <c r="AU23" s="3" t="str">
        <f>IF($A23="","",IF((AND($A23="ADD",OR(AT23="",AT23="Excellent"))),"1",(_xlfn.XLOOKUP(AT23,condition[lookupValue],condition[lookupKey],""))))</f>
        <v/>
      </c>
      <c r="AV23" s="7" t="str">
        <f t="shared" si="9"/>
        <v/>
      </c>
      <c r="AW23" s="9"/>
    </row>
    <row r="24" spans="2:49">
      <c r="B24" s="4"/>
      <c r="D24" s="3" t="str">
        <f>IF($A24="ADD",IF(NOT(ISBLANK(C24)),_xlfn.XLOOKUP(C24,roadnames[lookupValue],roadnames[lookupKey],"ERROR"),""), "")</f>
        <v/>
      </c>
      <c r="E24" s="5"/>
      <c r="F24" s="5"/>
      <c r="G24" s="4"/>
      <c r="H24" s="4"/>
      <c r="I24" s="6"/>
      <c r="J24" s="6"/>
      <c r="L24" s="3" t="str">
        <f>IF($A24="ADD",IF(NOT(ISBLANK(K24)),_xlfn.XLOOKUP(K24,side[lookupValue],side[lookupKey],"ERROR"),""), "")</f>
        <v/>
      </c>
      <c r="N24" s="3" t="str">
        <f>IF($A24="ADD",IF(NOT(ISBLANK(M24)),_xlfn.XLOOKUP(M24,ud_delineator_position[lookupValue],ud_delineator_position[lookupKey],"ERROR"),""), "")</f>
        <v/>
      </c>
      <c r="P24" s="6" t="str">
        <f t="shared" si="0"/>
        <v/>
      </c>
      <c r="Q24" s="4"/>
      <c r="S24" s="3" t="str">
        <f>IF($A24="ADD",IF(NOT(ISBLANK(R24)),_xlfn.XLOOKUP(R24,len_adjust_rsn[lookupValue],len_adjust_rsn[lookupKey],"ERROR"),""), "")</f>
        <v/>
      </c>
      <c r="U24" s="3" t="str">
        <f>IF($A24="ADD",IF(NOT(ISBLANK(T24)),_xlfn.XLOOKUP(T24,ud_delineator_post_type[lookupValue],ud_delineator_post_type[lookupKey],"ERROR"),""), "")</f>
        <v/>
      </c>
      <c r="W24" s="3" t="str">
        <f>IF($A24="ADD",IF(NOT(ISBLANK(V24)),_xlfn.XLOOKUP(V24,ud_delineator_colour[lookupValue],ud_delineator_colour[lookupKey],"ERROR"),""), "")</f>
        <v/>
      </c>
      <c r="X24" s="4"/>
      <c r="Y24" s="6"/>
      <c r="AB24" s="7"/>
      <c r="AC24" s="4" t="str">
        <f t="shared" ca="1" si="1"/>
        <v/>
      </c>
      <c r="AD24" s="4"/>
      <c r="AE24" s="3" t="str">
        <f t="shared" si="2"/>
        <v/>
      </c>
      <c r="AF24" s="3" t="str">
        <f>IF($A24="","",IF((AND($A24="ADD",OR(AE24="",AE24="In Use"))),"5",(_xlfn.XLOOKUP(AE24,ud_asset_status[lookupValue],ud_asset_status[lookupKey],""))))</f>
        <v/>
      </c>
      <c r="AG24" s="7"/>
      <c r="AI24" s="3" t="str">
        <f>IF($A24="ADD",IF(NOT(ISBLANK(AH24)),_xlfn.XLOOKUP(AH24,ar_replace_reason[lookupValue],ar_replace_reason[lookupKey],"ERROR"),""), "")</f>
        <v/>
      </c>
      <c r="AJ24" s="3" t="str">
        <f t="shared" si="3"/>
        <v/>
      </c>
      <c r="AK24" s="3" t="str">
        <f>IF($A24="","",IF((AND($A24="ADD",OR(AJ24="",AJ24="Queenstown-Lakes District Council"))),"70",(_xlfn.XLOOKUP(AJ24,ud_organisation_owner[lookupValue],ud_organisation_owner[lookupKey],""))))</f>
        <v/>
      </c>
      <c r="AL24" s="3" t="str">
        <f t="shared" si="4"/>
        <v/>
      </c>
      <c r="AM24" s="3" t="str">
        <f>IF($A24="","",IF((AND($A24="ADD",OR(AL24="",AL24="Queenstown-Lakes District Council"))),"70",(_xlfn.XLOOKUP(AL24,ud_organisation_owner[lookupValue],ud_organisation_owner[lookupKey],""))))</f>
        <v/>
      </c>
      <c r="AN24" s="3" t="str">
        <f t="shared" si="5"/>
        <v/>
      </c>
      <c r="AO24" s="3" t="str">
        <f>IF($A24="","",IF((AND($A24="ADD",OR(AN24="",AN24="Local Authority"))),"17",(_xlfn.XLOOKUP(AN24,ud_sub_organisation[lookupValue],ud_sub_organisation[lookupKey],""))))</f>
        <v/>
      </c>
      <c r="AP24" s="3" t="str">
        <f t="shared" si="6"/>
        <v/>
      </c>
      <c r="AQ24" s="3" t="str">
        <f>IF($A24="","",IF((AND($A24="ADD",OR(AP24="",AP24="Vested assets"))),"12",(_xlfn.XLOOKUP(AP24,ud_work_origin[lookupValue],ud_work_origin[lookupKey],""))))</f>
        <v/>
      </c>
      <c r="AR24" s="8"/>
      <c r="AS24" s="2" t="str">
        <f t="shared" si="7"/>
        <v/>
      </c>
      <c r="AT24" s="3" t="str">
        <f t="shared" si="8"/>
        <v/>
      </c>
      <c r="AU24" s="3" t="str">
        <f>IF($A24="","",IF((AND($A24="ADD",OR(AT24="",AT24="Excellent"))),"1",(_xlfn.XLOOKUP(AT24,condition[lookupValue],condition[lookupKey],""))))</f>
        <v/>
      </c>
      <c r="AV24" s="7" t="str">
        <f t="shared" si="9"/>
        <v/>
      </c>
      <c r="AW24" s="9"/>
    </row>
    <row r="25" spans="2:49">
      <c r="B25" s="4"/>
      <c r="D25" s="3" t="str">
        <f>IF($A25="ADD",IF(NOT(ISBLANK(C25)),_xlfn.XLOOKUP(C25,roadnames[lookupValue],roadnames[lookupKey],"ERROR"),""), "")</f>
        <v/>
      </c>
      <c r="E25" s="5"/>
      <c r="F25" s="5"/>
      <c r="G25" s="4"/>
      <c r="H25" s="4"/>
      <c r="I25" s="6"/>
      <c r="J25" s="6"/>
      <c r="L25" s="3" t="str">
        <f>IF($A25="ADD",IF(NOT(ISBLANK(K25)),_xlfn.XLOOKUP(K25,side[lookupValue],side[lookupKey],"ERROR"),""), "")</f>
        <v/>
      </c>
      <c r="N25" s="3" t="str">
        <f>IF($A25="ADD",IF(NOT(ISBLANK(M25)),_xlfn.XLOOKUP(M25,ud_delineator_position[lookupValue],ud_delineator_position[lookupKey],"ERROR"),""), "")</f>
        <v/>
      </c>
      <c r="P25" s="6" t="str">
        <f t="shared" si="0"/>
        <v/>
      </c>
      <c r="Q25" s="4"/>
      <c r="S25" s="3" t="str">
        <f>IF($A25="ADD",IF(NOT(ISBLANK(R25)),_xlfn.XLOOKUP(R25,len_adjust_rsn[lookupValue],len_adjust_rsn[lookupKey],"ERROR"),""), "")</f>
        <v/>
      </c>
      <c r="U25" s="3" t="str">
        <f>IF($A25="ADD",IF(NOT(ISBLANK(T25)),_xlfn.XLOOKUP(T25,ud_delineator_post_type[lookupValue],ud_delineator_post_type[lookupKey],"ERROR"),""), "")</f>
        <v/>
      </c>
      <c r="W25" s="3" t="str">
        <f>IF($A25="ADD",IF(NOT(ISBLANK(V25)),_xlfn.XLOOKUP(V25,ud_delineator_colour[lookupValue],ud_delineator_colour[lookupKey],"ERROR"),""), "")</f>
        <v/>
      </c>
      <c r="X25" s="4"/>
      <c r="Y25" s="6"/>
      <c r="AB25" s="7"/>
      <c r="AC25" s="4" t="str">
        <f t="shared" ca="1" si="1"/>
        <v/>
      </c>
      <c r="AD25" s="4"/>
      <c r="AE25" s="3" t="str">
        <f t="shared" si="2"/>
        <v/>
      </c>
      <c r="AF25" s="3" t="str">
        <f>IF($A25="","",IF((AND($A25="ADD",OR(AE25="",AE25="In Use"))),"5",(_xlfn.XLOOKUP(AE25,ud_asset_status[lookupValue],ud_asset_status[lookupKey],""))))</f>
        <v/>
      </c>
      <c r="AG25" s="7"/>
      <c r="AI25" s="3" t="str">
        <f>IF($A25="ADD",IF(NOT(ISBLANK(AH25)),_xlfn.XLOOKUP(AH25,ar_replace_reason[lookupValue],ar_replace_reason[lookupKey],"ERROR"),""), "")</f>
        <v/>
      </c>
      <c r="AJ25" s="3" t="str">
        <f t="shared" si="3"/>
        <v/>
      </c>
      <c r="AK25" s="3" t="str">
        <f>IF($A25="","",IF((AND($A25="ADD",OR(AJ25="",AJ25="Queenstown-Lakes District Council"))),"70",(_xlfn.XLOOKUP(AJ25,ud_organisation_owner[lookupValue],ud_organisation_owner[lookupKey],""))))</f>
        <v/>
      </c>
      <c r="AL25" s="3" t="str">
        <f t="shared" si="4"/>
        <v/>
      </c>
      <c r="AM25" s="3" t="str">
        <f>IF($A25="","",IF((AND($A25="ADD",OR(AL25="",AL25="Queenstown-Lakes District Council"))),"70",(_xlfn.XLOOKUP(AL25,ud_organisation_owner[lookupValue],ud_organisation_owner[lookupKey],""))))</f>
        <v/>
      </c>
      <c r="AN25" s="3" t="str">
        <f t="shared" si="5"/>
        <v/>
      </c>
      <c r="AO25" s="3" t="str">
        <f>IF($A25="","",IF((AND($A25="ADD",OR(AN25="",AN25="Local Authority"))),"17",(_xlfn.XLOOKUP(AN25,ud_sub_organisation[lookupValue],ud_sub_organisation[lookupKey],""))))</f>
        <v/>
      </c>
      <c r="AP25" s="3" t="str">
        <f t="shared" si="6"/>
        <v/>
      </c>
      <c r="AQ25" s="3" t="str">
        <f>IF($A25="","",IF((AND($A25="ADD",OR(AP25="",AP25="Vested assets"))),"12",(_xlfn.XLOOKUP(AP25,ud_work_origin[lookupValue],ud_work_origin[lookupKey],""))))</f>
        <v/>
      </c>
      <c r="AR25" s="8"/>
      <c r="AS25" s="2" t="str">
        <f t="shared" si="7"/>
        <v/>
      </c>
      <c r="AT25" s="3" t="str">
        <f t="shared" si="8"/>
        <v/>
      </c>
      <c r="AU25" s="3" t="str">
        <f>IF($A25="","",IF((AND($A25="ADD",OR(AT25="",AT25="Excellent"))),"1",(_xlfn.XLOOKUP(AT25,condition[lookupValue],condition[lookupKey],""))))</f>
        <v/>
      </c>
      <c r="AV25" s="7" t="str">
        <f t="shared" si="9"/>
        <v/>
      </c>
      <c r="AW25" s="9"/>
    </row>
    <row r="26" spans="2:49">
      <c r="B26" s="4"/>
      <c r="D26" s="3" t="str">
        <f>IF($A26="ADD",IF(NOT(ISBLANK(C26)),_xlfn.XLOOKUP(C26,roadnames[lookupValue],roadnames[lookupKey],"ERROR"),""), "")</f>
        <v/>
      </c>
      <c r="E26" s="5"/>
      <c r="F26" s="5"/>
      <c r="G26" s="4"/>
      <c r="H26" s="4"/>
      <c r="I26" s="6"/>
      <c r="J26" s="6"/>
      <c r="L26" s="3" t="str">
        <f>IF($A26="ADD",IF(NOT(ISBLANK(K26)),_xlfn.XLOOKUP(K26,side[lookupValue],side[lookupKey],"ERROR"),""), "")</f>
        <v/>
      </c>
      <c r="N26" s="3" t="str">
        <f>IF($A26="ADD",IF(NOT(ISBLANK(M26)),_xlfn.XLOOKUP(M26,ud_delineator_position[lookupValue],ud_delineator_position[lookupKey],"ERROR"),""), "")</f>
        <v/>
      </c>
      <c r="P26" s="6" t="str">
        <f t="shared" si="0"/>
        <v/>
      </c>
      <c r="Q26" s="4"/>
      <c r="S26" s="3" t="str">
        <f>IF($A26="ADD",IF(NOT(ISBLANK(R26)),_xlfn.XLOOKUP(R26,len_adjust_rsn[lookupValue],len_adjust_rsn[lookupKey],"ERROR"),""), "")</f>
        <v/>
      </c>
      <c r="U26" s="3" t="str">
        <f>IF($A26="ADD",IF(NOT(ISBLANK(T26)),_xlfn.XLOOKUP(T26,ud_delineator_post_type[lookupValue],ud_delineator_post_type[lookupKey],"ERROR"),""), "")</f>
        <v/>
      </c>
      <c r="W26" s="3" t="str">
        <f>IF($A26="ADD",IF(NOT(ISBLANK(V26)),_xlfn.XLOOKUP(V26,ud_delineator_colour[lookupValue],ud_delineator_colour[lookupKey],"ERROR"),""), "")</f>
        <v/>
      </c>
      <c r="X26" s="4"/>
      <c r="Y26" s="6"/>
      <c r="AB26" s="7"/>
      <c r="AC26" s="4" t="str">
        <f t="shared" ca="1" si="1"/>
        <v/>
      </c>
      <c r="AD26" s="4"/>
      <c r="AE26" s="3" t="str">
        <f t="shared" si="2"/>
        <v/>
      </c>
      <c r="AF26" s="3" t="str">
        <f>IF($A26="","",IF((AND($A26="ADD",OR(AE26="",AE26="In Use"))),"5",(_xlfn.XLOOKUP(AE26,ud_asset_status[lookupValue],ud_asset_status[lookupKey],""))))</f>
        <v/>
      </c>
      <c r="AG26" s="7"/>
      <c r="AI26" s="3" t="str">
        <f>IF($A26="ADD",IF(NOT(ISBLANK(AH26)),_xlfn.XLOOKUP(AH26,ar_replace_reason[lookupValue],ar_replace_reason[lookupKey],"ERROR"),""), "")</f>
        <v/>
      </c>
      <c r="AJ26" s="3" t="str">
        <f t="shared" si="3"/>
        <v/>
      </c>
      <c r="AK26" s="3" t="str">
        <f>IF($A26="","",IF((AND($A26="ADD",OR(AJ26="",AJ26="Queenstown-Lakes District Council"))),"70",(_xlfn.XLOOKUP(AJ26,ud_organisation_owner[lookupValue],ud_organisation_owner[lookupKey],""))))</f>
        <v/>
      </c>
      <c r="AL26" s="3" t="str">
        <f t="shared" si="4"/>
        <v/>
      </c>
      <c r="AM26" s="3" t="str">
        <f>IF($A26="","",IF((AND($A26="ADD",OR(AL26="",AL26="Queenstown-Lakes District Council"))),"70",(_xlfn.XLOOKUP(AL26,ud_organisation_owner[lookupValue],ud_organisation_owner[lookupKey],""))))</f>
        <v/>
      </c>
      <c r="AN26" s="3" t="str">
        <f t="shared" si="5"/>
        <v/>
      </c>
      <c r="AO26" s="3" t="str">
        <f>IF($A26="","",IF((AND($A26="ADD",OR(AN26="",AN26="Local Authority"))),"17",(_xlfn.XLOOKUP(AN26,ud_sub_organisation[lookupValue],ud_sub_organisation[lookupKey],""))))</f>
        <v/>
      </c>
      <c r="AP26" s="3" t="str">
        <f t="shared" si="6"/>
        <v/>
      </c>
      <c r="AQ26" s="3" t="str">
        <f>IF($A26="","",IF((AND($A26="ADD",OR(AP26="",AP26="Vested assets"))),"12",(_xlfn.XLOOKUP(AP26,ud_work_origin[lookupValue],ud_work_origin[lookupKey],""))))</f>
        <v/>
      </c>
      <c r="AR26" s="8"/>
      <c r="AS26" s="2" t="str">
        <f t="shared" si="7"/>
        <v/>
      </c>
      <c r="AT26" s="3" t="str">
        <f t="shared" si="8"/>
        <v/>
      </c>
      <c r="AU26" s="3" t="str">
        <f>IF($A26="","",IF((AND($A26="ADD",OR(AT26="",AT26="Excellent"))),"1",(_xlfn.XLOOKUP(AT26,condition[lookupValue],condition[lookupKey],""))))</f>
        <v/>
      </c>
      <c r="AV26" s="7" t="str">
        <f t="shared" si="9"/>
        <v/>
      </c>
      <c r="AW26" s="9"/>
    </row>
    <row r="27" spans="2:49">
      <c r="B27" s="4"/>
      <c r="D27" s="3" t="str">
        <f>IF($A27="ADD",IF(NOT(ISBLANK(C27)),_xlfn.XLOOKUP(C27,roadnames[lookupValue],roadnames[lookupKey],"ERROR"),""), "")</f>
        <v/>
      </c>
      <c r="E27" s="5"/>
      <c r="F27" s="5"/>
      <c r="G27" s="4"/>
      <c r="H27" s="4"/>
      <c r="I27" s="6"/>
      <c r="J27" s="6"/>
      <c r="L27" s="3" t="str">
        <f>IF($A27="ADD",IF(NOT(ISBLANK(K27)),_xlfn.XLOOKUP(K27,side[lookupValue],side[lookupKey],"ERROR"),""), "")</f>
        <v/>
      </c>
      <c r="N27" s="3" t="str">
        <f>IF($A27="ADD",IF(NOT(ISBLANK(M27)),_xlfn.XLOOKUP(M27,ud_delineator_position[lookupValue],ud_delineator_position[lookupKey],"ERROR"),""), "")</f>
        <v/>
      </c>
      <c r="P27" s="6" t="str">
        <f t="shared" si="0"/>
        <v/>
      </c>
      <c r="Q27" s="4"/>
      <c r="S27" s="3" t="str">
        <f>IF($A27="ADD",IF(NOT(ISBLANK(R27)),_xlfn.XLOOKUP(R27,len_adjust_rsn[lookupValue],len_adjust_rsn[lookupKey],"ERROR"),""), "")</f>
        <v/>
      </c>
      <c r="U27" s="3" t="str">
        <f>IF($A27="ADD",IF(NOT(ISBLANK(T27)),_xlfn.XLOOKUP(T27,ud_delineator_post_type[lookupValue],ud_delineator_post_type[lookupKey],"ERROR"),""), "")</f>
        <v/>
      </c>
      <c r="W27" s="3" t="str">
        <f>IF($A27="ADD",IF(NOT(ISBLANK(V27)),_xlfn.XLOOKUP(V27,ud_delineator_colour[lookupValue],ud_delineator_colour[lookupKey],"ERROR"),""), "")</f>
        <v/>
      </c>
      <c r="X27" s="4"/>
      <c r="Y27" s="6"/>
      <c r="AB27" s="7"/>
      <c r="AC27" s="4" t="str">
        <f t="shared" ca="1" si="1"/>
        <v/>
      </c>
      <c r="AD27" s="4"/>
      <c r="AE27" s="3" t="str">
        <f t="shared" si="2"/>
        <v/>
      </c>
      <c r="AF27" s="3" t="str">
        <f>IF($A27="","",IF((AND($A27="ADD",OR(AE27="",AE27="In Use"))),"5",(_xlfn.XLOOKUP(AE27,ud_asset_status[lookupValue],ud_asset_status[lookupKey],""))))</f>
        <v/>
      </c>
      <c r="AG27" s="7"/>
      <c r="AI27" s="3" t="str">
        <f>IF($A27="ADD",IF(NOT(ISBLANK(AH27)),_xlfn.XLOOKUP(AH27,ar_replace_reason[lookupValue],ar_replace_reason[lookupKey],"ERROR"),""), "")</f>
        <v/>
      </c>
      <c r="AJ27" s="3" t="str">
        <f t="shared" si="3"/>
        <v/>
      </c>
      <c r="AK27" s="3" t="str">
        <f>IF($A27="","",IF((AND($A27="ADD",OR(AJ27="",AJ27="Queenstown-Lakes District Council"))),"70",(_xlfn.XLOOKUP(AJ27,ud_organisation_owner[lookupValue],ud_organisation_owner[lookupKey],""))))</f>
        <v/>
      </c>
      <c r="AL27" s="3" t="str">
        <f t="shared" si="4"/>
        <v/>
      </c>
      <c r="AM27" s="3" t="str">
        <f>IF($A27="","",IF((AND($A27="ADD",OR(AL27="",AL27="Queenstown-Lakes District Council"))),"70",(_xlfn.XLOOKUP(AL27,ud_organisation_owner[lookupValue],ud_organisation_owner[lookupKey],""))))</f>
        <v/>
      </c>
      <c r="AN27" s="3" t="str">
        <f t="shared" si="5"/>
        <v/>
      </c>
      <c r="AO27" s="3" t="str">
        <f>IF($A27="","",IF((AND($A27="ADD",OR(AN27="",AN27="Local Authority"))),"17",(_xlfn.XLOOKUP(AN27,ud_sub_organisation[lookupValue],ud_sub_organisation[lookupKey],""))))</f>
        <v/>
      </c>
      <c r="AP27" s="3" t="str">
        <f t="shared" si="6"/>
        <v/>
      </c>
      <c r="AQ27" s="3" t="str">
        <f>IF($A27="","",IF((AND($A27="ADD",OR(AP27="",AP27="Vested assets"))),"12",(_xlfn.XLOOKUP(AP27,ud_work_origin[lookupValue],ud_work_origin[lookupKey],""))))</f>
        <v/>
      </c>
      <c r="AR27" s="8"/>
      <c r="AS27" s="2" t="str">
        <f t="shared" si="7"/>
        <v/>
      </c>
      <c r="AT27" s="3" t="str">
        <f t="shared" si="8"/>
        <v/>
      </c>
      <c r="AU27" s="3" t="str">
        <f>IF($A27="","",IF((AND($A27="ADD",OR(AT27="",AT27="Excellent"))),"1",(_xlfn.XLOOKUP(AT27,condition[lookupValue],condition[lookupKey],""))))</f>
        <v/>
      </c>
      <c r="AV27" s="7" t="str">
        <f t="shared" si="9"/>
        <v/>
      </c>
      <c r="AW27" s="9"/>
    </row>
    <row r="28" spans="2:49">
      <c r="B28" s="4"/>
      <c r="D28" s="3" t="str">
        <f>IF($A28="ADD",IF(NOT(ISBLANK(C28)),_xlfn.XLOOKUP(C28,roadnames[lookupValue],roadnames[lookupKey],"ERROR"),""), "")</f>
        <v/>
      </c>
      <c r="E28" s="5"/>
      <c r="F28" s="5"/>
      <c r="G28" s="4"/>
      <c r="H28" s="4"/>
      <c r="I28" s="6"/>
      <c r="J28" s="6"/>
      <c r="L28" s="3" t="str">
        <f>IF($A28="ADD",IF(NOT(ISBLANK(K28)),_xlfn.XLOOKUP(K28,side[lookupValue],side[lookupKey],"ERROR"),""), "")</f>
        <v/>
      </c>
      <c r="N28" s="3" t="str">
        <f>IF($A28="ADD",IF(NOT(ISBLANK(M28)),_xlfn.XLOOKUP(M28,ud_delineator_position[lookupValue],ud_delineator_position[lookupKey],"ERROR"),""), "")</f>
        <v/>
      </c>
      <c r="P28" s="6" t="str">
        <f t="shared" si="0"/>
        <v/>
      </c>
      <c r="Q28" s="4"/>
      <c r="S28" s="3" t="str">
        <f>IF($A28="ADD",IF(NOT(ISBLANK(R28)),_xlfn.XLOOKUP(R28,len_adjust_rsn[lookupValue],len_adjust_rsn[lookupKey],"ERROR"),""), "")</f>
        <v/>
      </c>
      <c r="U28" s="3" t="str">
        <f>IF($A28="ADD",IF(NOT(ISBLANK(T28)),_xlfn.XLOOKUP(T28,ud_delineator_post_type[lookupValue],ud_delineator_post_type[lookupKey],"ERROR"),""), "")</f>
        <v/>
      </c>
      <c r="W28" s="3" t="str">
        <f>IF($A28="ADD",IF(NOT(ISBLANK(V28)),_xlfn.XLOOKUP(V28,ud_delineator_colour[lookupValue],ud_delineator_colour[lookupKey],"ERROR"),""), "")</f>
        <v/>
      </c>
      <c r="X28" s="4"/>
      <c r="Y28" s="6"/>
      <c r="AB28" s="7"/>
      <c r="AC28" s="4" t="str">
        <f t="shared" ca="1" si="1"/>
        <v/>
      </c>
      <c r="AD28" s="4"/>
      <c r="AE28" s="3" t="str">
        <f t="shared" si="2"/>
        <v/>
      </c>
      <c r="AF28" s="3" t="str">
        <f>IF($A28="","",IF((AND($A28="ADD",OR(AE28="",AE28="In Use"))),"5",(_xlfn.XLOOKUP(AE28,ud_asset_status[lookupValue],ud_asset_status[lookupKey],""))))</f>
        <v/>
      </c>
      <c r="AG28" s="7"/>
      <c r="AI28" s="3" t="str">
        <f>IF($A28="ADD",IF(NOT(ISBLANK(AH28)),_xlfn.XLOOKUP(AH28,ar_replace_reason[lookupValue],ar_replace_reason[lookupKey],"ERROR"),""), "")</f>
        <v/>
      </c>
      <c r="AJ28" s="3" t="str">
        <f t="shared" si="3"/>
        <v/>
      </c>
      <c r="AK28" s="3" t="str">
        <f>IF($A28="","",IF((AND($A28="ADD",OR(AJ28="",AJ28="Queenstown-Lakes District Council"))),"70",(_xlfn.XLOOKUP(AJ28,ud_organisation_owner[lookupValue],ud_organisation_owner[lookupKey],""))))</f>
        <v/>
      </c>
      <c r="AL28" s="3" t="str">
        <f t="shared" si="4"/>
        <v/>
      </c>
      <c r="AM28" s="3" t="str">
        <f>IF($A28="","",IF((AND($A28="ADD",OR(AL28="",AL28="Queenstown-Lakes District Council"))),"70",(_xlfn.XLOOKUP(AL28,ud_organisation_owner[lookupValue],ud_organisation_owner[lookupKey],""))))</f>
        <v/>
      </c>
      <c r="AN28" s="3" t="str">
        <f t="shared" si="5"/>
        <v/>
      </c>
      <c r="AO28" s="3" t="str">
        <f>IF($A28="","",IF((AND($A28="ADD",OR(AN28="",AN28="Local Authority"))),"17",(_xlfn.XLOOKUP(AN28,ud_sub_organisation[lookupValue],ud_sub_organisation[lookupKey],""))))</f>
        <v/>
      </c>
      <c r="AP28" s="3" t="str">
        <f t="shared" si="6"/>
        <v/>
      </c>
      <c r="AQ28" s="3" t="str">
        <f>IF($A28="","",IF((AND($A28="ADD",OR(AP28="",AP28="Vested assets"))),"12",(_xlfn.XLOOKUP(AP28,ud_work_origin[lookupValue],ud_work_origin[lookupKey],""))))</f>
        <v/>
      </c>
      <c r="AR28" s="8"/>
      <c r="AS28" s="2" t="str">
        <f t="shared" si="7"/>
        <v/>
      </c>
      <c r="AT28" s="3" t="str">
        <f t="shared" si="8"/>
        <v/>
      </c>
      <c r="AU28" s="3" t="str">
        <f>IF($A28="","",IF((AND($A28="ADD",OR(AT28="",AT28="Excellent"))),"1",(_xlfn.XLOOKUP(AT28,condition[lookupValue],condition[lookupKey],""))))</f>
        <v/>
      </c>
      <c r="AV28" s="7" t="str">
        <f t="shared" si="9"/>
        <v/>
      </c>
      <c r="AW28" s="9"/>
    </row>
    <row r="29" spans="2:49">
      <c r="B29" s="4"/>
      <c r="D29" s="3" t="str">
        <f>IF($A29="ADD",IF(NOT(ISBLANK(C29)),_xlfn.XLOOKUP(C29,roadnames[lookupValue],roadnames[lookupKey],"ERROR"),""), "")</f>
        <v/>
      </c>
      <c r="E29" s="5"/>
      <c r="F29" s="5"/>
      <c r="G29" s="4"/>
      <c r="H29" s="4"/>
      <c r="I29" s="6"/>
      <c r="J29" s="6"/>
      <c r="L29" s="3" t="str">
        <f>IF($A29="ADD",IF(NOT(ISBLANK(K29)),_xlfn.XLOOKUP(K29,side[lookupValue],side[lookupKey],"ERROR"),""), "")</f>
        <v/>
      </c>
      <c r="N29" s="3" t="str">
        <f>IF($A29="ADD",IF(NOT(ISBLANK(M29)),_xlfn.XLOOKUP(M29,ud_delineator_position[lookupValue],ud_delineator_position[lookupKey],"ERROR"),""), "")</f>
        <v/>
      </c>
      <c r="P29" s="6" t="str">
        <f t="shared" si="0"/>
        <v/>
      </c>
      <c r="Q29" s="4"/>
      <c r="S29" s="3" t="str">
        <f>IF($A29="ADD",IF(NOT(ISBLANK(R29)),_xlfn.XLOOKUP(R29,len_adjust_rsn[lookupValue],len_adjust_rsn[lookupKey],"ERROR"),""), "")</f>
        <v/>
      </c>
      <c r="U29" s="3" t="str">
        <f>IF($A29="ADD",IF(NOT(ISBLANK(T29)),_xlfn.XLOOKUP(T29,ud_delineator_post_type[lookupValue],ud_delineator_post_type[lookupKey],"ERROR"),""), "")</f>
        <v/>
      </c>
      <c r="W29" s="3" t="str">
        <f>IF($A29="ADD",IF(NOT(ISBLANK(V29)),_xlfn.XLOOKUP(V29,ud_delineator_colour[lookupValue],ud_delineator_colour[lookupKey],"ERROR"),""), "")</f>
        <v/>
      </c>
      <c r="X29" s="4"/>
      <c r="Y29" s="6"/>
      <c r="AB29" s="7"/>
      <c r="AC29" s="4" t="str">
        <f t="shared" ca="1" si="1"/>
        <v/>
      </c>
      <c r="AD29" s="4"/>
      <c r="AE29" s="3" t="str">
        <f t="shared" si="2"/>
        <v/>
      </c>
      <c r="AF29" s="3" t="str">
        <f>IF($A29="","",IF((AND($A29="ADD",OR(AE29="",AE29="In Use"))),"5",(_xlfn.XLOOKUP(AE29,ud_asset_status[lookupValue],ud_asset_status[lookupKey],""))))</f>
        <v/>
      </c>
      <c r="AG29" s="7"/>
      <c r="AI29" s="3" t="str">
        <f>IF($A29="ADD",IF(NOT(ISBLANK(AH29)),_xlfn.XLOOKUP(AH29,ar_replace_reason[lookupValue],ar_replace_reason[lookupKey],"ERROR"),""), "")</f>
        <v/>
      </c>
      <c r="AJ29" s="3" t="str">
        <f t="shared" si="3"/>
        <v/>
      </c>
      <c r="AK29" s="3" t="str">
        <f>IF($A29="","",IF((AND($A29="ADD",OR(AJ29="",AJ29="Queenstown-Lakes District Council"))),"70",(_xlfn.XLOOKUP(AJ29,ud_organisation_owner[lookupValue],ud_organisation_owner[lookupKey],""))))</f>
        <v/>
      </c>
      <c r="AL29" s="3" t="str">
        <f t="shared" si="4"/>
        <v/>
      </c>
      <c r="AM29" s="3" t="str">
        <f>IF($A29="","",IF((AND($A29="ADD",OR(AL29="",AL29="Queenstown-Lakes District Council"))),"70",(_xlfn.XLOOKUP(AL29,ud_organisation_owner[lookupValue],ud_organisation_owner[lookupKey],""))))</f>
        <v/>
      </c>
      <c r="AN29" s="3" t="str">
        <f t="shared" si="5"/>
        <v/>
      </c>
      <c r="AO29" s="3" t="str">
        <f>IF($A29="","",IF((AND($A29="ADD",OR(AN29="",AN29="Local Authority"))),"17",(_xlfn.XLOOKUP(AN29,ud_sub_organisation[lookupValue],ud_sub_organisation[lookupKey],""))))</f>
        <v/>
      </c>
      <c r="AP29" s="3" t="str">
        <f t="shared" si="6"/>
        <v/>
      </c>
      <c r="AQ29" s="3" t="str">
        <f>IF($A29="","",IF((AND($A29="ADD",OR(AP29="",AP29="Vested assets"))),"12",(_xlfn.XLOOKUP(AP29,ud_work_origin[lookupValue],ud_work_origin[lookupKey],""))))</f>
        <v/>
      </c>
      <c r="AR29" s="8"/>
      <c r="AS29" s="2" t="str">
        <f t="shared" si="7"/>
        <v/>
      </c>
      <c r="AT29" s="3" t="str">
        <f t="shared" si="8"/>
        <v/>
      </c>
      <c r="AU29" s="3" t="str">
        <f>IF($A29="","",IF((AND($A29="ADD",OR(AT29="",AT29="Excellent"))),"1",(_xlfn.XLOOKUP(AT29,condition[lookupValue],condition[lookupKey],""))))</f>
        <v/>
      </c>
      <c r="AV29" s="7" t="str">
        <f t="shared" si="9"/>
        <v/>
      </c>
      <c r="AW29" s="9"/>
    </row>
    <row r="30" spans="2:49">
      <c r="B30" s="4"/>
      <c r="D30" s="3" t="str">
        <f>IF($A30="ADD",IF(NOT(ISBLANK(C30)),_xlfn.XLOOKUP(C30,roadnames[lookupValue],roadnames[lookupKey],"ERROR"),""), "")</f>
        <v/>
      </c>
      <c r="E30" s="5"/>
      <c r="F30" s="5"/>
      <c r="G30" s="4"/>
      <c r="H30" s="4"/>
      <c r="I30" s="6"/>
      <c r="J30" s="6"/>
      <c r="L30" s="3" t="str">
        <f>IF($A30="ADD",IF(NOT(ISBLANK(K30)),_xlfn.XLOOKUP(K30,side[lookupValue],side[lookupKey],"ERROR"),""), "")</f>
        <v/>
      </c>
      <c r="N30" s="3" t="str">
        <f>IF($A30="ADD",IF(NOT(ISBLANK(M30)),_xlfn.XLOOKUP(M30,ud_delineator_position[lookupValue],ud_delineator_position[lookupKey],"ERROR"),""), "")</f>
        <v/>
      </c>
      <c r="P30" s="6" t="str">
        <f t="shared" si="0"/>
        <v/>
      </c>
      <c r="Q30" s="4"/>
      <c r="S30" s="3" t="str">
        <f>IF($A30="ADD",IF(NOT(ISBLANK(R30)),_xlfn.XLOOKUP(R30,len_adjust_rsn[lookupValue],len_adjust_rsn[lookupKey],"ERROR"),""), "")</f>
        <v/>
      </c>
      <c r="U30" s="3" t="str">
        <f>IF($A30="ADD",IF(NOT(ISBLANK(T30)),_xlfn.XLOOKUP(T30,ud_delineator_post_type[lookupValue],ud_delineator_post_type[lookupKey],"ERROR"),""), "")</f>
        <v/>
      </c>
      <c r="W30" s="3" t="str">
        <f>IF($A30="ADD",IF(NOT(ISBLANK(V30)),_xlfn.XLOOKUP(V30,ud_delineator_colour[lookupValue],ud_delineator_colour[lookupKey],"ERROR"),""), "")</f>
        <v/>
      </c>
      <c r="X30" s="4"/>
      <c r="Y30" s="6"/>
      <c r="AB30" s="7"/>
      <c r="AC30" s="4" t="str">
        <f t="shared" ca="1" si="1"/>
        <v/>
      </c>
      <c r="AD30" s="4"/>
      <c r="AE30" s="3" t="str">
        <f t="shared" si="2"/>
        <v/>
      </c>
      <c r="AF30" s="3" t="str">
        <f>IF($A30="","",IF((AND($A30="ADD",OR(AE30="",AE30="In Use"))),"5",(_xlfn.XLOOKUP(AE30,ud_asset_status[lookupValue],ud_asset_status[lookupKey],""))))</f>
        <v/>
      </c>
      <c r="AG30" s="7"/>
      <c r="AI30" s="3" t="str">
        <f>IF($A30="ADD",IF(NOT(ISBLANK(AH30)),_xlfn.XLOOKUP(AH30,ar_replace_reason[lookupValue],ar_replace_reason[lookupKey],"ERROR"),""), "")</f>
        <v/>
      </c>
      <c r="AJ30" s="3" t="str">
        <f t="shared" si="3"/>
        <v/>
      </c>
      <c r="AK30" s="3" t="str">
        <f>IF($A30="","",IF((AND($A30="ADD",OR(AJ30="",AJ30="Queenstown-Lakes District Council"))),"70",(_xlfn.XLOOKUP(AJ30,ud_organisation_owner[lookupValue],ud_organisation_owner[lookupKey],""))))</f>
        <v/>
      </c>
      <c r="AL30" s="3" t="str">
        <f t="shared" si="4"/>
        <v/>
      </c>
      <c r="AM30" s="3" t="str">
        <f>IF($A30="","",IF((AND($A30="ADD",OR(AL30="",AL30="Queenstown-Lakes District Council"))),"70",(_xlfn.XLOOKUP(AL30,ud_organisation_owner[lookupValue],ud_organisation_owner[lookupKey],""))))</f>
        <v/>
      </c>
      <c r="AN30" s="3" t="str">
        <f t="shared" si="5"/>
        <v/>
      </c>
      <c r="AO30" s="3" t="str">
        <f>IF($A30="","",IF((AND($A30="ADD",OR(AN30="",AN30="Local Authority"))),"17",(_xlfn.XLOOKUP(AN30,ud_sub_organisation[lookupValue],ud_sub_organisation[lookupKey],""))))</f>
        <v/>
      </c>
      <c r="AP30" s="3" t="str">
        <f t="shared" si="6"/>
        <v/>
      </c>
      <c r="AQ30" s="3" t="str">
        <f>IF($A30="","",IF((AND($A30="ADD",OR(AP30="",AP30="Vested assets"))),"12",(_xlfn.XLOOKUP(AP30,ud_work_origin[lookupValue],ud_work_origin[lookupKey],""))))</f>
        <v/>
      </c>
      <c r="AR30" s="8"/>
      <c r="AS30" s="2" t="str">
        <f t="shared" si="7"/>
        <v/>
      </c>
      <c r="AT30" s="3" t="str">
        <f t="shared" si="8"/>
        <v/>
      </c>
      <c r="AU30" s="3" t="str">
        <f>IF($A30="","",IF((AND($A30="ADD",OR(AT30="",AT30="Excellent"))),"1",(_xlfn.XLOOKUP(AT30,condition[lookupValue],condition[lookupKey],""))))</f>
        <v/>
      </c>
      <c r="AV30" s="7" t="str">
        <f t="shared" si="9"/>
        <v/>
      </c>
      <c r="AW30" s="9"/>
    </row>
    <row r="31" spans="2:49">
      <c r="B31" s="4"/>
      <c r="D31" s="3" t="str">
        <f>IF($A31="ADD",IF(NOT(ISBLANK(C31)),_xlfn.XLOOKUP(C31,roadnames[lookupValue],roadnames[lookupKey],"ERROR"),""), "")</f>
        <v/>
      </c>
      <c r="E31" s="5"/>
      <c r="F31" s="5"/>
      <c r="G31" s="4"/>
      <c r="H31" s="4"/>
      <c r="I31" s="6"/>
      <c r="J31" s="6"/>
      <c r="L31" s="3" t="str">
        <f>IF($A31="ADD",IF(NOT(ISBLANK(K31)),_xlfn.XLOOKUP(K31,side[lookupValue],side[lookupKey],"ERROR"),""), "")</f>
        <v/>
      </c>
      <c r="N31" s="3" t="str">
        <f>IF($A31="ADD",IF(NOT(ISBLANK(M31)),_xlfn.XLOOKUP(M31,ud_delineator_position[lookupValue],ud_delineator_position[lookupKey],"ERROR"),""), "")</f>
        <v/>
      </c>
      <c r="P31" s="6" t="str">
        <f t="shared" si="0"/>
        <v/>
      </c>
      <c r="Q31" s="4"/>
      <c r="S31" s="3" t="str">
        <f>IF($A31="ADD",IF(NOT(ISBLANK(R31)),_xlfn.XLOOKUP(R31,len_adjust_rsn[lookupValue],len_adjust_rsn[lookupKey],"ERROR"),""), "")</f>
        <v/>
      </c>
      <c r="U31" s="3" t="str">
        <f>IF($A31="ADD",IF(NOT(ISBLANK(T31)),_xlfn.XLOOKUP(T31,ud_delineator_post_type[lookupValue],ud_delineator_post_type[lookupKey],"ERROR"),""), "")</f>
        <v/>
      </c>
      <c r="W31" s="3" t="str">
        <f>IF($A31="ADD",IF(NOT(ISBLANK(V31)),_xlfn.XLOOKUP(V31,ud_delineator_colour[lookupValue],ud_delineator_colour[lookupKey],"ERROR"),""), "")</f>
        <v/>
      </c>
      <c r="X31" s="4"/>
      <c r="Y31" s="6"/>
      <c r="AB31" s="7"/>
      <c r="AC31" s="4" t="str">
        <f t="shared" ca="1" si="1"/>
        <v/>
      </c>
      <c r="AD31" s="4"/>
      <c r="AE31" s="3" t="str">
        <f t="shared" si="2"/>
        <v/>
      </c>
      <c r="AF31" s="3" t="str">
        <f>IF($A31="","",IF((AND($A31="ADD",OR(AE31="",AE31="In Use"))),"5",(_xlfn.XLOOKUP(AE31,ud_asset_status[lookupValue],ud_asset_status[lookupKey],""))))</f>
        <v/>
      </c>
      <c r="AG31" s="7"/>
      <c r="AI31" s="3" t="str">
        <f>IF($A31="ADD",IF(NOT(ISBLANK(AH31)),_xlfn.XLOOKUP(AH31,ar_replace_reason[lookupValue],ar_replace_reason[lookupKey],"ERROR"),""), "")</f>
        <v/>
      </c>
      <c r="AJ31" s="3" t="str">
        <f t="shared" si="3"/>
        <v/>
      </c>
      <c r="AK31" s="3" t="str">
        <f>IF($A31="","",IF((AND($A31="ADD",OR(AJ31="",AJ31="Queenstown-Lakes District Council"))),"70",(_xlfn.XLOOKUP(AJ31,ud_organisation_owner[lookupValue],ud_organisation_owner[lookupKey],""))))</f>
        <v/>
      </c>
      <c r="AL31" s="3" t="str">
        <f t="shared" si="4"/>
        <v/>
      </c>
      <c r="AM31" s="3" t="str">
        <f>IF($A31="","",IF((AND($A31="ADD",OR(AL31="",AL31="Queenstown-Lakes District Council"))),"70",(_xlfn.XLOOKUP(AL31,ud_organisation_owner[lookupValue],ud_organisation_owner[lookupKey],""))))</f>
        <v/>
      </c>
      <c r="AN31" s="3" t="str">
        <f t="shared" si="5"/>
        <v/>
      </c>
      <c r="AO31" s="3" t="str">
        <f>IF($A31="","",IF((AND($A31="ADD",OR(AN31="",AN31="Local Authority"))),"17",(_xlfn.XLOOKUP(AN31,ud_sub_organisation[lookupValue],ud_sub_organisation[lookupKey],""))))</f>
        <v/>
      </c>
      <c r="AP31" s="3" t="str">
        <f t="shared" si="6"/>
        <v/>
      </c>
      <c r="AQ31" s="3" t="str">
        <f>IF($A31="","",IF((AND($A31="ADD",OR(AP31="",AP31="Vested assets"))),"12",(_xlfn.XLOOKUP(AP31,ud_work_origin[lookupValue],ud_work_origin[lookupKey],""))))</f>
        <v/>
      </c>
      <c r="AR31" s="8"/>
      <c r="AS31" s="2" t="str">
        <f t="shared" si="7"/>
        <v/>
      </c>
      <c r="AT31" s="3" t="str">
        <f t="shared" si="8"/>
        <v/>
      </c>
      <c r="AU31" s="3" t="str">
        <f>IF($A31="","",IF((AND($A31="ADD",OR(AT31="",AT31="Excellent"))),"1",(_xlfn.XLOOKUP(AT31,condition[lookupValue],condition[lookupKey],""))))</f>
        <v/>
      </c>
      <c r="AV31" s="7" t="str">
        <f t="shared" si="9"/>
        <v/>
      </c>
      <c r="AW31" s="9"/>
    </row>
    <row r="32" spans="2:49">
      <c r="B32" s="4"/>
      <c r="D32" s="3" t="str">
        <f>IF($A32="ADD",IF(NOT(ISBLANK(C32)),_xlfn.XLOOKUP(C32,roadnames[lookupValue],roadnames[lookupKey],"ERROR"),""), "")</f>
        <v/>
      </c>
      <c r="E32" s="5"/>
      <c r="F32" s="5"/>
      <c r="G32" s="4"/>
      <c r="H32" s="4"/>
      <c r="I32" s="6"/>
      <c r="J32" s="6"/>
      <c r="L32" s="3" t="str">
        <f>IF($A32="ADD",IF(NOT(ISBLANK(K32)),_xlfn.XLOOKUP(K32,side[lookupValue],side[lookupKey],"ERROR"),""), "")</f>
        <v/>
      </c>
      <c r="N32" s="3" t="str">
        <f>IF($A32="ADD",IF(NOT(ISBLANK(M32)),_xlfn.XLOOKUP(M32,ud_delineator_position[lookupValue],ud_delineator_position[lookupKey],"ERROR"),""), "")</f>
        <v/>
      </c>
      <c r="P32" s="6" t="str">
        <f t="shared" si="0"/>
        <v/>
      </c>
      <c r="Q32" s="4"/>
      <c r="S32" s="3" t="str">
        <f>IF($A32="ADD",IF(NOT(ISBLANK(R32)),_xlfn.XLOOKUP(R32,len_adjust_rsn[lookupValue],len_adjust_rsn[lookupKey],"ERROR"),""), "")</f>
        <v/>
      </c>
      <c r="U32" s="3" t="str">
        <f>IF($A32="ADD",IF(NOT(ISBLANK(T32)),_xlfn.XLOOKUP(T32,ud_delineator_post_type[lookupValue],ud_delineator_post_type[lookupKey],"ERROR"),""), "")</f>
        <v/>
      </c>
      <c r="W32" s="3" t="str">
        <f>IF($A32="ADD",IF(NOT(ISBLANK(V32)),_xlfn.XLOOKUP(V32,ud_delineator_colour[lookupValue],ud_delineator_colour[lookupKey],"ERROR"),""), "")</f>
        <v/>
      </c>
      <c r="X32" s="4"/>
      <c r="Y32" s="6"/>
      <c r="AB32" s="7"/>
      <c r="AC32" s="4" t="str">
        <f t="shared" ca="1" si="1"/>
        <v/>
      </c>
      <c r="AD32" s="4"/>
      <c r="AE32" s="3" t="str">
        <f t="shared" si="2"/>
        <v/>
      </c>
      <c r="AF32" s="3" t="str">
        <f>IF($A32="","",IF((AND($A32="ADD",OR(AE32="",AE32="In Use"))),"5",(_xlfn.XLOOKUP(AE32,ud_asset_status[lookupValue],ud_asset_status[lookupKey],""))))</f>
        <v/>
      </c>
      <c r="AG32" s="7"/>
      <c r="AI32" s="3" t="str">
        <f>IF($A32="ADD",IF(NOT(ISBLANK(AH32)),_xlfn.XLOOKUP(AH32,ar_replace_reason[lookupValue],ar_replace_reason[lookupKey],"ERROR"),""), "")</f>
        <v/>
      </c>
      <c r="AJ32" s="3" t="str">
        <f t="shared" si="3"/>
        <v/>
      </c>
      <c r="AK32" s="3" t="str">
        <f>IF($A32="","",IF((AND($A32="ADD",OR(AJ32="",AJ32="Queenstown-Lakes District Council"))),"70",(_xlfn.XLOOKUP(AJ32,ud_organisation_owner[lookupValue],ud_organisation_owner[lookupKey],""))))</f>
        <v/>
      </c>
      <c r="AL32" s="3" t="str">
        <f t="shared" si="4"/>
        <v/>
      </c>
      <c r="AM32" s="3" t="str">
        <f>IF($A32="","",IF((AND($A32="ADD",OR(AL32="",AL32="Queenstown-Lakes District Council"))),"70",(_xlfn.XLOOKUP(AL32,ud_organisation_owner[lookupValue],ud_organisation_owner[lookupKey],""))))</f>
        <v/>
      </c>
      <c r="AN32" s="3" t="str">
        <f t="shared" si="5"/>
        <v/>
      </c>
      <c r="AO32" s="3" t="str">
        <f>IF($A32="","",IF((AND($A32="ADD",OR(AN32="",AN32="Local Authority"))),"17",(_xlfn.XLOOKUP(AN32,ud_sub_organisation[lookupValue],ud_sub_organisation[lookupKey],""))))</f>
        <v/>
      </c>
      <c r="AP32" s="3" t="str">
        <f t="shared" si="6"/>
        <v/>
      </c>
      <c r="AQ32" s="3" t="str">
        <f>IF($A32="","",IF((AND($A32="ADD",OR(AP32="",AP32="Vested assets"))),"12",(_xlfn.XLOOKUP(AP32,ud_work_origin[lookupValue],ud_work_origin[lookupKey],""))))</f>
        <v/>
      </c>
      <c r="AR32" s="8"/>
      <c r="AS32" s="2" t="str">
        <f t="shared" si="7"/>
        <v/>
      </c>
      <c r="AT32" s="3" t="str">
        <f t="shared" si="8"/>
        <v/>
      </c>
      <c r="AU32" s="3" t="str">
        <f>IF($A32="","",IF((AND($A32="ADD",OR(AT32="",AT32="Excellent"))),"1",(_xlfn.XLOOKUP(AT32,condition[lookupValue],condition[lookupKey],""))))</f>
        <v/>
      </c>
      <c r="AV32" s="7" t="str">
        <f t="shared" si="9"/>
        <v/>
      </c>
      <c r="AW32" s="9"/>
    </row>
    <row r="33" spans="2:49">
      <c r="B33" s="4"/>
      <c r="D33" s="3" t="str">
        <f>IF($A33="ADD",IF(NOT(ISBLANK(C33)),_xlfn.XLOOKUP(C33,roadnames[lookupValue],roadnames[lookupKey],"ERROR"),""), "")</f>
        <v/>
      </c>
      <c r="E33" s="5"/>
      <c r="F33" s="5"/>
      <c r="G33" s="4"/>
      <c r="H33" s="4"/>
      <c r="I33" s="6"/>
      <c r="J33" s="6"/>
      <c r="L33" s="3" t="str">
        <f>IF($A33="ADD",IF(NOT(ISBLANK(K33)),_xlfn.XLOOKUP(K33,side[lookupValue],side[lookupKey],"ERROR"),""), "")</f>
        <v/>
      </c>
      <c r="N33" s="3" t="str">
        <f>IF($A33="ADD",IF(NOT(ISBLANK(M33)),_xlfn.XLOOKUP(M33,ud_delineator_position[lookupValue],ud_delineator_position[lookupKey],"ERROR"),""), "")</f>
        <v/>
      </c>
      <c r="P33" s="6" t="str">
        <f t="shared" si="0"/>
        <v/>
      </c>
      <c r="Q33" s="4"/>
      <c r="S33" s="3" t="str">
        <f>IF($A33="ADD",IF(NOT(ISBLANK(R33)),_xlfn.XLOOKUP(R33,len_adjust_rsn[lookupValue],len_adjust_rsn[lookupKey],"ERROR"),""), "")</f>
        <v/>
      </c>
      <c r="U33" s="3" t="str">
        <f>IF($A33="ADD",IF(NOT(ISBLANK(T33)),_xlfn.XLOOKUP(T33,ud_delineator_post_type[lookupValue],ud_delineator_post_type[lookupKey],"ERROR"),""), "")</f>
        <v/>
      </c>
      <c r="W33" s="3" t="str">
        <f>IF($A33="ADD",IF(NOT(ISBLANK(V33)),_xlfn.XLOOKUP(V33,ud_delineator_colour[lookupValue],ud_delineator_colour[lookupKey],"ERROR"),""), "")</f>
        <v/>
      </c>
      <c r="X33" s="4"/>
      <c r="Y33" s="6"/>
      <c r="AB33" s="7"/>
      <c r="AC33" s="4" t="str">
        <f t="shared" ca="1" si="1"/>
        <v/>
      </c>
      <c r="AD33" s="4"/>
      <c r="AE33" s="3" t="str">
        <f t="shared" si="2"/>
        <v/>
      </c>
      <c r="AF33" s="3" t="str">
        <f>IF($A33="","",IF((AND($A33="ADD",OR(AE33="",AE33="In Use"))),"5",(_xlfn.XLOOKUP(AE33,ud_asset_status[lookupValue],ud_asset_status[lookupKey],""))))</f>
        <v/>
      </c>
      <c r="AG33" s="7"/>
      <c r="AI33" s="3" t="str">
        <f>IF($A33="ADD",IF(NOT(ISBLANK(AH33)),_xlfn.XLOOKUP(AH33,ar_replace_reason[lookupValue],ar_replace_reason[lookupKey],"ERROR"),""), "")</f>
        <v/>
      </c>
      <c r="AJ33" s="3" t="str">
        <f t="shared" si="3"/>
        <v/>
      </c>
      <c r="AK33" s="3" t="str">
        <f>IF($A33="","",IF((AND($A33="ADD",OR(AJ33="",AJ33="Queenstown-Lakes District Council"))),"70",(_xlfn.XLOOKUP(AJ33,ud_organisation_owner[lookupValue],ud_organisation_owner[lookupKey],""))))</f>
        <v/>
      </c>
      <c r="AL33" s="3" t="str">
        <f t="shared" si="4"/>
        <v/>
      </c>
      <c r="AM33" s="3" t="str">
        <f>IF($A33="","",IF((AND($A33="ADD",OR(AL33="",AL33="Queenstown-Lakes District Council"))),"70",(_xlfn.XLOOKUP(AL33,ud_organisation_owner[lookupValue],ud_organisation_owner[lookupKey],""))))</f>
        <v/>
      </c>
      <c r="AN33" s="3" t="str">
        <f t="shared" si="5"/>
        <v/>
      </c>
      <c r="AO33" s="3" t="str">
        <f>IF($A33="","",IF((AND($A33="ADD",OR(AN33="",AN33="Local Authority"))),"17",(_xlfn.XLOOKUP(AN33,ud_sub_organisation[lookupValue],ud_sub_organisation[lookupKey],""))))</f>
        <v/>
      </c>
      <c r="AP33" s="3" t="str">
        <f t="shared" si="6"/>
        <v/>
      </c>
      <c r="AQ33" s="3" t="str">
        <f>IF($A33="","",IF((AND($A33="ADD",OR(AP33="",AP33="Vested assets"))),"12",(_xlfn.XLOOKUP(AP33,ud_work_origin[lookupValue],ud_work_origin[lookupKey],""))))</f>
        <v/>
      </c>
      <c r="AR33" s="8"/>
      <c r="AS33" s="2" t="str">
        <f t="shared" si="7"/>
        <v/>
      </c>
      <c r="AT33" s="3" t="str">
        <f t="shared" si="8"/>
        <v/>
      </c>
      <c r="AU33" s="3" t="str">
        <f>IF($A33="","",IF((AND($A33="ADD",OR(AT33="",AT33="Excellent"))),"1",(_xlfn.XLOOKUP(AT33,condition[lookupValue],condition[lookupKey],""))))</f>
        <v/>
      </c>
      <c r="AV33" s="7" t="str">
        <f t="shared" si="9"/>
        <v/>
      </c>
      <c r="AW33" s="9"/>
    </row>
    <row r="34" spans="2:49">
      <c r="B34" s="4"/>
      <c r="D34" s="3" t="str">
        <f>IF($A34="ADD",IF(NOT(ISBLANK(C34)),_xlfn.XLOOKUP(C34,roadnames[lookupValue],roadnames[lookupKey],"ERROR"),""), "")</f>
        <v/>
      </c>
      <c r="E34" s="5"/>
      <c r="F34" s="5"/>
      <c r="G34" s="4"/>
      <c r="H34" s="4"/>
      <c r="I34" s="6"/>
      <c r="J34" s="6"/>
      <c r="L34" s="3" t="str">
        <f>IF($A34="ADD",IF(NOT(ISBLANK(K34)),_xlfn.XLOOKUP(K34,side[lookupValue],side[lookupKey],"ERROR"),""), "")</f>
        <v/>
      </c>
      <c r="N34" s="3" t="str">
        <f>IF($A34="ADD",IF(NOT(ISBLANK(M34)),_xlfn.XLOOKUP(M34,ud_delineator_position[lookupValue],ud_delineator_position[lookupKey],"ERROR"),""), "")</f>
        <v/>
      </c>
      <c r="P34" s="6" t="str">
        <f t="shared" si="0"/>
        <v/>
      </c>
      <c r="Q34" s="4"/>
      <c r="S34" s="3" t="str">
        <f>IF($A34="ADD",IF(NOT(ISBLANK(R34)),_xlfn.XLOOKUP(R34,len_adjust_rsn[lookupValue],len_adjust_rsn[lookupKey],"ERROR"),""), "")</f>
        <v/>
      </c>
      <c r="U34" s="3" t="str">
        <f>IF($A34="ADD",IF(NOT(ISBLANK(T34)),_xlfn.XLOOKUP(T34,ud_delineator_post_type[lookupValue],ud_delineator_post_type[lookupKey],"ERROR"),""), "")</f>
        <v/>
      </c>
      <c r="W34" s="3" t="str">
        <f>IF($A34="ADD",IF(NOT(ISBLANK(V34)),_xlfn.XLOOKUP(V34,ud_delineator_colour[lookupValue],ud_delineator_colour[lookupKey],"ERROR"),""), "")</f>
        <v/>
      </c>
      <c r="X34" s="4"/>
      <c r="Y34" s="6"/>
      <c r="AB34" s="7"/>
      <c r="AC34" s="4" t="str">
        <f t="shared" ca="1" si="1"/>
        <v/>
      </c>
      <c r="AD34" s="4"/>
      <c r="AE34" s="3" t="str">
        <f t="shared" si="2"/>
        <v/>
      </c>
      <c r="AF34" s="3" t="str">
        <f>IF($A34="","",IF((AND($A34="ADD",OR(AE34="",AE34="In Use"))),"5",(_xlfn.XLOOKUP(AE34,ud_asset_status[lookupValue],ud_asset_status[lookupKey],""))))</f>
        <v/>
      </c>
      <c r="AG34" s="7"/>
      <c r="AI34" s="3" t="str">
        <f>IF($A34="ADD",IF(NOT(ISBLANK(AH34)),_xlfn.XLOOKUP(AH34,ar_replace_reason[lookupValue],ar_replace_reason[lookupKey],"ERROR"),""), "")</f>
        <v/>
      </c>
      <c r="AJ34" s="3" t="str">
        <f t="shared" si="3"/>
        <v/>
      </c>
      <c r="AK34" s="3" t="str">
        <f>IF($A34="","",IF((AND($A34="ADD",OR(AJ34="",AJ34="Queenstown-Lakes District Council"))),"70",(_xlfn.XLOOKUP(AJ34,ud_organisation_owner[lookupValue],ud_organisation_owner[lookupKey],""))))</f>
        <v/>
      </c>
      <c r="AL34" s="3" t="str">
        <f t="shared" si="4"/>
        <v/>
      </c>
      <c r="AM34" s="3" t="str">
        <f>IF($A34="","",IF((AND($A34="ADD",OR(AL34="",AL34="Queenstown-Lakes District Council"))),"70",(_xlfn.XLOOKUP(AL34,ud_organisation_owner[lookupValue],ud_organisation_owner[lookupKey],""))))</f>
        <v/>
      </c>
      <c r="AN34" s="3" t="str">
        <f t="shared" si="5"/>
        <v/>
      </c>
      <c r="AO34" s="3" t="str">
        <f>IF($A34="","",IF((AND($A34="ADD",OR(AN34="",AN34="Local Authority"))),"17",(_xlfn.XLOOKUP(AN34,ud_sub_organisation[lookupValue],ud_sub_organisation[lookupKey],""))))</f>
        <v/>
      </c>
      <c r="AP34" s="3" t="str">
        <f t="shared" si="6"/>
        <v/>
      </c>
      <c r="AQ34" s="3" t="str">
        <f>IF($A34="","",IF((AND($A34="ADD",OR(AP34="",AP34="Vested assets"))),"12",(_xlfn.XLOOKUP(AP34,ud_work_origin[lookupValue],ud_work_origin[lookupKey],""))))</f>
        <v/>
      </c>
      <c r="AR34" s="8"/>
      <c r="AS34" s="2" t="str">
        <f t="shared" si="7"/>
        <v/>
      </c>
      <c r="AT34" s="3" t="str">
        <f t="shared" si="8"/>
        <v/>
      </c>
      <c r="AU34" s="3" t="str">
        <f>IF($A34="","",IF((AND($A34="ADD",OR(AT34="",AT34="Excellent"))),"1",(_xlfn.XLOOKUP(AT34,condition[lookupValue],condition[lookupKey],""))))</f>
        <v/>
      </c>
      <c r="AV34" s="7" t="str">
        <f t="shared" si="9"/>
        <v/>
      </c>
      <c r="AW34" s="9"/>
    </row>
    <row r="35" spans="2:49">
      <c r="B35" s="4"/>
      <c r="D35" s="3" t="str">
        <f>IF($A35="ADD",IF(NOT(ISBLANK(C35)),_xlfn.XLOOKUP(C35,roadnames[lookupValue],roadnames[lookupKey],"ERROR"),""), "")</f>
        <v/>
      </c>
      <c r="E35" s="5"/>
      <c r="F35" s="5"/>
      <c r="G35" s="4"/>
      <c r="H35" s="4"/>
      <c r="I35" s="6"/>
      <c r="J35" s="6"/>
      <c r="L35" s="3" t="str">
        <f>IF($A35="ADD",IF(NOT(ISBLANK(K35)),_xlfn.XLOOKUP(K35,side[lookupValue],side[lookupKey],"ERROR"),""), "")</f>
        <v/>
      </c>
      <c r="N35" s="3" t="str">
        <f>IF($A35="ADD",IF(NOT(ISBLANK(M35)),_xlfn.XLOOKUP(M35,ud_delineator_position[lookupValue],ud_delineator_position[lookupKey],"ERROR"),""), "")</f>
        <v/>
      </c>
      <c r="P35" s="6" t="str">
        <f t="shared" si="0"/>
        <v/>
      </c>
      <c r="Q35" s="4"/>
      <c r="S35" s="3" t="str">
        <f>IF($A35="ADD",IF(NOT(ISBLANK(R35)),_xlfn.XLOOKUP(R35,len_adjust_rsn[lookupValue],len_adjust_rsn[lookupKey],"ERROR"),""), "")</f>
        <v/>
      </c>
      <c r="U35" s="3" t="str">
        <f>IF($A35="ADD",IF(NOT(ISBLANK(T35)),_xlfn.XLOOKUP(T35,ud_delineator_post_type[lookupValue],ud_delineator_post_type[lookupKey],"ERROR"),""), "")</f>
        <v/>
      </c>
      <c r="W35" s="3" t="str">
        <f>IF($A35="ADD",IF(NOT(ISBLANK(V35)),_xlfn.XLOOKUP(V35,ud_delineator_colour[lookupValue],ud_delineator_colour[lookupKey],"ERROR"),""), "")</f>
        <v/>
      </c>
      <c r="X35" s="4"/>
      <c r="Y35" s="6"/>
      <c r="AB35" s="7"/>
      <c r="AC35" s="4" t="str">
        <f t="shared" ca="1" si="1"/>
        <v/>
      </c>
      <c r="AD35" s="4"/>
      <c r="AE35" s="3" t="str">
        <f t="shared" si="2"/>
        <v/>
      </c>
      <c r="AF35" s="3" t="str">
        <f>IF($A35="","",IF((AND($A35="ADD",OR(AE35="",AE35="In Use"))),"5",(_xlfn.XLOOKUP(AE35,ud_asset_status[lookupValue],ud_asset_status[lookupKey],""))))</f>
        <v/>
      </c>
      <c r="AG35" s="7"/>
      <c r="AI35" s="3" t="str">
        <f>IF($A35="ADD",IF(NOT(ISBLANK(AH35)),_xlfn.XLOOKUP(AH35,ar_replace_reason[lookupValue],ar_replace_reason[lookupKey],"ERROR"),""), "")</f>
        <v/>
      </c>
      <c r="AJ35" s="3" t="str">
        <f t="shared" si="3"/>
        <v/>
      </c>
      <c r="AK35" s="3" t="str">
        <f>IF($A35="","",IF((AND($A35="ADD",OR(AJ35="",AJ35="Queenstown-Lakes District Council"))),"70",(_xlfn.XLOOKUP(AJ35,ud_organisation_owner[lookupValue],ud_organisation_owner[lookupKey],""))))</f>
        <v/>
      </c>
      <c r="AL35" s="3" t="str">
        <f t="shared" si="4"/>
        <v/>
      </c>
      <c r="AM35" s="3" t="str">
        <f>IF($A35="","",IF((AND($A35="ADD",OR(AL35="",AL35="Queenstown-Lakes District Council"))),"70",(_xlfn.XLOOKUP(AL35,ud_organisation_owner[lookupValue],ud_organisation_owner[lookupKey],""))))</f>
        <v/>
      </c>
      <c r="AN35" s="3" t="str">
        <f t="shared" si="5"/>
        <v/>
      </c>
      <c r="AO35" s="3" t="str">
        <f>IF($A35="","",IF((AND($A35="ADD",OR(AN35="",AN35="Local Authority"))),"17",(_xlfn.XLOOKUP(AN35,ud_sub_organisation[lookupValue],ud_sub_organisation[lookupKey],""))))</f>
        <v/>
      </c>
      <c r="AP35" s="3" t="str">
        <f t="shared" si="6"/>
        <v/>
      </c>
      <c r="AQ35" s="3" t="str">
        <f>IF($A35="","",IF((AND($A35="ADD",OR(AP35="",AP35="Vested assets"))),"12",(_xlfn.XLOOKUP(AP35,ud_work_origin[lookupValue],ud_work_origin[lookupKey],""))))</f>
        <v/>
      </c>
      <c r="AR35" s="8"/>
      <c r="AS35" s="2" t="str">
        <f t="shared" si="7"/>
        <v/>
      </c>
      <c r="AT35" s="3" t="str">
        <f t="shared" si="8"/>
        <v/>
      </c>
      <c r="AU35" s="3" t="str">
        <f>IF($A35="","",IF((AND($A35="ADD",OR(AT35="",AT35="Excellent"))),"1",(_xlfn.XLOOKUP(AT35,condition[lookupValue],condition[lookupKey],""))))</f>
        <v/>
      </c>
      <c r="AV35" s="7" t="str">
        <f t="shared" si="9"/>
        <v/>
      </c>
      <c r="AW35" s="9"/>
    </row>
    <row r="36" spans="2:49">
      <c r="B36" s="4"/>
      <c r="D36" s="3" t="str">
        <f>IF($A36="ADD",IF(NOT(ISBLANK(C36)),_xlfn.XLOOKUP(C36,roadnames[lookupValue],roadnames[lookupKey],"ERROR"),""), "")</f>
        <v/>
      </c>
      <c r="E36" s="5"/>
      <c r="F36" s="5"/>
      <c r="G36" s="4"/>
      <c r="H36" s="4"/>
      <c r="I36" s="6"/>
      <c r="J36" s="6"/>
      <c r="L36" s="3" t="str">
        <f>IF($A36="ADD",IF(NOT(ISBLANK(K36)),_xlfn.XLOOKUP(K36,side[lookupValue],side[lookupKey],"ERROR"),""), "")</f>
        <v/>
      </c>
      <c r="N36" s="3" t="str">
        <f>IF($A36="ADD",IF(NOT(ISBLANK(M36)),_xlfn.XLOOKUP(M36,ud_delineator_position[lookupValue],ud_delineator_position[lookupKey],"ERROR"),""), "")</f>
        <v/>
      </c>
      <c r="P36" s="6" t="str">
        <f t="shared" si="0"/>
        <v/>
      </c>
      <c r="Q36" s="4"/>
      <c r="S36" s="3" t="str">
        <f>IF($A36="ADD",IF(NOT(ISBLANK(R36)),_xlfn.XLOOKUP(R36,len_adjust_rsn[lookupValue],len_adjust_rsn[lookupKey],"ERROR"),""), "")</f>
        <v/>
      </c>
      <c r="U36" s="3" t="str">
        <f>IF($A36="ADD",IF(NOT(ISBLANK(T36)),_xlfn.XLOOKUP(T36,ud_delineator_post_type[lookupValue],ud_delineator_post_type[lookupKey],"ERROR"),""), "")</f>
        <v/>
      </c>
      <c r="W36" s="3" t="str">
        <f>IF($A36="ADD",IF(NOT(ISBLANK(V36)),_xlfn.XLOOKUP(V36,ud_delineator_colour[lookupValue],ud_delineator_colour[lookupKey],"ERROR"),""), "")</f>
        <v/>
      </c>
      <c r="X36" s="4"/>
      <c r="Y36" s="6"/>
      <c r="AB36" s="7"/>
      <c r="AC36" s="4" t="str">
        <f t="shared" ca="1" si="1"/>
        <v/>
      </c>
      <c r="AD36" s="4"/>
      <c r="AE36" s="3" t="str">
        <f t="shared" si="2"/>
        <v/>
      </c>
      <c r="AF36" s="3" t="str">
        <f>IF($A36="","",IF((AND($A36="ADD",OR(AE36="",AE36="In Use"))),"5",(_xlfn.XLOOKUP(AE36,ud_asset_status[lookupValue],ud_asset_status[lookupKey],""))))</f>
        <v/>
      </c>
      <c r="AG36" s="7"/>
      <c r="AI36" s="3" t="str">
        <f>IF($A36="ADD",IF(NOT(ISBLANK(AH36)),_xlfn.XLOOKUP(AH36,ar_replace_reason[lookupValue],ar_replace_reason[lookupKey],"ERROR"),""), "")</f>
        <v/>
      </c>
      <c r="AJ36" s="3" t="str">
        <f t="shared" si="3"/>
        <v/>
      </c>
      <c r="AK36" s="3" t="str">
        <f>IF($A36="","",IF((AND($A36="ADD",OR(AJ36="",AJ36="Queenstown-Lakes District Council"))),"70",(_xlfn.XLOOKUP(AJ36,ud_organisation_owner[lookupValue],ud_organisation_owner[lookupKey],""))))</f>
        <v/>
      </c>
      <c r="AL36" s="3" t="str">
        <f t="shared" si="4"/>
        <v/>
      </c>
      <c r="AM36" s="3" t="str">
        <f>IF($A36="","",IF((AND($A36="ADD",OR(AL36="",AL36="Queenstown-Lakes District Council"))),"70",(_xlfn.XLOOKUP(AL36,ud_organisation_owner[lookupValue],ud_organisation_owner[lookupKey],""))))</f>
        <v/>
      </c>
      <c r="AN36" s="3" t="str">
        <f t="shared" si="5"/>
        <v/>
      </c>
      <c r="AO36" s="3" t="str">
        <f>IF($A36="","",IF((AND($A36="ADD",OR(AN36="",AN36="Local Authority"))),"17",(_xlfn.XLOOKUP(AN36,ud_sub_organisation[lookupValue],ud_sub_organisation[lookupKey],""))))</f>
        <v/>
      </c>
      <c r="AP36" s="3" t="str">
        <f t="shared" si="6"/>
        <v/>
      </c>
      <c r="AQ36" s="3" t="str">
        <f>IF($A36="","",IF((AND($A36="ADD",OR(AP36="",AP36="Vested assets"))),"12",(_xlfn.XLOOKUP(AP36,ud_work_origin[lookupValue],ud_work_origin[lookupKey],""))))</f>
        <v/>
      </c>
      <c r="AR36" s="8"/>
      <c r="AS36" s="2" t="str">
        <f t="shared" si="7"/>
        <v/>
      </c>
      <c r="AT36" s="3" t="str">
        <f t="shared" si="8"/>
        <v/>
      </c>
      <c r="AU36" s="3" t="str">
        <f>IF($A36="","",IF((AND($A36="ADD",OR(AT36="",AT36="Excellent"))),"1",(_xlfn.XLOOKUP(AT36,condition[lookupValue],condition[lookupKey],""))))</f>
        <v/>
      </c>
      <c r="AV36" s="7" t="str">
        <f t="shared" si="9"/>
        <v/>
      </c>
      <c r="AW36" s="9"/>
    </row>
    <row r="37" spans="2:49">
      <c r="B37" s="4"/>
      <c r="D37" s="3" t="str">
        <f>IF($A37="ADD",IF(NOT(ISBLANK(C37)),_xlfn.XLOOKUP(C37,roadnames[lookupValue],roadnames[lookupKey],"ERROR"),""), "")</f>
        <v/>
      </c>
      <c r="E37" s="5"/>
      <c r="F37" s="5"/>
      <c r="G37" s="4"/>
      <c r="H37" s="4"/>
      <c r="I37" s="6"/>
      <c r="J37" s="6"/>
      <c r="L37" s="3" t="str">
        <f>IF($A37="ADD",IF(NOT(ISBLANK(K37)),_xlfn.XLOOKUP(K37,side[lookupValue],side[lookupKey],"ERROR"),""), "")</f>
        <v/>
      </c>
      <c r="N37" s="3" t="str">
        <f>IF($A37="ADD",IF(NOT(ISBLANK(M37)),_xlfn.XLOOKUP(M37,ud_delineator_position[lookupValue],ud_delineator_position[lookupKey],"ERROR"),""), "")</f>
        <v/>
      </c>
      <c r="P37" s="6" t="str">
        <f t="shared" si="0"/>
        <v/>
      </c>
      <c r="Q37" s="4"/>
      <c r="S37" s="3" t="str">
        <f>IF($A37="ADD",IF(NOT(ISBLANK(R37)),_xlfn.XLOOKUP(R37,len_adjust_rsn[lookupValue],len_adjust_rsn[lookupKey],"ERROR"),""), "")</f>
        <v/>
      </c>
      <c r="U37" s="3" t="str">
        <f>IF($A37="ADD",IF(NOT(ISBLANK(T37)),_xlfn.XLOOKUP(T37,ud_delineator_post_type[lookupValue],ud_delineator_post_type[lookupKey],"ERROR"),""), "")</f>
        <v/>
      </c>
      <c r="W37" s="3" t="str">
        <f>IF($A37="ADD",IF(NOT(ISBLANK(V37)),_xlfn.XLOOKUP(V37,ud_delineator_colour[lookupValue],ud_delineator_colour[lookupKey],"ERROR"),""), "")</f>
        <v/>
      </c>
      <c r="X37" s="4"/>
      <c r="Y37" s="6"/>
      <c r="AB37" s="7"/>
      <c r="AC37" s="4" t="str">
        <f t="shared" ca="1" si="1"/>
        <v/>
      </c>
      <c r="AD37" s="4"/>
      <c r="AE37" s="3" t="str">
        <f t="shared" si="2"/>
        <v/>
      </c>
      <c r="AF37" s="3" t="str">
        <f>IF($A37="","",IF((AND($A37="ADD",OR(AE37="",AE37="In Use"))),"5",(_xlfn.XLOOKUP(AE37,ud_asset_status[lookupValue],ud_asset_status[lookupKey],""))))</f>
        <v/>
      </c>
      <c r="AG37" s="7"/>
      <c r="AI37" s="3" t="str">
        <f>IF($A37="ADD",IF(NOT(ISBLANK(AH37)),_xlfn.XLOOKUP(AH37,ar_replace_reason[lookupValue],ar_replace_reason[lookupKey],"ERROR"),""), "")</f>
        <v/>
      </c>
      <c r="AJ37" s="3" t="str">
        <f t="shared" si="3"/>
        <v/>
      </c>
      <c r="AK37" s="3" t="str">
        <f>IF($A37="","",IF((AND($A37="ADD",OR(AJ37="",AJ37="Queenstown-Lakes District Council"))),"70",(_xlfn.XLOOKUP(AJ37,ud_organisation_owner[lookupValue],ud_organisation_owner[lookupKey],""))))</f>
        <v/>
      </c>
      <c r="AL37" s="3" t="str">
        <f t="shared" si="4"/>
        <v/>
      </c>
      <c r="AM37" s="3" t="str">
        <f>IF($A37="","",IF((AND($A37="ADD",OR(AL37="",AL37="Queenstown-Lakes District Council"))),"70",(_xlfn.XLOOKUP(AL37,ud_organisation_owner[lookupValue],ud_organisation_owner[lookupKey],""))))</f>
        <v/>
      </c>
      <c r="AN37" s="3" t="str">
        <f t="shared" si="5"/>
        <v/>
      </c>
      <c r="AO37" s="3" t="str">
        <f>IF($A37="","",IF((AND($A37="ADD",OR(AN37="",AN37="Local Authority"))),"17",(_xlfn.XLOOKUP(AN37,ud_sub_organisation[lookupValue],ud_sub_organisation[lookupKey],""))))</f>
        <v/>
      </c>
      <c r="AP37" s="3" t="str">
        <f t="shared" si="6"/>
        <v/>
      </c>
      <c r="AQ37" s="3" t="str">
        <f>IF($A37="","",IF((AND($A37="ADD",OR(AP37="",AP37="Vested assets"))),"12",(_xlfn.XLOOKUP(AP37,ud_work_origin[lookupValue],ud_work_origin[lookupKey],""))))</f>
        <v/>
      </c>
      <c r="AR37" s="8"/>
      <c r="AS37" s="2" t="str">
        <f t="shared" si="7"/>
        <v/>
      </c>
      <c r="AT37" s="3" t="str">
        <f t="shared" si="8"/>
        <v/>
      </c>
      <c r="AU37" s="3" t="str">
        <f>IF($A37="","",IF((AND($A37="ADD",OR(AT37="",AT37="Excellent"))),"1",(_xlfn.XLOOKUP(AT37,condition[lookupValue],condition[lookupKey],""))))</f>
        <v/>
      </c>
      <c r="AV37" s="7" t="str">
        <f t="shared" si="9"/>
        <v/>
      </c>
      <c r="AW37" s="9"/>
    </row>
    <row r="38" spans="2:49">
      <c r="B38" s="4"/>
      <c r="D38" s="3" t="str">
        <f>IF($A38="ADD",IF(NOT(ISBLANK(C38)),_xlfn.XLOOKUP(C38,roadnames[lookupValue],roadnames[lookupKey],"ERROR"),""), "")</f>
        <v/>
      </c>
      <c r="E38" s="5"/>
      <c r="F38" s="5"/>
      <c r="G38" s="4"/>
      <c r="H38" s="4"/>
      <c r="I38" s="6"/>
      <c r="J38" s="6"/>
      <c r="L38" s="3" t="str">
        <f>IF($A38="ADD",IF(NOT(ISBLANK(K38)),_xlfn.XLOOKUP(K38,side[lookupValue],side[lookupKey],"ERROR"),""), "")</f>
        <v/>
      </c>
      <c r="N38" s="3" t="str">
        <f>IF($A38="ADD",IF(NOT(ISBLANK(M38)),_xlfn.XLOOKUP(M38,ud_delineator_position[lookupValue],ud_delineator_position[lookupKey],"ERROR"),""), "")</f>
        <v/>
      </c>
      <c r="P38" s="6" t="str">
        <f t="shared" si="0"/>
        <v/>
      </c>
      <c r="Q38" s="4"/>
      <c r="S38" s="3" t="str">
        <f>IF($A38="ADD",IF(NOT(ISBLANK(R38)),_xlfn.XLOOKUP(R38,len_adjust_rsn[lookupValue],len_adjust_rsn[lookupKey],"ERROR"),""), "")</f>
        <v/>
      </c>
      <c r="U38" s="3" t="str">
        <f>IF($A38="ADD",IF(NOT(ISBLANK(T38)),_xlfn.XLOOKUP(T38,ud_delineator_post_type[lookupValue],ud_delineator_post_type[lookupKey],"ERROR"),""), "")</f>
        <v/>
      </c>
      <c r="W38" s="3" t="str">
        <f>IF($A38="ADD",IF(NOT(ISBLANK(V38)),_xlfn.XLOOKUP(V38,ud_delineator_colour[lookupValue],ud_delineator_colour[lookupKey],"ERROR"),""), "")</f>
        <v/>
      </c>
      <c r="X38" s="4"/>
      <c r="Y38" s="6"/>
      <c r="AB38" s="7"/>
      <c r="AC38" s="4" t="str">
        <f t="shared" ca="1" si="1"/>
        <v/>
      </c>
      <c r="AD38" s="4"/>
      <c r="AE38" s="3" t="str">
        <f t="shared" si="2"/>
        <v/>
      </c>
      <c r="AF38" s="3" t="str">
        <f>IF($A38="","",IF((AND($A38="ADD",OR(AE38="",AE38="In Use"))),"5",(_xlfn.XLOOKUP(AE38,ud_asset_status[lookupValue],ud_asset_status[lookupKey],""))))</f>
        <v/>
      </c>
      <c r="AG38" s="7"/>
      <c r="AI38" s="3" t="str">
        <f>IF($A38="ADD",IF(NOT(ISBLANK(AH38)),_xlfn.XLOOKUP(AH38,ar_replace_reason[lookupValue],ar_replace_reason[lookupKey],"ERROR"),""), "")</f>
        <v/>
      </c>
      <c r="AJ38" s="3" t="str">
        <f t="shared" si="3"/>
        <v/>
      </c>
      <c r="AK38" s="3" t="str">
        <f>IF($A38="","",IF((AND($A38="ADD",OR(AJ38="",AJ38="Queenstown-Lakes District Council"))),"70",(_xlfn.XLOOKUP(AJ38,ud_organisation_owner[lookupValue],ud_organisation_owner[lookupKey],""))))</f>
        <v/>
      </c>
      <c r="AL38" s="3" t="str">
        <f t="shared" si="4"/>
        <v/>
      </c>
      <c r="AM38" s="3" t="str">
        <f>IF($A38="","",IF((AND($A38="ADD",OR(AL38="",AL38="Queenstown-Lakes District Council"))),"70",(_xlfn.XLOOKUP(AL38,ud_organisation_owner[lookupValue],ud_organisation_owner[lookupKey],""))))</f>
        <v/>
      </c>
      <c r="AN38" s="3" t="str">
        <f t="shared" si="5"/>
        <v/>
      </c>
      <c r="AO38" s="3" t="str">
        <f>IF($A38="","",IF((AND($A38="ADD",OR(AN38="",AN38="Local Authority"))),"17",(_xlfn.XLOOKUP(AN38,ud_sub_organisation[lookupValue],ud_sub_organisation[lookupKey],""))))</f>
        <v/>
      </c>
      <c r="AP38" s="3" t="str">
        <f t="shared" si="6"/>
        <v/>
      </c>
      <c r="AQ38" s="3" t="str">
        <f>IF($A38="","",IF((AND($A38="ADD",OR(AP38="",AP38="Vested assets"))),"12",(_xlfn.XLOOKUP(AP38,ud_work_origin[lookupValue],ud_work_origin[lookupKey],""))))</f>
        <v/>
      </c>
      <c r="AR38" s="8"/>
      <c r="AS38" s="2" t="str">
        <f t="shared" si="7"/>
        <v/>
      </c>
      <c r="AT38" s="3" t="str">
        <f t="shared" si="8"/>
        <v/>
      </c>
      <c r="AU38" s="3" t="str">
        <f>IF($A38="","",IF((AND($A38="ADD",OR(AT38="",AT38="Excellent"))),"1",(_xlfn.XLOOKUP(AT38,condition[lookupValue],condition[lookupKey],""))))</f>
        <v/>
      </c>
      <c r="AV38" s="7" t="str">
        <f t="shared" si="9"/>
        <v/>
      </c>
      <c r="AW38" s="9"/>
    </row>
    <row r="39" spans="2:49">
      <c r="B39" s="4"/>
      <c r="D39" s="3" t="str">
        <f>IF($A39="ADD",IF(NOT(ISBLANK(C39)),_xlfn.XLOOKUP(C39,roadnames[lookupValue],roadnames[lookupKey],"ERROR"),""), "")</f>
        <v/>
      </c>
      <c r="E39" s="5"/>
      <c r="F39" s="5"/>
      <c r="G39" s="4"/>
      <c r="H39" s="4"/>
      <c r="I39" s="6"/>
      <c r="J39" s="6"/>
      <c r="L39" s="3" t="str">
        <f>IF($A39="ADD",IF(NOT(ISBLANK(K39)),_xlfn.XLOOKUP(K39,side[lookupValue],side[lookupKey],"ERROR"),""), "")</f>
        <v/>
      </c>
      <c r="N39" s="3" t="str">
        <f>IF($A39="ADD",IF(NOT(ISBLANK(M39)),_xlfn.XLOOKUP(M39,ud_delineator_position[lookupValue],ud_delineator_position[lookupKey],"ERROR"),""), "")</f>
        <v/>
      </c>
      <c r="P39" s="6" t="str">
        <f t="shared" si="0"/>
        <v/>
      </c>
      <c r="Q39" s="4"/>
      <c r="S39" s="3" t="str">
        <f>IF($A39="ADD",IF(NOT(ISBLANK(R39)),_xlfn.XLOOKUP(R39,len_adjust_rsn[lookupValue],len_adjust_rsn[lookupKey],"ERROR"),""), "")</f>
        <v/>
      </c>
      <c r="U39" s="3" t="str">
        <f>IF($A39="ADD",IF(NOT(ISBLANK(T39)),_xlfn.XLOOKUP(T39,ud_delineator_post_type[lookupValue],ud_delineator_post_type[lookupKey],"ERROR"),""), "")</f>
        <v/>
      </c>
      <c r="W39" s="3" t="str">
        <f>IF($A39="ADD",IF(NOT(ISBLANK(V39)),_xlfn.XLOOKUP(V39,ud_delineator_colour[lookupValue],ud_delineator_colour[lookupKey],"ERROR"),""), "")</f>
        <v/>
      </c>
      <c r="X39" s="4"/>
      <c r="Y39" s="6"/>
      <c r="AB39" s="7"/>
      <c r="AC39" s="4" t="str">
        <f t="shared" ca="1" si="1"/>
        <v/>
      </c>
      <c r="AD39" s="4"/>
      <c r="AE39" s="3" t="str">
        <f t="shared" si="2"/>
        <v/>
      </c>
      <c r="AF39" s="3" t="str">
        <f>IF($A39="","",IF((AND($A39="ADD",OR(AE39="",AE39="In Use"))),"5",(_xlfn.XLOOKUP(AE39,ud_asset_status[lookupValue],ud_asset_status[lookupKey],""))))</f>
        <v/>
      </c>
      <c r="AG39" s="7"/>
      <c r="AI39" s="3" t="str">
        <f>IF($A39="ADD",IF(NOT(ISBLANK(AH39)),_xlfn.XLOOKUP(AH39,ar_replace_reason[lookupValue],ar_replace_reason[lookupKey],"ERROR"),""), "")</f>
        <v/>
      </c>
      <c r="AJ39" s="3" t="str">
        <f t="shared" si="3"/>
        <v/>
      </c>
      <c r="AK39" s="3" t="str">
        <f>IF($A39="","",IF((AND($A39="ADD",OR(AJ39="",AJ39="Queenstown-Lakes District Council"))),"70",(_xlfn.XLOOKUP(AJ39,ud_organisation_owner[lookupValue],ud_organisation_owner[lookupKey],""))))</f>
        <v/>
      </c>
      <c r="AL39" s="3" t="str">
        <f t="shared" si="4"/>
        <v/>
      </c>
      <c r="AM39" s="3" t="str">
        <f>IF($A39="","",IF((AND($A39="ADD",OR(AL39="",AL39="Queenstown-Lakes District Council"))),"70",(_xlfn.XLOOKUP(AL39,ud_organisation_owner[lookupValue],ud_organisation_owner[lookupKey],""))))</f>
        <v/>
      </c>
      <c r="AN39" s="3" t="str">
        <f t="shared" si="5"/>
        <v/>
      </c>
      <c r="AO39" s="3" t="str">
        <f>IF($A39="","",IF((AND($A39="ADD",OR(AN39="",AN39="Local Authority"))),"17",(_xlfn.XLOOKUP(AN39,ud_sub_organisation[lookupValue],ud_sub_organisation[lookupKey],""))))</f>
        <v/>
      </c>
      <c r="AP39" s="3" t="str">
        <f t="shared" si="6"/>
        <v/>
      </c>
      <c r="AQ39" s="3" t="str">
        <f>IF($A39="","",IF((AND($A39="ADD",OR(AP39="",AP39="Vested assets"))),"12",(_xlfn.XLOOKUP(AP39,ud_work_origin[lookupValue],ud_work_origin[lookupKey],""))))</f>
        <v/>
      </c>
      <c r="AR39" s="8"/>
      <c r="AS39" s="2" t="str">
        <f t="shared" si="7"/>
        <v/>
      </c>
      <c r="AT39" s="3" t="str">
        <f t="shared" si="8"/>
        <v/>
      </c>
      <c r="AU39" s="3" t="str">
        <f>IF($A39="","",IF((AND($A39="ADD",OR(AT39="",AT39="Excellent"))),"1",(_xlfn.XLOOKUP(AT39,condition[lookupValue],condition[lookupKey],""))))</f>
        <v/>
      </c>
      <c r="AV39" s="7" t="str">
        <f t="shared" si="9"/>
        <v/>
      </c>
      <c r="AW39" s="9"/>
    </row>
    <row r="40" spans="2:49">
      <c r="B40" s="4"/>
      <c r="D40" s="3" t="str">
        <f>IF($A40="ADD",IF(NOT(ISBLANK(C40)),_xlfn.XLOOKUP(C40,roadnames[lookupValue],roadnames[lookupKey],"ERROR"),""), "")</f>
        <v/>
      </c>
      <c r="E40" s="5"/>
      <c r="F40" s="5"/>
      <c r="G40" s="4"/>
      <c r="H40" s="4"/>
      <c r="I40" s="6"/>
      <c r="J40" s="6"/>
      <c r="L40" s="3" t="str">
        <f>IF($A40="ADD",IF(NOT(ISBLANK(K40)),_xlfn.XLOOKUP(K40,side[lookupValue],side[lookupKey],"ERROR"),""), "")</f>
        <v/>
      </c>
      <c r="N40" s="3" t="str">
        <f>IF($A40="ADD",IF(NOT(ISBLANK(M40)),_xlfn.XLOOKUP(M40,ud_delineator_position[lookupValue],ud_delineator_position[lookupKey],"ERROR"),""), "")</f>
        <v/>
      </c>
      <c r="P40" s="6" t="str">
        <f t="shared" si="0"/>
        <v/>
      </c>
      <c r="Q40" s="4"/>
      <c r="S40" s="3" t="str">
        <f>IF($A40="ADD",IF(NOT(ISBLANK(R40)),_xlfn.XLOOKUP(R40,len_adjust_rsn[lookupValue],len_adjust_rsn[lookupKey],"ERROR"),""), "")</f>
        <v/>
      </c>
      <c r="U40" s="3" t="str">
        <f>IF($A40="ADD",IF(NOT(ISBLANK(T40)),_xlfn.XLOOKUP(T40,ud_delineator_post_type[lookupValue],ud_delineator_post_type[lookupKey],"ERROR"),""), "")</f>
        <v/>
      </c>
      <c r="W40" s="3" t="str">
        <f>IF($A40="ADD",IF(NOT(ISBLANK(V40)),_xlfn.XLOOKUP(V40,ud_delineator_colour[lookupValue],ud_delineator_colour[lookupKey],"ERROR"),""), "")</f>
        <v/>
      </c>
      <c r="X40" s="4"/>
      <c r="Y40" s="6"/>
      <c r="AB40" s="7"/>
      <c r="AC40" s="4" t="str">
        <f t="shared" ca="1" si="1"/>
        <v/>
      </c>
      <c r="AD40" s="4"/>
      <c r="AE40" s="3" t="str">
        <f t="shared" si="2"/>
        <v/>
      </c>
      <c r="AF40" s="3" t="str">
        <f>IF($A40="","",IF((AND($A40="ADD",OR(AE40="",AE40="In Use"))),"5",(_xlfn.XLOOKUP(AE40,ud_asset_status[lookupValue],ud_asset_status[lookupKey],""))))</f>
        <v/>
      </c>
      <c r="AG40" s="7"/>
      <c r="AI40" s="3" t="str">
        <f>IF($A40="ADD",IF(NOT(ISBLANK(AH40)),_xlfn.XLOOKUP(AH40,ar_replace_reason[lookupValue],ar_replace_reason[lookupKey],"ERROR"),""), "")</f>
        <v/>
      </c>
      <c r="AJ40" s="3" t="str">
        <f t="shared" si="3"/>
        <v/>
      </c>
      <c r="AK40" s="3" t="str">
        <f>IF($A40="","",IF((AND($A40="ADD",OR(AJ40="",AJ40="Queenstown-Lakes District Council"))),"70",(_xlfn.XLOOKUP(AJ40,ud_organisation_owner[lookupValue],ud_organisation_owner[lookupKey],""))))</f>
        <v/>
      </c>
      <c r="AL40" s="3" t="str">
        <f t="shared" si="4"/>
        <v/>
      </c>
      <c r="AM40" s="3" t="str">
        <f>IF($A40="","",IF((AND($A40="ADD",OR(AL40="",AL40="Queenstown-Lakes District Council"))),"70",(_xlfn.XLOOKUP(AL40,ud_organisation_owner[lookupValue],ud_organisation_owner[lookupKey],""))))</f>
        <v/>
      </c>
      <c r="AN40" s="3" t="str">
        <f t="shared" si="5"/>
        <v/>
      </c>
      <c r="AO40" s="3" t="str">
        <f>IF($A40="","",IF((AND($A40="ADD",OR(AN40="",AN40="Local Authority"))),"17",(_xlfn.XLOOKUP(AN40,ud_sub_organisation[lookupValue],ud_sub_organisation[lookupKey],""))))</f>
        <v/>
      </c>
      <c r="AP40" s="3" t="str">
        <f t="shared" si="6"/>
        <v/>
      </c>
      <c r="AQ40" s="3" t="str">
        <f>IF($A40="","",IF((AND($A40="ADD",OR(AP40="",AP40="Vested assets"))),"12",(_xlfn.XLOOKUP(AP40,ud_work_origin[lookupValue],ud_work_origin[lookupKey],""))))</f>
        <v/>
      </c>
      <c r="AR40" s="8"/>
      <c r="AS40" s="2" t="str">
        <f t="shared" si="7"/>
        <v/>
      </c>
      <c r="AT40" s="3" t="str">
        <f t="shared" si="8"/>
        <v/>
      </c>
      <c r="AU40" s="3" t="str">
        <f>IF($A40="","",IF((AND($A40="ADD",OR(AT40="",AT40="Excellent"))),"1",(_xlfn.XLOOKUP(AT40,condition[lookupValue],condition[lookupKey],""))))</f>
        <v/>
      </c>
      <c r="AV40" s="7" t="str">
        <f t="shared" si="9"/>
        <v/>
      </c>
      <c r="AW40" s="9"/>
    </row>
    <row r="41" spans="2:49">
      <c r="B41" s="4"/>
      <c r="D41" s="3" t="str">
        <f>IF($A41="ADD",IF(NOT(ISBLANK(C41)),_xlfn.XLOOKUP(C41,roadnames[lookupValue],roadnames[lookupKey],"ERROR"),""), "")</f>
        <v/>
      </c>
      <c r="E41" s="5"/>
      <c r="F41" s="5"/>
      <c r="G41" s="4"/>
      <c r="H41" s="4"/>
      <c r="I41" s="6"/>
      <c r="J41" s="6"/>
      <c r="L41" s="3" t="str">
        <f>IF($A41="ADD",IF(NOT(ISBLANK(K41)),_xlfn.XLOOKUP(K41,side[lookupValue],side[lookupKey],"ERROR"),""), "")</f>
        <v/>
      </c>
      <c r="N41" s="3" t="str">
        <f>IF($A41="ADD",IF(NOT(ISBLANK(M41)),_xlfn.XLOOKUP(M41,ud_delineator_position[lookupValue],ud_delineator_position[lookupKey],"ERROR"),""), "")</f>
        <v/>
      </c>
      <c r="P41" s="6" t="str">
        <f t="shared" si="0"/>
        <v/>
      </c>
      <c r="Q41" s="4"/>
      <c r="S41" s="3" t="str">
        <f>IF($A41="ADD",IF(NOT(ISBLANK(R41)),_xlfn.XLOOKUP(R41,len_adjust_rsn[lookupValue],len_adjust_rsn[lookupKey],"ERROR"),""), "")</f>
        <v/>
      </c>
      <c r="U41" s="3" t="str">
        <f>IF($A41="ADD",IF(NOT(ISBLANK(T41)),_xlfn.XLOOKUP(T41,ud_delineator_post_type[lookupValue],ud_delineator_post_type[lookupKey],"ERROR"),""), "")</f>
        <v/>
      </c>
      <c r="W41" s="3" t="str">
        <f>IF($A41="ADD",IF(NOT(ISBLANK(V41)),_xlfn.XLOOKUP(V41,ud_delineator_colour[lookupValue],ud_delineator_colour[lookupKey],"ERROR"),""), "")</f>
        <v/>
      </c>
      <c r="X41" s="4"/>
      <c r="Y41" s="6"/>
      <c r="AB41" s="7"/>
      <c r="AC41" s="4" t="str">
        <f t="shared" ca="1" si="1"/>
        <v/>
      </c>
      <c r="AD41" s="4"/>
      <c r="AE41" s="3" t="str">
        <f t="shared" si="2"/>
        <v/>
      </c>
      <c r="AF41" s="3" t="str">
        <f>IF($A41="","",IF((AND($A41="ADD",OR(AE41="",AE41="In Use"))),"5",(_xlfn.XLOOKUP(AE41,ud_asset_status[lookupValue],ud_asset_status[lookupKey],""))))</f>
        <v/>
      </c>
      <c r="AG41" s="7"/>
      <c r="AI41" s="3" t="str">
        <f>IF($A41="ADD",IF(NOT(ISBLANK(AH41)),_xlfn.XLOOKUP(AH41,ar_replace_reason[lookupValue],ar_replace_reason[lookupKey],"ERROR"),""), "")</f>
        <v/>
      </c>
      <c r="AJ41" s="3" t="str">
        <f t="shared" si="3"/>
        <v/>
      </c>
      <c r="AK41" s="3" t="str">
        <f>IF($A41="","",IF((AND($A41="ADD",OR(AJ41="",AJ41="Queenstown-Lakes District Council"))),"70",(_xlfn.XLOOKUP(AJ41,ud_organisation_owner[lookupValue],ud_organisation_owner[lookupKey],""))))</f>
        <v/>
      </c>
      <c r="AL41" s="3" t="str">
        <f t="shared" si="4"/>
        <v/>
      </c>
      <c r="AM41" s="3" t="str">
        <f>IF($A41="","",IF((AND($A41="ADD",OR(AL41="",AL41="Queenstown-Lakes District Council"))),"70",(_xlfn.XLOOKUP(AL41,ud_organisation_owner[lookupValue],ud_organisation_owner[lookupKey],""))))</f>
        <v/>
      </c>
      <c r="AN41" s="3" t="str">
        <f t="shared" si="5"/>
        <v/>
      </c>
      <c r="AO41" s="3" t="str">
        <f>IF($A41="","",IF((AND($A41="ADD",OR(AN41="",AN41="Local Authority"))),"17",(_xlfn.XLOOKUP(AN41,ud_sub_organisation[lookupValue],ud_sub_organisation[lookupKey],""))))</f>
        <v/>
      </c>
      <c r="AP41" s="3" t="str">
        <f t="shared" si="6"/>
        <v/>
      </c>
      <c r="AQ41" s="3" t="str">
        <f>IF($A41="","",IF((AND($A41="ADD",OR(AP41="",AP41="Vested assets"))),"12",(_xlfn.XLOOKUP(AP41,ud_work_origin[lookupValue],ud_work_origin[lookupKey],""))))</f>
        <v/>
      </c>
      <c r="AR41" s="8"/>
      <c r="AS41" s="2" t="str">
        <f t="shared" si="7"/>
        <v/>
      </c>
      <c r="AT41" s="3" t="str">
        <f t="shared" si="8"/>
        <v/>
      </c>
      <c r="AU41" s="3" t="str">
        <f>IF($A41="","",IF((AND($A41="ADD",OR(AT41="",AT41="Excellent"))),"1",(_xlfn.XLOOKUP(AT41,condition[lookupValue],condition[lookupKey],""))))</f>
        <v/>
      </c>
      <c r="AV41" s="7" t="str">
        <f t="shared" si="9"/>
        <v/>
      </c>
      <c r="AW41" s="9"/>
    </row>
    <row r="42" spans="2:49">
      <c r="B42" s="4"/>
      <c r="D42" s="3" t="str">
        <f>IF($A42="ADD",IF(NOT(ISBLANK(C42)),_xlfn.XLOOKUP(C42,roadnames[lookupValue],roadnames[lookupKey],"ERROR"),""), "")</f>
        <v/>
      </c>
      <c r="E42" s="5"/>
      <c r="F42" s="5"/>
      <c r="G42" s="4"/>
      <c r="H42" s="4"/>
      <c r="I42" s="6"/>
      <c r="J42" s="6"/>
      <c r="L42" s="3" t="str">
        <f>IF($A42="ADD",IF(NOT(ISBLANK(K42)),_xlfn.XLOOKUP(K42,side[lookupValue],side[lookupKey],"ERROR"),""), "")</f>
        <v/>
      </c>
      <c r="N42" s="3" t="str">
        <f>IF($A42="ADD",IF(NOT(ISBLANK(M42)),_xlfn.XLOOKUP(M42,ud_delineator_position[lookupValue],ud_delineator_position[lookupKey],"ERROR"),""), "")</f>
        <v/>
      </c>
      <c r="P42" s="6" t="str">
        <f t="shared" si="0"/>
        <v/>
      </c>
      <c r="Q42" s="4"/>
      <c r="S42" s="3" t="str">
        <f>IF($A42="ADD",IF(NOT(ISBLANK(R42)),_xlfn.XLOOKUP(R42,len_adjust_rsn[lookupValue],len_adjust_rsn[lookupKey],"ERROR"),""), "")</f>
        <v/>
      </c>
      <c r="U42" s="3" t="str">
        <f>IF($A42="ADD",IF(NOT(ISBLANK(T42)),_xlfn.XLOOKUP(T42,ud_delineator_post_type[lookupValue],ud_delineator_post_type[lookupKey],"ERROR"),""), "")</f>
        <v/>
      </c>
      <c r="W42" s="3" t="str">
        <f>IF($A42="ADD",IF(NOT(ISBLANK(V42)),_xlfn.XLOOKUP(V42,ud_delineator_colour[lookupValue],ud_delineator_colour[lookupKey],"ERROR"),""), "")</f>
        <v/>
      </c>
      <c r="X42" s="4"/>
      <c r="Y42" s="6"/>
      <c r="AB42" s="7"/>
      <c r="AC42" s="4" t="str">
        <f t="shared" ca="1" si="1"/>
        <v/>
      </c>
      <c r="AD42" s="4"/>
      <c r="AE42" s="3" t="str">
        <f t="shared" si="2"/>
        <v/>
      </c>
      <c r="AF42" s="3" t="str">
        <f>IF($A42="","",IF((AND($A42="ADD",OR(AE42="",AE42="In Use"))),"5",(_xlfn.XLOOKUP(AE42,ud_asset_status[lookupValue],ud_asset_status[lookupKey],""))))</f>
        <v/>
      </c>
      <c r="AG42" s="7"/>
      <c r="AI42" s="3" t="str">
        <f>IF($A42="ADD",IF(NOT(ISBLANK(AH42)),_xlfn.XLOOKUP(AH42,ar_replace_reason[lookupValue],ar_replace_reason[lookupKey],"ERROR"),""), "")</f>
        <v/>
      </c>
      <c r="AJ42" s="3" t="str">
        <f t="shared" si="3"/>
        <v/>
      </c>
      <c r="AK42" s="3" t="str">
        <f>IF($A42="","",IF((AND($A42="ADD",OR(AJ42="",AJ42="Queenstown-Lakes District Council"))),"70",(_xlfn.XLOOKUP(AJ42,ud_organisation_owner[lookupValue],ud_organisation_owner[lookupKey],""))))</f>
        <v/>
      </c>
      <c r="AL42" s="3" t="str">
        <f t="shared" si="4"/>
        <v/>
      </c>
      <c r="AM42" s="3" t="str">
        <f>IF($A42="","",IF((AND($A42="ADD",OR(AL42="",AL42="Queenstown-Lakes District Council"))),"70",(_xlfn.XLOOKUP(AL42,ud_organisation_owner[lookupValue],ud_organisation_owner[lookupKey],""))))</f>
        <v/>
      </c>
      <c r="AN42" s="3" t="str">
        <f t="shared" si="5"/>
        <v/>
      </c>
      <c r="AO42" s="3" t="str">
        <f>IF($A42="","",IF((AND($A42="ADD",OR(AN42="",AN42="Local Authority"))),"17",(_xlfn.XLOOKUP(AN42,ud_sub_organisation[lookupValue],ud_sub_organisation[lookupKey],""))))</f>
        <v/>
      </c>
      <c r="AP42" s="3" t="str">
        <f t="shared" si="6"/>
        <v/>
      </c>
      <c r="AQ42" s="3" t="str">
        <f>IF($A42="","",IF((AND($A42="ADD",OR(AP42="",AP42="Vested assets"))),"12",(_xlfn.XLOOKUP(AP42,ud_work_origin[lookupValue],ud_work_origin[lookupKey],""))))</f>
        <v/>
      </c>
      <c r="AR42" s="8"/>
      <c r="AS42" s="2" t="str">
        <f t="shared" si="7"/>
        <v/>
      </c>
      <c r="AT42" s="3" t="str">
        <f t="shared" si="8"/>
        <v/>
      </c>
      <c r="AU42" s="3" t="str">
        <f>IF($A42="","",IF((AND($A42="ADD",OR(AT42="",AT42="Excellent"))),"1",(_xlfn.XLOOKUP(AT42,condition[lookupValue],condition[lookupKey],""))))</f>
        <v/>
      </c>
      <c r="AV42" s="7" t="str">
        <f t="shared" si="9"/>
        <v/>
      </c>
      <c r="AW42" s="9"/>
    </row>
    <row r="43" spans="2:49">
      <c r="B43" s="4"/>
      <c r="D43" s="3" t="str">
        <f>IF($A43="ADD",IF(NOT(ISBLANK(C43)),_xlfn.XLOOKUP(C43,roadnames[lookupValue],roadnames[lookupKey],"ERROR"),""), "")</f>
        <v/>
      </c>
      <c r="E43" s="5"/>
      <c r="F43" s="5"/>
      <c r="G43" s="4"/>
      <c r="H43" s="4"/>
      <c r="I43" s="6"/>
      <c r="J43" s="6"/>
      <c r="L43" s="3" t="str">
        <f>IF($A43="ADD",IF(NOT(ISBLANK(K43)),_xlfn.XLOOKUP(K43,side[lookupValue],side[lookupKey],"ERROR"),""), "")</f>
        <v/>
      </c>
      <c r="N43" s="3" t="str">
        <f>IF($A43="ADD",IF(NOT(ISBLANK(M43)),_xlfn.XLOOKUP(M43,ud_delineator_position[lookupValue],ud_delineator_position[lookupKey],"ERROR"),""), "")</f>
        <v/>
      </c>
      <c r="P43" s="6" t="str">
        <f t="shared" si="0"/>
        <v/>
      </c>
      <c r="Q43" s="4"/>
      <c r="S43" s="3" t="str">
        <f>IF($A43="ADD",IF(NOT(ISBLANK(R43)),_xlfn.XLOOKUP(R43,len_adjust_rsn[lookupValue],len_adjust_rsn[lookupKey],"ERROR"),""), "")</f>
        <v/>
      </c>
      <c r="U43" s="3" t="str">
        <f>IF($A43="ADD",IF(NOT(ISBLANK(T43)),_xlfn.XLOOKUP(T43,ud_delineator_post_type[lookupValue],ud_delineator_post_type[lookupKey],"ERROR"),""), "")</f>
        <v/>
      </c>
      <c r="W43" s="3" t="str">
        <f>IF($A43="ADD",IF(NOT(ISBLANK(V43)),_xlfn.XLOOKUP(V43,ud_delineator_colour[lookupValue],ud_delineator_colour[lookupKey],"ERROR"),""), "")</f>
        <v/>
      </c>
      <c r="X43" s="4"/>
      <c r="Y43" s="6"/>
      <c r="AB43" s="7"/>
      <c r="AC43" s="4" t="str">
        <f t="shared" ca="1" si="1"/>
        <v/>
      </c>
      <c r="AD43" s="4"/>
      <c r="AE43" s="3" t="str">
        <f t="shared" si="2"/>
        <v/>
      </c>
      <c r="AF43" s="3" t="str">
        <f>IF($A43="","",IF((AND($A43="ADD",OR(AE43="",AE43="In Use"))),"5",(_xlfn.XLOOKUP(AE43,ud_asset_status[lookupValue],ud_asset_status[lookupKey],""))))</f>
        <v/>
      </c>
      <c r="AG43" s="7"/>
      <c r="AI43" s="3" t="str">
        <f>IF($A43="ADD",IF(NOT(ISBLANK(AH43)),_xlfn.XLOOKUP(AH43,ar_replace_reason[lookupValue],ar_replace_reason[lookupKey],"ERROR"),""), "")</f>
        <v/>
      </c>
      <c r="AJ43" s="3" t="str">
        <f t="shared" si="3"/>
        <v/>
      </c>
      <c r="AK43" s="3" t="str">
        <f>IF($A43="","",IF((AND($A43="ADD",OR(AJ43="",AJ43="Queenstown-Lakes District Council"))),"70",(_xlfn.XLOOKUP(AJ43,ud_organisation_owner[lookupValue],ud_organisation_owner[lookupKey],""))))</f>
        <v/>
      </c>
      <c r="AL43" s="3" t="str">
        <f t="shared" si="4"/>
        <v/>
      </c>
      <c r="AM43" s="3" t="str">
        <f>IF($A43="","",IF((AND($A43="ADD",OR(AL43="",AL43="Queenstown-Lakes District Council"))),"70",(_xlfn.XLOOKUP(AL43,ud_organisation_owner[lookupValue],ud_organisation_owner[lookupKey],""))))</f>
        <v/>
      </c>
      <c r="AN43" s="3" t="str">
        <f t="shared" si="5"/>
        <v/>
      </c>
      <c r="AO43" s="3" t="str">
        <f>IF($A43="","",IF((AND($A43="ADD",OR(AN43="",AN43="Local Authority"))),"17",(_xlfn.XLOOKUP(AN43,ud_sub_organisation[lookupValue],ud_sub_organisation[lookupKey],""))))</f>
        <v/>
      </c>
      <c r="AP43" s="3" t="str">
        <f t="shared" si="6"/>
        <v/>
      </c>
      <c r="AQ43" s="3" t="str">
        <f>IF($A43="","",IF((AND($A43="ADD",OR(AP43="",AP43="Vested assets"))),"12",(_xlfn.XLOOKUP(AP43,ud_work_origin[lookupValue],ud_work_origin[lookupKey],""))))</f>
        <v/>
      </c>
      <c r="AR43" s="8"/>
      <c r="AS43" s="2" t="str">
        <f t="shared" si="7"/>
        <v/>
      </c>
      <c r="AT43" s="3" t="str">
        <f t="shared" si="8"/>
        <v/>
      </c>
      <c r="AU43" s="3" t="str">
        <f>IF($A43="","",IF((AND($A43="ADD",OR(AT43="",AT43="Excellent"))),"1",(_xlfn.XLOOKUP(AT43,condition[lookupValue],condition[lookupKey],""))))</f>
        <v/>
      </c>
      <c r="AV43" s="7" t="str">
        <f t="shared" si="9"/>
        <v/>
      </c>
      <c r="AW43" s="9"/>
    </row>
    <row r="44" spans="2:49">
      <c r="B44" s="4"/>
      <c r="D44" s="3" t="str">
        <f>IF($A44="ADD",IF(NOT(ISBLANK(C44)),_xlfn.XLOOKUP(C44,roadnames[lookupValue],roadnames[lookupKey],"ERROR"),""), "")</f>
        <v/>
      </c>
      <c r="E44" s="5"/>
      <c r="F44" s="5"/>
      <c r="G44" s="4"/>
      <c r="H44" s="4"/>
      <c r="I44" s="6"/>
      <c r="J44" s="6"/>
      <c r="L44" s="3" t="str">
        <f>IF($A44="ADD",IF(NOT(ISBLANK(K44)),_xlfn.XLOOKUP(K44,side[lookupValue],side[lookupKey],"ERROR"),""), "")</f>
        <v/>
      </c>
      <c r="N44" s="3" t="str">
        <f>IF($A44="ADD",IF(NOT(ISBLANK(M44)),_xlfn.XLOOKUP(M44,ud_delineator_position[lookupValue],ud_delineator_position[lookupKey],"ERROR"),""), "")</f>
        <v/>
      </c>
      <c r="P44" s="6" t="str">
        <f t="shared" si="0"/>
        <v/>
      </c>
      <c r="Q44" s="4"/>
      <c r="S44" s="3" t="str">
        <f>IF($A44="ADD",IF(NOT(ISBLANK(R44)),_xlfn.XLOOKUP(R44,len_adjust_rsn[lookupValue],len_adjust_rsn[lookupKey],"ERROR"),""), "")</f>
        <v/>
      </c>
      <c r="U44" s="3" t="str">
        <f>IF($A44="ADD",IF(NOT(ISBLANK(T44)),_xlfn.XLOOKUP(T44,ud_delineator_post_type[lookupValue],ud_delineator_post_type[lookupKey],"ERROR"),""), "")</f>
        <v/>
      </c>
      <c r="W44" s="3" t="str">
        <f>IF($A44="ADD",IF(NOT(ISBLANK(V44)),_xlfn.XLOOKUP(V44,ud_delineator_colour[lookupValue],ud_delineator_colour[lookupKey],"ERROR"),""), "")</f>
        <v/>
      </c>
      <c r="X44" s="4"/>
      <c r="Y44" s="6"/>
      <c r="AB44" s="7"/>
      <c r="AC44" s="4" t="str">
        <f t="shared" ca="1" si="1"/>
        <v/>
      </c>
      <c r="AD44" s="4"/>
      <c r="AE44" s="3" t="str">
        <f t="shared" si="2"/>
        <v/>
      </c>
      <c r="AF44" s="3" t="str">
        <f>IF($A44="","",IF((AND($A44="ADD",OR(AE44="",AE44="In Use"))),"5",(_xlfn.XLOOKUP(AE44,ud_asset_status[lookupValue],ud_asset_status[lookupKey],""))))</f>
        <v/>
      </c>
      <c r="AG44" s="7"/>
      <c r="AI44" s="3" t="str">
        <f>IF($A44="ADD",IF(NOT(ISBLANK(AH44)),_xlfn.XLOOKUP(AH44,ar_replace_reason[lookupValue],ar_replace_reason[lookupKey],"ERROR"),""), "")</f>
        <v/>
      </c>
      <c r="AJ44" s="3" t="str">
        <f t="shared" si="3"/>
        <v/>
      </c>
      <c r="AK44" s="3" t="str">
        <f>IF($A44="","",IF((AND($A44="ADD",OR(AJ44="",AJ44="Queenstown-Lakes District Council"))),"70",(_xlfn.XLOOKUP(AJ44,ud_organisation_owner[lookupValue],ud_organisation_owner[lookupKey],""))))</f>
        <v/>
      </c>
      <c r="AL44" s="3" t="str">
        <f t="shared" si="4"/>
        <v/>
      </c>
      <c r="AM44" s="3" t="str">
        <f>IF($A44="","",IF((AND($A44="ADD",OR(AL44="",AL44="Queenstown-Lakes District Council"))),"70",(_xlfn.XLOOKUP(AL44,ud_organisation_owner[lookupValue],ud_organisation_owner[lookupKey],""))))</f>
        <v/>
      </c>
      <c r="AN44" s="3" t="str">
        <f t="shared" si="5"/>
        <v/>
      </c>
      <c r="AO44" s="3" t="str">
        <f>IF($A44="","",IF((AND($A44="ADD",OR(AN44="",AN44="Local Authority"))),"17",(_xlfn.XLOOKUP(AN44,ud_sub_organisation[lookupValue],ud_sub_organisation[lookupKey],""))))</f>
        <v/>
      </c>
      <c r="AP44" s="3" t="str">
        <f t="shared" si="6"/>
        <v/>
      </c>
      <c r="AQ44" s="3" t="str">
        <f>IF($A44="","",IF((AND($A44="ADD",OR(AP44="",AP44="Vested assets"))),"12",(_xlfn.XLOOKUP(AP44,ud_work_origin[lookupValue],ud_work_origin[lookupKey],""))))</f>
        <v/>
      </c>
      <c r="AR44" s="8"/>
      <c r="AS44" s="2" t="str">
        <f t="shared" si="7"/>
        <v/>
      </c>
      <c r="AT44" s="3" t="str">
        <f t="shared" si="8"/>
        <v/>
      </c>
      <c r="AU44" s="3" t="str">
        <f>IF($A44="","",IF((AND($A44="ADD",OR(AT44="",AT44="Excellent"))),"1",(_xlfn.XLOOKUP(AT44,condition[lookupValue],condition[lookupKey],""))))</f>
        <v/>
      </c>
      <c r="AV44" s="7" t="str">
        <f t="shared" si="9"/>
        <v/>
      </c>
      <c r="AW44" s="9"/>
    </row>
    <row r="45" spans="2:49">
      <c r="B45" s="4"/>
      <c r="D45" s="3" t="str">
        <f>IF($A45="ADD",IF(NOT(ISBLANK(C45)),_xlfn.XLOOKUP(C45,roadnames[lookupValue],roadnames[lookupKey],"ERROR"),""), "")</f>
        <v/>
      </c>
      <c r="E45" s="5"/>
      <c r="F45" s="5"/>
      <c r="G45" s="4"/>
      <c r="H45" s="4"/>
      <c r="I45" s="6"/>
      <c r="J45" s="6"/>
      <c r="L45" s="3" t="str">
        <f>IF($A45="ADD",IF(NOT(ISBLANK(K45)),_xlfn.XLOOKUP(K45,side[lookupValue],side[lookupKey],"ERROR"),""), "")</f>
        <v/>
      </c>
      <c r="N45" s="3" t="str">
        <f>IF($A45="ADD",IF(NOT(ISBLANK(M45)),_xlfn.XLOOKUP(M45,ud_delineator_position[lookupValue],ud_delineator_position[lookupKey],"ERROR"),""), "")</f>
        <v/>
      </c>
      <c r="P45" s="6" t="str">
        <f t="shared" si="0"/>
        <v/>
      </c>
      <c r="Q45" s="4"/>
      <c r="S45" s="3" t="str">
        <f>IF($A45="ADD",IF(NOT(ISBLANK(R45)),_xlfn.XLOOKUP(R45,len_adjust_rsn[lookupValue],len_adjust_rsn[lookupKey],"ERROR"),""), "")</f>
        <v/>
      </c>
      <c r="U45" s="3" t="str">
        <f>IF($A45="ADD",IF(NOT(ISBLANK(T45)),_xlfn.XLOOKUP(T45,ud_delineator_post_type[lookupValue],ud_delineator_post_type[lookupKey],"ERROR"),""), "")</f>
        <v/>
      </c>
      <c r="W45" s="3" t="str">
        <f>IF($A45="ADD",IF(NOT(ISBLANK(V45)),_xlfn.XLOOKUP(V45,ud_delineator_colour[lookupValue],ud_delineator_colour[lookupKey],"ERROR"),""), "")</f>
        <v/>
      </c>
      <c r="X45" s="4"/>
      <c r="Y45" s="6"/>
      <c r="AB45" s="7"/>
      <c r="AC45" s="4" t="str">
        <f t="shared" ca="1" si="1"/>
        <v/>
      </c>
      <c r="AD45" s="4"/>
      <c r="AE45" s="3" t="str">
        <f t="shared" si="2"/>
        <v/>
      </c>
      <c r="AF45" s="3" t="str">
        <f>IF($A45="","",IF((AND($A45="ADD",OR(AE45="",AE45="In Use"))),"5",(_xlfn.XLOOKUP(AE45,ud_asset_status[lookupValue],ud_asset_status[lookupKey],""))))</f>
        <v/>
      </c>
      <c r="AG45" s="7"/>
      <c r="AI45" s="3" t="str">
        <f>IF($A45="ADD",IF(NOT(ISBLANK(AH45)),_xlfn.XLOOKUP(AH45,ar_replace_reason[lookupValue],ar_replace_reason[lookupKey],"ERROR"),""), "")</f>
        <v/>
      </c>
      <c r="AJ45" s="3" t="str">
        <f t="shared" si="3"/>
        <v/>
      </c>
      <c r="AK45" s="3" t="str">
        <f>IF($A45="","",IF((AND($A45="ADD",OR(AJ45="",AJ45="Queenstown-Lakes District Council"))),"70",(_xlfn.XLOOKUP(AJ45,ud_organisation_owner[lookupValue],ud_organisation_owner[lookupKey],""))))</f>
        <v/>
      </c>
      <c r="AL45" s="3" t="str">
        <f t="shared" si="4"/>
        <v/>
      </c>
      <c r="AM45" s="3" t="str">
        <f>IF($A45="","",IF((AND($A45="ADD",OR(AL45="",AL45="Queenstown-Lakes District Council"))),"70",(_xlfn.XLOOKUP(AL45,ud_organisation_owner[lookupValue],ud_organisation_owner[lookupKey],""))))</f>
        <v/>
      </c>
      <c r="AN45" s="3" t="str">
        <f t="shared" si="5"/>
        <v/>
      </c>
      <c r="AO45" s="3" t="str">
        <f>IF($A45="","",IF((AND($A45="ADD",OR(AN45="",AN45="Local Authority"))),"17",(_xlfn.XLOOKUP(AN45,ud_sub_organisation[lookupValue],ud_sub_organisation[lookupKey],""))))</f>
        <v/>
      </c>
      <c r="AP45" s="3" t="str">
        <f t="shared" si="6"/>
        <v/>
      </c>
      <c r="AQ45" s="3" t="str">
        <f>IF($A45="","",IF((AND($A45="ADD",OR(AP45="",AP45="Vested assets"))),"12",(_xlfn.XLOOKUP(AP45,ud_work_origin[lookupValue],ud_work_origin[lookupKey],""))))</f>
        <v/>
      </c>
      <c r="AR45" s="8"/>
      <c r="AS45" s="2" t="str">
        <f t="shared" si="7"/>
        <v/>
      </c>
      <c r="AT45" s="3" t="str">
        <f t="shared" si="8"/>
        <v/>
      </c>
      <c r="AU45" s="3" t="str">
        <f>IF($A45="","",IF((AND($A45="ADD",OR(AT45="",AT45="Excellent"))),"1",(_xlfn.XLOOKUP(AT45,condition[lookupValue],condition[lookupKey],""))))</f>
        <v/>
      </c>
      <c r="AV45" s="7" t="str">
        <f t="shared" si="9"/>
        <v/>
      </c>
      <c r="AW45" s="9"/>
    </row>
    <row r="46" spans="2:49">
      <c r="B46" s="4"/>
      <c r="D46" s="3" t="str">
        <f>IF($A46="ADD",IF(NOT(ISBLANK(C46)),_xlfn.XLOOKUP(C46,roadnames[lookupValue],roadnames[lookupKey],"ERROR"),""), "")</f>
        <v/>
      </c>
      <c r="E46" s="5"/>
      <c r="F46" s="5"/>
      <c r="G46" s="4"/>
      <c r="H46" s="4"/>
      <c r="I46" s="6"/>
      <c r="J46" s="6"/>
      <c r="L46" s="3" t="str">
        <f>IF($A46="ADD",IF(NOT(ISBLANK(K46)),_xlfn.XLOOKUP(K46,side[lookupValue],side[lookupKey],"ERROR"),""), "")</f>
        <v/>
      </c>
      <c r="N46" s="3" t="str">
        <f>IF($A46="ADD",IF(NOT(ISBLANK(M46)),_xlfn.XLOOKUP(M46,ud_delineator_position[lookupValue],ud_delineator_position[lookupKey],"ERROR"),""), "")</f>
        <v/>
      </c>
      <c r="P46" s="6" t="str">
        <f t="shared" si="0"/>
        <v/>
      </c>
      <c r="Q46" s="4"/>
      <c r="S46" s="3" t="str">
        <f>IF($A46="ADD",IF(NOT(ISBLANK(R46)),_xlfn.XLOOKUP(R46,len_adjust_rsn[lookupValue],len_adjust_rsn[lookupKey],"ERROR"),""), "")</f>
        <v/>
      </c>
      <c r="U46" s="3" t="str">
        <f>IF($A46="ADD",IF(NOT(ISBLANK(T46)),_xlfn.XLOOKUP(T46,ud_delineator_post_type[lookupValue],ud_delineator_post_type[lookupKey],"ERROR"),""), "")</f>
        <v/>
      </c>
      <c r="W46" s="3" t="str">
        <f>IF($A46="ADD",IF(NOT(ISBLANK(V46)),_xlfn.XLOOKUP(V46,ud_delineator_colour[lookupValue],ud_delineator_colour[lookupKey],"ERROR"),""), "")</f>
        <v/>
      </c>
      <c r="X46" s="4"/>
      <c r="Y46" s="6"/>
      <c r="AB46" s="7"/>
      <c r="AC46" s="4" t="str">
        <f t="shared" ca="1" si="1"/>
        <v/>
      </c>
      <c r="AD46" s="4"/>
      <c r="AE46" s="3" t="str">
        <f t="shared" si="2"/>
        <v/>
      </c>
      <c r="AF46" s="3" t="str">
        <f>IF($A46="","",IF((AND($A46="ADD",OR(AE46="",AE46="In Use"))),"5",(_xlfn.XLOOKUP(AE46,ud_asset_status[lookupValue],ud_asset_status[lookupKey],""))))</f>
        <v/>
      </c>
      <c r="AG46" s="7"/>
      <c r="AI46" s="3" t="str">
        <f>IF($A46="ADD",IF(NOT(ISBLANK(AH46)),_xlfn.XLOOKUP(AH46,ar_replace_reason[lookupValue],ar_replace_reason[lookupKey],"ERROR"),""), "")</f>
        <v/>
      </c>
      <c r="AJ46" s="3" t="str">
        <f t="shared" si="3"/>
        <v/>
      </c>
      <c r="AK46" s="3" t="str">
        <f>IF($A46="","",IF((AND($A46="ADD",OR(AJ46="",AJ46="Queenstown-Lakes District Council"))),"70",(_xlfn.XLOOKUP(AJ46,ud_organisation_owner[lookupValue],ud_organisation_owner[lookupKey],""))))</f>
        <v/>
      </c>
      <c r="AL46" s="3" t="str">
        <f t="shared" si="4"/>
        <v/>
      </c>
      <c r="AM46" s="3" t="str">
        <f>IF($A46="","",IF((AND($A46="ADD",OR(AL46="",AL46="Queenstown-Lakes District Council"))),"70",(_xlfn.XLOOKUP(AL46,ud_organisation_owner[lookupValue],ud_organisation_owner[lookupKey],""))))</f>
        <v/>
      </c>
      <c r="AN46" s="3" t="str">
        <f t="shared" si="5"/>
        <v/>
      </c>
      <c r="AO46" s="3" t="str">
        <f>IF($A46="","",IF((AND($A46="ADD",OR(AN46="",AN46="Local Authority"))),"17",(_xlfn.XLOOKUP(AN46,ud_sub_organisation[lookupValue],ud_sub_organisation[lookupKey],""))))</f>
        <v/>
      </c>
      <c r="AP46" s="3" t="str">
        <f t="shared" si="6"/>
        <v/>
      </c>
      <c r="AQ46" s="3" t="str">
        <f>IF($A46="","",IF((AND($A46="ADD",OR(AP46="",AP46="Vested assets"))),"12",(_xlfn.XLOOKUP(AP46,ud_work_origin[lookupValue],ud_work_origin[lookupKey],""))))</f>
        <v/>
      </c>
      <c r="AR46" s="8"/>
      <c r="AS46" s="2" t="str">
        <f t="shared" si="7"/>
        <v/>
      </c>
      <c r="AT46" s="3" t="str">
        <f t="shared" si="8"/>
        <v/>
      </c>
      <c r="AU46" s="3" t="str">
        <f>IF($A46="","",IF((AND($A46="ADD",OR(AT46="",AT46="Excellent"))),"1",(_xlfn.XLOOKUP(AT46,condition[lookupValue],condition[lookupKey],""))))</f>
        <v/>
      </c>
      <c r="AV46" s="7" t="str">
        <f t="shared" si="9"/>
        <v/>
      </c>
      <c r="AW46" s="9"/>
    </row>
    <row r="47" spans="2:49">
      <c r="B47" s="4"/>
      <c r="D47" s="3" t="str">
        <f>IF($A47="ADD",IF(NOT(ISBLANK(C47)),_xlfn.XLOOKUP(C47,roadnames[lookupValue],roadnames[lookupKey],"ERROR"),""), "")</f>
        <v/>
      </c>
      <c r="E47" s="5"/>
      <c r="F47" s="5"/>
      <c r="G47" s="4"/>
      <c r="H47" s="4"/>
      <c r="I47" s="6"/>
      <c r="J47" s="6"/>
      <c r="L47" s="3" t="str">
        <f>IF($A47="ADD",IF(NOT(ISBLANK(K47)),_xlfn.XLOOKUP(K47,side[lookupValue],side[lookupKey],"ERROR"),""), "")</f>
        <v/>
      </c>
      <c r="N47" s="3" t="str">
        <f>IF($A47="ADD",IF(NOT(ISBLANK(M47)),_xlfn.XLOOKUP(M47,ud_delineator_position[lookupValue],ud_delineator_position[lookupKey],"ERROR"),""), "")</f>
        <v/>
      </c>
      <c r="P47" s="6" t="str">
        <f t="shared" si="0"/>
        <v/>
      </c>
      <c r="Q47" s="4"/>
      <c r="S47" s="3" t="str">
        <f>IF($A47="ADD",IF(NOT(ISBLANK(R47)),_xlfn.XLOOKUP(R47,len_adjust_rsn[lookupValue],len_adjust_rsn[lookupKey],"ERROR"),""), "")</f>
        <v/>
      </c>
      <c r="U47" s="3" t="str">
        <f>IF($A47="ADD",IF(NOT(ISBLANK(T47)),_xlfn.XLOOKUP(T47,ud_delineator_post_type[lookupValue],ud_delineator_post_type[lookupKey],"ERROR"),""), "")</f>
        <v/>
      </c>
      <c r="W47" s="3" t="str">
        <f>IF($A47="ADD",IF(NOT(ISBLANK(V47)),_xlfn.XLOOKUP(V47,ud_delineator_colour[lookupValue],ud_delineator_colour[lookupKey],"ERROR"),""), "")</f>
        <v/>
      </c>
      <c r="X47" s="4"/>
      <c r="Y47" s="6"/>
      <c r="AB47" s="7"/>
      <c r="AC47" s="4" t="str">
        <f t="shared" ca="1" si="1"/>
        <v/>
      </c>
      <c r="AD47" s="4"/>
      <c r="AE47" s="3" t="str">
        <f t="shared" si="2"/>
        <v/>
      </c>
      <c r="AF47" s="3" t="str">
        <f>IF($A47="","",IF((AND($A47="ADD",OR(AE47="",AE47="In Use"))),"5",(_xlfn.XLOOKUP(AE47,ud_asset_status[lookupValue],ud_asset_status[lookupKey],""))))</f>
        <v/>
      </c>
      <c r="AG47" s="7"/>
      <c r="AI47" s="3" t="str">
        <f>IF($A47="ADD",IF(NOT(ISBLANK(AH47)),_xlfn.XLOOKUP(AH47,ar_replace_reason[lookupValue],ar_replace_reason[lookupKey],"ERROR"),""), "")</f>
        <v/>
      </c>
      <c r="AJ47" s="3" t="str">
        <f t="shared" si="3"/>
        <v/>
      </c>
      <c r="AK47" s="3" t="str">
        <f>IF($A47="","",IF((AND($A47="ADD",OR(AJ47="",AJ47="Queenstown-Lakes District Council"))),"70",(_xlfn.XLOOKUP(AJ47,ud_organisation_owner[lookupValue],ud_organisation_owner[lookupKey],""))))</f>
        <v/>
      </c>
      <c r="AL47" s="3" t="str">
        <f t="shared" si="4"/>
        <v/>
      </c>
      <c r="AM47" s="3" t="str">
        <f>IF($A47="","",IF((AND($A47="ADD",OR(AL47="",AL47="Queenstown-Lakes District Council"))),"70",(_xlfn.XLOOKUP(AL47,ud_organisation_owner[lookupValue],ud_organisation_owner[lookupKey],""))))</f>
        <v/>
      </c>
      <c r="AN47" s="3" t="str">
        <f t="shared" si="5"/>
        <v/>
      </c>
      <c r="AO47" s="3" t="str">
        <f>IF($A47="","",IF((AND($A47="ADD",OR(AN47="",AN47="Local Authority"))),"17",(_xlfn.XLOOKUP(AN47,ud_sub_organisation[lookupValue],ud_sub_organisation[lookupKey],""))))</f>
        <v/>
      </c>
      <c r="AP47" s="3" t="str">
        <f t="shared" si="6"/>
        <v/>
      </c>
      <c r="AQ47" s="3" t="str">
        <f>IF($A47="","",IF((AND($A47="ADD",OR(AP47="",AP47="Vested assets"))),"12",(_xlfn.XLOOKUP(AP47,ud_work_origin[lookupValue],ud_work_origin[lookupKey],""))))</f>
        <v/>
      </c>
      <c r="AR47" s="8"/>
      <c r="AS47" s="2" t="str">
        <f t="shared" si="7"/>
        <v/>
      </c>
      <c r="AT47" s="3" t="str">
        <f t="shared" si="8"/>
        <v/>
      </c>
      <c r="AU47" s="3" t="str">
        <f>IF($A47="","",IF((AND($A47="ADD",OR(AT47="",AT47="Excellent"))),"1",(_xlfn.XLOOKUP(AT47,condition[lookupValue],condition[lookupKey],""))))</f>
        <v/>
      </c>
      <c r="AV47" s="7" t="str">
        <f t="shared" si="9"/>
        <v/>
      </c>
      <c r="AW47" s="9"/>
    </row>
    <row r="48" spans="2:49">
      <c r="B48" s="4"/>
      <c r="D48" s="3" t="str">
        <f>IF($A48="ADD",IF(NOT(ISBLANK(C48)),_xlfn.XLOOKUP(C48,roadnames[lookupValue],roadnames[lookupKey],"ERROR"),""), "")</f>
        <v/>
      </c>
      <c r="E48" s="5"/>
      <c r="F48" s="5"/>
      <c r="G48" s="4"/>
      <c r="H48" s="4"/>
      <c r="I48" s="6"/>
      <c r="J48" s="6"/>
      <c r="L48" s="3" t="str">
        <f>IF($A48="ADD",IF(NOT(ISBLANK(K48)),_xlfn.XLOOKUP(K48,side[lookupValue],side[lookupKey],"ERROR"),""), "")</f>
        <v/>
      </c>
      <c r="N48" s="3" t="str">
        <f>IF($A48="ADD",IF(NOT(ISBLANK(M48)),_xlfn.XLOOKUP(M48,ud_delineator_position[lookupValue],ud_delineator_position[lookupKey],"ERROR"),""), "")</f>
        <v/>
      </c>
      <c r="P48" s="6" t="str">
        <f t="shared" si="0"/>
        <v/>
      </c>
      <c r="Q48" s="4"/>
      <c r="S48" s="3" t="str">
        <f>IF($A48="ADD",IF(NOT(ISBLANK(R48)),_xlfn.XLOOKUP(R48,len_adjust_rsn[lookupValue],len_adjust_rsn[lookupKey],"ERROR"),""), "")</f>
        <v/>
      </c>
      <c r="U48" s="3" t="str">
        <f>IF($A48="ADD",IF(NOT(ISBLANK(T48)),_xlfn.XLOOKUP(T48,ud_delineator_post_type[lookupValue],ud_delineator_post_type[lookupKey],"ERROR"),""), "")</f>
        <v/>
      </c>
      <c r="W48" s="3" t="str">
        <f>IF($A48="ADD",IF(NOT(ISBLANK(V48)),_xlfn.XLOOKUP(V48,ud_delineator_colour[lookupValue],ud_delineator_colour[lookupKey],"ERROR"),""), "")</f>
        <v/>
      </c>
      <c r="X48" s="4"/>
      <c r="Y48" s="6"/>
      <c r="AB48" s="7"/>
      <c r="AC48" s="4" t="str">
        <f t="shared" ca="1" si="1"/>
        <v/>
      </c>
      <c r="AD48" s="4"/>
      <c r="AE48" s="3" t="str">
        <f t="shared" si="2"/>
        <v/>
      </c>
      <c r="AF48" s="3" t="str">
        <f>IF($A48="","",IF((AND($A48="ADD",OR(AE48="",AE48="In Use"))),"5",(_xlfn.XLOOKUP(AE48,ud_asset_status[lookupValue],ud_asset_status[lookupKey],""))))</f>
        <v/>
      </c>
      <c r="AG48" s="7"/>
      <c r="AI48" s="3" t="str">
        <f>IF($A48="ADD",IF(NOT(ISBLANK(AH48)),_xlfn.XLOOKUP(AH48,ar_replace_reason[lookupValue],ar_replace_reason[lookupKey],"ERROR"),""), "")</f>
        <v/>
      </c>
      <c r="AJ48" s="3" t="str">
        <f t="shared" si="3"/>
        <v/>
      </c>
      <c r="AK48" s="3" t="str">
        <f>IF($A48="","",IF((AND($A48="ADD",OR(AJ48="",AJ48="Queenstown-Lakes District Council"))),"70",(_xlfn.XLOOKUP(AJ48,ud_organisation_owner[lookupValue],ud_organisation_owner[lookupKey],""))))</f>
        <v/>
      </c>
      <c r="AL48" s="3" t="str">
        <f t="shared" si="4"/>
        <v/>
      </c>
      <c r="AM48" s="3" t="str">
        <f>IF($A48="","",IF((AND($A48="ADD",OR(AL48="",AL48="Queenstown-Lakes District Council"))),"70",(_xlfn.XLOOKUP(AL48,ud_organisation_owner[lookupValue],ud_organisation_owner[lookupKey],""))))</f>
        <v/>
      </c>
      <c r="AN48" s="3" t="str">
        <f t="shared" si="5"/>
        <v/>
      </c>
      <c r="AO48" s="3" t="str">
        <f>IF($A48="","",IF((AND($A48="ADD",OR(AN48="",AN48="Local Authority"))),"17",(_xlfn.XLOOKUP(AN48,ud_sub_organisation[lookupValue],ud_sub_organisation[lookupKey],""))))</f>
        <v/>
      </c>
      <c r="AP48" s="3" t="str">
        <f t="shared" si="6"/>
        <v/>
      </c>
      <c r="AQ48" s="3" t="str">
        <f>IF($A48="","",IF((AND($A48="ADD",OR(AP48="",AP48="Vested assets"))),"12",(_xlfn.XLOOKUP(AP48,ud_work_origin[lookupValue],ud_work_origin[lookupKey],""))))</f>
        <v/>
      </c>
      <c r="AR48" s="8"/>
      <c r="AS48" s="2" t="str">
        <f t="shared" si="7"/>
        <v/>
      </c>
      <c r="AT48" s="3" t="str">
        <f t="shared" si="8"/>
        <v/>
      </c>
      <c r="AU48" s="3" t="str">
        <f>IF($A48="","",IF((AND($A48="ADD",OR(AT48="",AT48="Excellent"))),"1",(_xlfn.XLOOKUP(AT48,condition[lookupValue],condition[lookupKey],""))))</f>
        <v/>
      </c>
      <c r="AV48" s="7" t="str">
        <f t="shared" si="9"/>
        <v/>
      </c>
      <c r="AW48" s="9"/>
    </row>
    <row r="49" spans="2:49">
      <c r="B49" s="4"/>
      <c r="D49" s="3" t="str">
        <f>IF($A49="ADD",IF(NOT(ISBLANK(C49)),_xlfn.XLOOKUP(C49,roadnames[lookupValue],roadnames[lookupKey],"ERROR"),""), "")</f>
        <v/>
      </c>
      <c r="E49" s="5"/>
      <c r="F49" s="5"/>
      <c r="G49" s="4"/>
      <c r="H49" s="4"/>
      <c r="I49" s="6"/>
      <c r="J49" s="6"/>
      <c r="L49" s="3" t="str">
        <f>IF($A49="ADD",IF(NOT(ISBLANK(K49)),_xlfn.XLOOKUP(K49,side[lookupValue],side[lookupKey],"ERROR"),""), "")</f>
        <v/>
      </c>
      <c r="N49" s="3" t="str">
        <f>IF($A49="ADD",IF(NOT(ISBLANK(M49)),_xlfn.XLOOKUP(M49,ud_delineator_position[lookupValue],ud_delineator_position[lookupKey],"ERROR"),""), "")</f>
        <v/>
      </c>
      <c r="P49" s="6" t="str">
        <f t="shared" si="0"/>
        <v/>
      </c>
      <c r="Q49" s="4"/>
      <c r="S49" s="3" t="str">
        <f>IF($A49="ADD",IF(NOT(ISBLANK(R49)),_xlfn.XLOOKUP(R49,len_adjust_rsn[lookupValue],len_adjust_rsn[lookupKey],"ERROR"),""), "")</f>
        <v/>
      </c>
      <c r="U49" s="3" t="str">
        <f>IF($A49="ADD",IF(NOT(ISBLANK(T49)),_xlfn.XLOOKUP(T49,ud_delineator_post_type[lookupValue],ud_delineator_post_type[lookupKey],"ERROR"),""), "")</f>
        <v/>
      </c>
      <c r="W49" s="3" t="str">
        <f>IF($A49="ADD",IF(NOT(ISBLANK(V49)),_xlfn.XLOOKUP(V49,ud_delineator_colour[lookupValue],ud_delineator_colour[lookupKey],"ERROR"),""), "")</f>
        <v/>
      </c>
      <c r="X49" s="4"/>
      <c r="Y49" s="6"/>
      <c r="AB49" s="7"/>
      <c r="AC49" s="4" t="str">
        <f t="shared" ca="1" si="1"/>
        <v/>
      </c>
      <c r="AD49" s="4"/>
      <c r="AE49" s="3" t="str">
        <f t="shared" si="2"/>
        <v/>
      </c>
      <c r="AF49" s="3" t="str">
        <f>IF($A49="","",IF((AND($A49="ADD",OR(AE49="",AE49="In Use"))),"5",(_xlfn.XLOOKUP(AE49,ud_asset_status[lookupValue],ud_asset_status[lookupKey],""))))</f>
        <v/>
      </c>
      <c r="AG49" s="7"/>
      <c r="AI49" s="3" t="str">
        <f>IF($A49="ADD",IF(NOT(ISBLANK(AH49)),_xlfn.XLOOKUP(AH49,ar_replace_reason[lookupValue],ar_replace_reason[lookupKey],"ERROR"),""), "")</f>
        <v/>
      </c>
      <c r="AJ49" s="3" t="str">
        <f t="shared" si="3"/>
        <v/>
      </c>
      <c r="AK49" s="3" t="str">
        <f>IF($A49="","",IF((AND($A49="ADD",OR(AJ49="",AJ49="Queenstown-Lakes District Council"))),"70",(_xlfn.XLOOKUP(AJ49,ud_organisation_owner[lookupValue],ud_organisation_owner[lookupKey],""))))</f>
        <v/>
      </c>
      <c r="AL49" s="3" t="str">
        <f t="shared" si="4"/>
        <v/>
      </c>
      <c r="AM49" s="3" t="str">
        <f>IF($A49="","",IF((AND($A49="ADD",OR(AL49="",AL49="Queenstown-Lakes District Council"))),"70",(_xlfn.XLOOKUP(AL49,ud_organisation_owner[lookupValue],ud_organisation_owner[lookupKey],""))))</f>
        <v/>
      </c>
      <c r="AN49" s="3" t="str">
        <f t="shared" si="5"/>
        <v/>
      </c>
      <c r="AO49" s="3" t="str">
        <f>IF($A49="","",IF((AND($A49="ADD",OR(AN49="",AN49="Local Authority"))),"17",(_xlfn.XLOOKUP(AN49,ud_sub_organisation[lookupValue],ud_sub_organisation[lookupKey],""))))</f>
        <v/>
      </c>
      <c r="AP49" s="3" t="str">
        <f t="shared" si="6"/>
        <v/>
      </c>
      <c r="AQ49" s="3" t="str">
        <f>IF($A49="","",IF((AND($A49="ADD",OR(AP49="",AP49="Vested assets"))),"12",(_xlfn.XLOOKUP(AP49,ud_work_origin[lookupValue],ud_work_origin[lookupKey],""))))</f>
        <v/>
      </c>
      <c r="AR49" s="8"/>
      <c r="AS49" s="2" t="str">
        <f t="shared" si="7"/>
        <v/>
      </c>
      <c r="AT49" s="3" t="str">
        <f t="shared" si="8"/>
        <v/>
      </c>
      <c r="AU49" s="3" t="str">
        <f>IF($A49="","",IF((AND($A49="ADD",OR(AT49="",AT49="Excellent"))),"1",(_xlfn.XLOOKUP(AT49,condition[lookupValue],condition[lookupKey],""))))</f>
        <v/>
      </c>
      <c r="AV49" s="7" t="str">
        <f t="shared" si="9"/>
        <v/>
      </c>
      <c r="AW49" s="9"/>
    </row>
    <row r="50" spans="2:49">
      <c r="B50" s="4"/>
      <c r="D50" s="3" t="str">
        <f>IF($A50="ADD",IF(NOT(ISBLANK(C50)),_xlfn.XLOOKUP(C50,roadnames[lookupValue],roadnames[lookupKey],"ERROR"),""), "")</f>
        <v/>
      </c>
      <c r="E50" s="5"/>
      <c r="F50" s="5"/>
      <c r="G50" s="4"/>
      <c r="H50" s="4"/>
      <c r="I50" s="6"/>
      <c r="J50" s="6"/>
      <c r="L50" s="3" t="str">
        <f>IF($A50="ADD",IF(NOT(ISBLANK(K50)),_xlfn.XLOOKUP(K50,side[lookupValue],side[lookupKey],"ERROR"),""), "")</f>
        <v/>
      </c>
      <c r="N50" s="3" t="str">
        <f>IF($A50="ADD",IF(NOT(ISBLANK(M50)),_xlfn.XLOOKUP(M50,ud_delineator_position[lookupValue],ud_delineator_position[lookupKey],"ERROR"),""), "")</f>
        <v/>
      </c>
      <c r="P50" s="6" t="str">
        <f t="shared" si="0"/>
        <v/>
      </c>
      <c r="Q50" s="4"/>
      <c r="S50" s="3" t="str">
        <f>IF($A50="ADD",IF(NOT(ISBLANK(R50)),_xlfn.XLOOKUP(R50,len_adjust_rsn[lookupValue],len_adjust_rsn[lookupKey],"ERROR"),""), "")</f>
        <v/>
      </c>
      <c r="U50" s="3" t="str">
        <f>IF($A50="ADD",IF(NOT(ISBLANK(T50)),_xlfn.XLOOKUP(T50,ud_delineator_post_type[lookupValue],ud_delineator_post_type[lookupKey],"ERROR"),""), "")</f>
        <v/>
      </c>
      <c r="W50" s="3" t="str">
        <f>IF($A50="ADD",IF(NOT(ISBLANK(V50)),_xlfn.XLOOKUP(V50,ud_delineator_colour[lookupValue],ud_delineator_colour[lookupKey],"ERROR"),""), "")</f>
        <v/>
      </c>
      <c r="X50" s="4"/>
      <c r="Y50" s="6"/>
      <c r="AB50" s="7"/>
      <c r="AC50" s="4" t="str">
        <f t="shared" ca="1" si="1"/>
        <v/>
      </c>
      <c r="AD50" s="4"/>
      <c r="AE50" s="3" t="str">
        <f t="shared" si="2"/>
        <v/>
      </c>
      <c r="AF50" s="3" t="str">
        <f>IF($A50="","",IF((AND($A50="ADD",OR(AE50="",AE50="In Use"))),"5",(_xlfn.XLOOKUP(AE50,ud_asset_status[lookupValue],ud_asset_status[lookupKey],""))))</f>
        <v/>
      </c>
      <c r="AG50" s="7"/>
      <c r="AI50" s="3" t="str">
        <f>IF($A50="ADD",IF(NOT(ISBLANK(AH50)),_xlfn.XLOOKUP(AH50,ar_replace_reason[lookupValue],ar_replace_reason[lookupKey],"ERROR"),""), "")</f>
        <v/>
      </c>
      <c r="AJ50" s="3" t="str">
        <f t="shared" si="3"/>
        <v/>
      </c>
      <c r="AK50" s="3" t="str">
        <f>IF($A50="","",IF((AND($A50="ADD",OR(AJ50="",AJ50="Queenstown-Lakes District Council"))),"70",(_xlfn.XLOOKUP(AJ50,ud_organisation_owner[lookupValue],ud_organisation_owner[lookupKey],""))))</f>
        <v/>
      </c>
      <c r="AL50" s="3" t="str">
        <f t="shared" si="4"/>
        <v/>
      </c>
      <c r="AM50" s="3" t="str">
        <f>IF($A50="","",IF((AND($A50="ADD",OR(AL50="",AL50="Queenstown-Lakes District Council"))),"70",(_xlfn.XLOOKUP(AL50,ud_organisation_owner[lookupValue],ud_organisation_owner[lookupKey],""))))</f>
        <v/>
      </c>
      <c r="AN50" s="3" t="str">
        <f t="shared" si="5"/>
        <v/>
      </c>
      <c r="AO50" s="3" t="str">
        <f>IF($A50="","",IF((AND($A50="ADD",OR(AN50="",AN50="Local Authority"))),"17",(_xlfn.XLOOKUP(AN50,ud_sub_organisation[lookupValue],ud_sub_organisation[lookupKey],""))))</f>
        <v/>
      </c>
      <c r="AP50" s="3" t="str">
        <f t="shared" si="6"/>
        <v/>
      </c>
      <c r="AQ50" s="3" t="str">
        <f>IF($A50="","",IF((AND($A50="ADD",OR(AP50="",AP50="Vested assets"))),"12",(_xlfn.XLOOKUP(AP50,ud_work_origin[lookupValue],ud_work_origin[lookupKey],""))))</f>
        <v/>
      </c>
      <c r="AR50" s="8"/>
      <c r="AS50" s="2" t="str">
        <f t="shared" si="7"/>
        <v/>
      </c>
      <c r="AT50" s="3" t="str">
        <f t="shared" si="8"/>
        <v/>
      </c>
      <c r="AU50" s="3" t="str">
        <f>IF($A50="","",IF((AND($A50="ADD",OR(AT50="",AT50="Excellent"))),"1",(_xlfn.XLOOKUP(AT50,condition[lookupValue],condition[lookupKey],""))))</f>
        <v/>
      </c>
      <c r="AV50" s="7" t="str">
        <f t="shared" si="9"/>
        <v/>
      </c>
      <c r="AW50" s="9"/>
    </row>
    <row r="51" spans="2:49">
      <c r="B51" s="4"/>
      <c r="D51" s="3" t="str">
        <f>IF($A51="ADD",IF(NOT(ISBLANK(C51)),_xlfn.XLOOKUP(C51,roadnames[lookupValue],roadnames[lookupKey],"ERROR"),""), "")</f>
        <v/>
      </c>
      <c r="E51" s="5"/>
      <c r="F51" s="5"/>
      <c r="G51" s="4"/>
      <c r="H51" s="4"/>
      <c r="I51" s="6"/>
      <c r="J51" s="6"/>
      <c r="L51" s="3" t="str">
        <f>IF($A51="ADD",IF(NOT(ISBLANK(K51)),_xlfn.XLOOKUP(K51,side[lookupValue],side[lookupKey],"ERROR"),""), "")</f>
        <v/>
      </c>
      <c r="N51" s="3" t="str">
        <f>IF($A51="ADD",IF(NOT(ISBLANK(M51)),_xlfn.XLOOKUP(M51,ud_delineator_position[lookupValue],ud_delineator_position[lookupKey],"ERROR"),""), "")</f>
        <v/>
      </c>
      <c r="P51" s="6" t="str">
        <f t="shared" si="0"/>
        <v/>
      </c>
      <c r="Q51" s="4"/>
      <c r="S51" s="3" t="str">
        <f>IF($A51="ADD",IF(NOT(ISBLANK(R51)),_xlfn.XLOOKUP(R51,len_adjust_rsn[lookupValue],len_adjust_rsn[lookupKey],"ERROR"),""), "")</f>
        <v/>
      </c>
      <c r="U51" s="3" t="str">
        <f>IF($A51="ADD",IF(NOT(ISBLANK(T51)),_xlfn.XLOOKUP(T51,ud_delineator_post_type[lookupValue],ud_delineator_post_type[lookupKey],"ERROR"),""), "")</f>
        <v/>
      </c>
      <c r="W51" s="3" t="str">
        <f>IF($A51="ADD",IF(NOT(ISBLANK(V51)),_xlfn.XLOOKUP(V51,ud_delineator_colour[lookupValue],ud_delineator_colour[lookupKey],"ERROR"),""), "")</f>
        <v/>
      </c>
      <c r="X51" s="4"/>
      <c r="Y51" s="6"/>
      <c r="AB51" s="7"/>
      <c r="AC51" s="4" t="str">
        <f t="shared" ca="1" si="1"/>
        <v/>
      </c>
      <c r="AD51" s="4"/>
      <c r="AE51" s="3" t="str">
        <f t="shared" si="2"/>
        <v/>
      </c>
      <c r="AF51" s="3" t="str">
        <f>IF($A51="","",IF((AND($A51="ADD",OR(AE51="",AE51="In Use"))),"5",(_xlfn.XLOOKUP(AE51,ud_asset_status[lookupValue],ud_asset_status[lookupKey],""))))</f>
        <v/>
      </c>
      <c r="AG51" s="7"/>
      <c r="AI51" s="3" t="str">
        <f>IF($A51="ADD",IF(NOT(ISBLANK(AH51)),_xlfn.XLOOKUP(AH51,ar_replace_reason[lookupValue],ar_replace_reason[lookupKey],"ERROR"),""), "")</f>
        <v/>
      </c>
      <c r="AJ51" s="3" t="str">
        <f t="shared" si="3"/>
        <v/>
      </c>
      <c r="AK51" s="3" t="str">
        <f>IF($A51="","",IF((AND($A51="ADD",OR(AJ51="",AJ51="Queenstown-Lakes District Council"))),"70",(_xlfn.XLOOKUP(AJ51,ud_organisation_owner[lookupValue],ud_organisation_owner[lookupKey],""))))</f>
        <v/>
      </c>
      <c r="AL51" s="3" t="str">
        <f t="shared" si="4"/>
        <v/>
      </c>
      <c r="AM51" s="3" t="str">
        <f>IF($A51="","",IF((AND($A51="ADD",OR(AL51="",AL51="Queenstown-Lakes District Council"))),"70",(_xlfn.XLOOKUP(AL51,ud_organisation_owner[lookupValue],ud_organisation_owner[lookupKey],""))))</f>
        <v/>
      </c>
      <c r="AN51" s="3" t="str">
        <f t="shared" si="5"/>
        <v/>
      </c>
      <c r="AO51" s="3" t="str">
        <f>IF($A51="","",IF((AND($A51="ADD",OR(AN51="",AN51="Local Authority"))),"17",(_xlfn.XLOOKUP(AN51,ud_sub_organisation[lookupValue],ud_sub_organisation[lookupKey],""))))</f>
        <v/>
      </c>
      <c r="AP51" s="3" t="str">
        <f t="shared" si="6"/>
        <v/>
      </c>
      <c r="AQ51" s="3" t="str">
        <f>IF($A51="","",IF((AND($A51="ADD",OR(AP51="",AP51="Vested assets"))),"12",(_xlfn.XLOOKUP(AP51,ud_work_origin[lookupValue],ud_work_origin[lookupKey],""))))</f>
        <v/>
      </c>
      <c r="AR51" s="8"/>
      <c r="AS51" s="2" t="str">
        <f t="shared" si="7"/>
        <v/>
      </c>
      <c r="AT51" s="3" t="str">
        <f t="shared" si="8"/>
        <v/>
      </c>
      <c r="AU51" s="3" t="str">
        <f>IF($A51="","",IF((AND($A51="ADD",OR(AT51="",AT51="Excellent"))),"1",(_xlfn.XLOOKUP(AT51,condition[lookupValue],condition[lookupKey],""))))</f>
        <v/>
      </c>
      <c r="AV51" s="7" t="str">
        <f t="shared" si="9"/>
        <v/>
      </c>
      <c r="AW51" s="9"/>
    </row>
    <row r="52" spans="2:49">
      <c r="B52" s="4"/>
      <c r="D52" s="3" t="str">
        <f>IF($A52="ADD",IF(NOT(ISBLANK(C52)),_xlfn.XLOOKUP(C52,roadnames[lookupValue],roadnames[lookupKey],"ERROR"),""), "")</f>
        <v/>
      </c>
      <c r="E52" s="5"/>
      <c r="F52" s="5"/>
      <c r="G52" s="4"/>
      <c r="H52" s="4"/>
      <c r="I52" s="6"/>
      <c r="J52" s="6"/>
      <c r="L52" s="3" t="str">
        <f>IF($A52="ADD",IF(NOT(ISBLANK(K52)),_xlfn.XLOOKUP(K52,side[lookupValue],side[lookupKey],"ERROR"),""), "")</f>
        <v/>
      </c>
      <c r="N52" s="3" t="str">
        <f>IF($A52="ADD",IF(NOT(ISBLANK(M52)),_xlfn.XLOOKUP(M52,ud_delineator_position[lookupValue],ud_delineator_position[lookupKey],"ERROR"),""), "")</f>
        <v/>
      </c>
      <c r="P52" s="6" t="str">
        <f t="shared" si="0"/>
        <v/>
      </c>
      <c r="Q52" s="4"/>
      <c r="S52" s="3" t="str">
        <f>IF($A52="ADD",IF(NOT(ISBLANK(R52)),_xlfn.XLOOKUP(R52,len_adjust_rsn[lookupValue],len_adjust_rsn[lookupKey],"ERROR"),""), "")</f>
        <v/>
      </c>
      <c r="U52" s="3" t="str">
        <f>IF($A52="ADD",IF(NOT(ISBLANK(T52)),_xlfn.XLOOKUP(T52,ud_delineator_post_type[lookupValue],ud_delineator_post_type[lookupKey],"ERROR"),""), "")</f>
        <v/>
      </c>
      <c r="W52" s="3" t="str">
        <f>IF($A52="ADD",IF(NOT(ISBLANK(V52)),_xlfn.XLOOKUP(V52,ud_delineator_colour[lookupValue],ud_delineator_colour[lookupKey],"ERROR"),""), "")</f>
        <v/>
      </c>
      <c r="X52" s="4"/>
      <c r="Y52" s="6"/>
      <c r="AB52" s="7"/>
      <c r="AC52" s="4" t="str">
        <f t="shared" ca="1" si="1"/>
        <v/>
      </c>
      <c r="AD52" s="4"/>
      <c r="AE52" s="3" t="str">
        <f t="shared" si="2"/>
        <v/>
      </c>
      <c r="AF52" s="3" t="str">
        <f>IF($A52="","",IF((AND($A52="ADD",OR(AE52="",AE52="In Use"))),"5",(_xlfn.XLOOKUP(AE52,ud_asset_status[lookupValue],ud_asset_status[lookupKey],""))))</f>
        <v/>
      </c>
      <c r="AG52" s="7"/>
      <c r="AI52" s="3" t="str">
        <f>IF($A52="ADD",IF(NOT(ISBLANK(AH52)),_xlfn.XLOOKUP(AH52,ar_replace_reason[lookupValue],ar_replace_reason[lookupKey],"ERROR"),""), "")</f>
        <v/>
      </c>
      <c r="AJ52" s="3" t="str">
        <f t="shared" si="3"/>
        <v/>
      </c>
      <c r="AK52" s="3" t="str">
        <f>IF($A52="","",IF((AND($A52="ADD",OR(AJ52="",AJ52="Queenstown-Lakes District Council"))),"70",(_xlfn.XLOOKUP(AJ52,ud_organisation_owner[lookupValue],ud_organisation_owner[lookupKey],""))))</f>
        <v/>
      </c>
      <c r="AL52" s="3" t="str">
        <f t="shared" si="4"/>
        <v/>
      </c>
      <c r="AM52" s="3" t="str">
        <f>IF($A52="","",IF((AND($A52="ADD",OR(AL52="",AL52="Queenstown-Lakes District Council"))),"70",(_xlfn.XLOOKUP(AL52,ud_organisation_owner[lookupValue],ud_organisation_owner[lookupKey],""))))</f>
        <v/>
      </c>
      <c r="AN52" s="3" t="str">
        <f t="shared" si="5"/>
        <v/>
      </c>
      <c r="AO52" s="3" t="str">
        <f>IF($A52="","",IF((AND($A52="ADD",OR(AN52="",AN52="Local Authority"))),"17",(_xlfn.XLOOKUP(AN52,ud_sub_organisation[lookupValue],ud_sub_organisation[lookupKey],""))))</f>
        <v/>
      </c>
      <c r="AP52" s="3" t="str">
        <f t="shared" si="6"/>
        <v/>
      </c>
      <c r="AQ52" s="3" t="str">
        <f>IF($A52="","",IF((AND($A52="ADD",OR(AP52="",AP52="Vested assets"))),"12",(_xlfn.XLOOKUP(AP52,ud_work_origin[lookupValue],ud_work_origin[lookupKey],""))))</f>
        <v/>
      </c>
      <c r="AR52" s="8"/>
      <c r="AS52" s="2" t="str">
        <f t="shared" si="7"/>
        <v/>
      </c>
      <c r="AT52" s="3" t="str">
        <f t="shared" si="8"/>
        <v/>
      </c>
      <c r="AU52" s="3" t="str">
        <f>IF($A52="","",IF((AND($A52="ADD",OR(AT52="",AT52="Excellent"))),"1",(_xlfn.XLOOKUP(AT52,condition[lookupValue],condition[lookupKey],""))))</f>
        <v/>
      </c>
      <c r="AV52" s="7" t="str">
        <f t="shared" si="9"/>
        <v/>
      </c>
      <c r="AW52" s="9"/>
    </row>
    <row r="53" spans="2:49">
      <c r="B53" s="4"/>
      <c r="D53" s="3" t="str">
        <f>IF($A53="ADD",IF(NOT(ISBLANK(C53)),_xlfn.XLOOKUP(C53,roadnames[lookupValue],roadnames[lookupKey],"ERROR"),""), "")</f>
        <v/>
      </c>
      <c r="E53" s="5"/>
      <c r="F53" s="5"/>
      <c r="G53" s="4"/>
      <c r="H53" s="4"/>
      <c r="I53" s="6"/>
      <c r="J53" s="6"/>
      <c r="L53" s="3" t="str">
        <f>IF($A53="ADD",IF(NOT(ISBLANK(K53)),_xlfn.XLOOKUP(K53,side[lookupValue],side[lookupKey],"ERROR"),""), "")</f>
        <v/>
      </c>
      <c r="N53" s="3" t="str">
        <f>IF($A53="ADD",IF(NOT(ISBLANK(M53)),_xlfn.XLOOKUP(M53,ud_delineator_position[lookupValue],ud_delineator_position[lookupKey],"ERROR"),""), "")</f>
        <v/>
      </c>
      <c r="P53" s="6" t="str">
        <f t="shared" si="0"/>
        <v/>
      </c>
      <c r="Q53" s="4"/>
      <c r="S53" s="3" t="str">
        <f>IF($A53="ADD",IF(NOT(ISBLANK(R53)),_xlfn.XLOOKUP(R53,len_adjust_rsn[lookupValue],len_adjust_rsn[lookupKey],"ERROR"),""), "")</f>
        <v/>
      </c>
      <c r="U53" s="3" t="str">
        <f>IF($A53="ADD",IF(NOT(ISBLANK(T53)),_xlfn.XLOOKUP(T53,ud_delineator_post_type[lookupValue],ud_delineator_post_type[lookupKey],"ERROR"),""), "")</f>
        <v/>
      </c>
      <c r="W53" s="3" t="str">
        <f>IF($A53="ADD",IF(NOT(ISBLANK(V53)),_xlfn.XLOOKUP(V53,ud_delineator_colour[lookupValue],ud_delineator_colour[lookupKey],"ERROR"),""), "")</f>
        <v/>
      </c>
      <c r="X53" s="4"/>
      <c r="Y53" s="6"/>
      <c r="AB53" s="7"/>
      <c r="AC53" s="4" t="str">
        <f t="shared" ca="1" si="1"/>
        <v/>
      </c>
      <c r="AD53" s="4"/>
      <c r="AE53" s="3" t="str">
        <f t="shared" si="2"/>
        <v/>
      </c>
      <c r="AF53" s="3" t="str">
        <f>IF($A53="","",IF((AND($A53="ADD",OR(AE53="",AE53="In Use"))),"5",(_xlfn.XLOOKUP(AE53,ud_asset_status[lookupValue],ud_asset_status[lookupKey],""))))</f>
        <v/>
      </c>
      <c r="AG53" s="7"/>
      <c r="AI53" s="3" t="str">
        <f>IF($A53="ADD",IF(NOT(ISBLANK(AH53)),_xlfn.XLOOKUP(AH53,ar_replace_reason[lookupValue],ar_replace_reason[lookupKey],"ERROR"),""), "")</f>
        <v/>
      </c>
      <c r="AJ53" s="3" t="str">
        <f t="shared" si="3"/>
        <v/>
      </c>
      <c r="AK53" s="3" t="str">
        <f>IF($A53="","",IF((AND($A53="ADD",OR(AJ53="",AJ53="Queenstown-Lakes District Council"))),"70",(_xlfn.XLOOKUP(AJ53,ud_organisation_owner[lookupValue],ud_organisation_owner[lookupKey],""))))</f>
        <v/>
      </c>
      <c r="AL53" s="3" t="str">
        <f t="shared" si="4"/>
        <v/>
      </c>
      <c r="AM53" s="3" t="str">
        <f>IF($A53="","",IF((AND($A53="ADD",OR(AL53="",AL53="Queenstown-Lakes District Council"))),"70",(_xlfn.XLOOKUP(AL53,ud_organisation_owner[lookupValue],ud_organisation_owner[lookupKey],""))))</f>
        <v/>
      </c>
      <c r="AN53" s="3" t="str">
        <f t="shared" si="5"/>
        <v/>
      </c>
      <c r="AO53" s="3" t="str">
        <f>IF($A53="","",IF((AND($A53="ADD",OR(AN53="",AN53="Local Authority"))),"17",(_xlfn.XLOOKUP(AN53,ud_sub_organisation[lookupValue],ud_sub_organisation[lookupKey],""))))</f>
        <v/>
      </c>
      <c r="AP53" s="3" t="str">
        <f t="shared" si="6"/>
        <v/>
      </c>
      <c r="AQ53" s="3" t="str">
        <f>IF($A53="","",IF((AND($A53="ADD",OR(AP53="",AP53="Vested assets"))),"12",(_xlfn.XLOOKUP(AP53,ud_work_origin[lookupValue],ud_work_origin[lookupKey],""))))</f>
        <v/>
      </c>
      <c r="AR53" s="8"/>
      <c r="AS53" s="2" t="str">
        <f t="shared" si="7"/>
        <v/>
      </c>
      <c r="AT53" s="3" t="str">
        <f t="shared" si="8"/>
        <v/>
      </c>
      <c r="AU53" s="3" t="str">
        <f>IF($A53="","",IF((AND($A53="ADD",OR(AT53="",AT53="Excellent"))),"1",(_xlfn.XLOOKUP(AT53,condition[lookupValue],condition[lookupKey],""))))</f>
        <v/>
      </c>
      <c r="AV53" s="7" t="str">
        <f t="shared" si="9"/>
        <v/>
      </c>
      <c r="AW53" s="9"/>
    </row>
    <row r="54" spans="2:49">
      <c r="B54" s="4"/>
      <c r="D54" s="3" t="str">
        <f>IF($A54="ADD",IF(NOT(ISBLANK(C54)),_xlfn.XLOOKUP(C54,roadnames[lookupValue],roadnames[lookupKey],"ERROR"),""), "")</f>
        <v/>
      </c>
      <c r="E54" s="5"/>
      <c r="F54" s="5"/>
      <c r="G54" s="4"/>
      <c r="H54" s="4"/>
      <c r="I54" s="6"/>
      <c r="J54" s="6"/>
      <c r="L54" s="3" t="str">
        <f>IF($A54="ADD",IF(NOT(ISBLANK(K54)),_xlfn.XLOOKUP(K54,side[lookupValue],side[lookupKey],"ERROR"),""), "")</f>
        <v/>
      </c>
      <c r="N54" s="3" t="str">
        <f>IF($A54="ADD",IF(NOT(ISBLANK(M54)),_xlfn.XLOOKUP(M54,ud_delineator_position[lookupValue],ud_delineator_position[lookupKey],"ERROR"),""), "")</f>
        <v/>
      </c>
      <c r="P54" s="6" t="str">
        <f t="shared" si="0"/>
        <v/>
      </c>
      <c r="Q54" s="4"/>
      <c r="S54" s="3" t="str">
        <f>IF($A54="ADD",IF(NOT(ISBLANK(R54)),_xlfn.XLOOKUP(R54,len_adjust_rsn[lookupValue],len_adjust_rsn[lookupKey],"ERROR"),""), "")</f>
        <v/>
      </c>
      <c r="U54" s="3" t="str">
        <f>IF($A54="ADD",IF(NOT(ISBLANK(T54)),_xlfn.XLOOKUP(T54,ud_delineator_post_type[lookupValue],ud_delineator_post_type[lookupKey],"ERROR"),""), "")</f>
        <v/>
      </c>
      <c r="W54" s="3" t="str">
        <f>IF($A54="ADD",IF(NOT(ISBLANK(V54)),_xlfn.XLOOKUP(V54,ud_delineator_colour[lookupValue],ud_delineator_colour[lookupKey],"ERROR"),""), "")</f>
        <v/>
      </c>
      <c r="X54" s="4"/>
      <c r="Y54" s="6"/>
      <c r="AB54" s="7"/>
      <c r="AC54" s="4" t="str">
        <f t="shared" ca="1" si="1"/>
        <v/>
      </c>
      <c r="AD54" s="4"/>
      <c r="AE54" s="3" t="str">
        <f t="shared" si="2"/>
        <v/>
      </c>
      <c r="AF54" s="3" t="str">
        <f>IF($A54="","",IF((AND($A54="ADD",OR(AE54="",AE54="In Use"))),"5",(_xlfn.XLOOKUP(AE54,ud_asset_status[lookupValue],ud_asset_status[lookupKey],""))))</f>
        <v/>
      </c>
      <c r="AG54" s="7"/>
      <c r="AI54" s="3" t="str">
        <f>IF($A54="ADD",IF(NOT(ISBLANK(AH54)),_xlfn.XLOOKUP(AH54,ar_replace_reason[lookupValue],ar_replace_reason[lookupKey],"ERROR"),""), "")</f>
        <v/>
      </c>
      <c r="AJ54" s="3" t="str">
        <f t="shared" si="3"/>
        <v/>
      </c>
      <c r="AK54" s="3" t="str">
        <f>IF($A54="","",IF((AND($A54="ADD",OR(AJ54="",AJ54="Queenstown-Lakes District Council"))),"70",(_xlfn.XLOOKUP(AJ54,ud_organisation_owner[lookupValue],ud_organisation_owner[lookupKey],""))))</f>
        <v/>
      </c>
      <c r="AL54" s="3" t="str">
        <f t="shared" si="4"/>
        <v/>
      </c>
      <c r="AM54" s="3" t="str">
        <f>IF($A54="","",IF((AND($A54="ADD",OR(AL54="",AL54="Queenstown-Lakes District Council"))),"70",(_xlfn.XLOOKUP(AL54,ud_organisation_owner[lookupValue],ud_organisation_owner[lookupKey],""))))</f>
        <v/>
      </c>
      <c r="AN54" s="3" t="str">
        <f t="shared" si="5"/>
        <v/>
      </c>
      <c r="AO54" s="3" t="str">
        <f>IF($A54="","",IF((AND($A54="ADD",OR(AN54="",AN54="Local Authority"))),"17",(_xlfn.XLOOKUP(AN54,ud_sub_organisation[lookupValue],ud_sub_organisation[lookupKey],""))))</f>
        <v/>
      </c>
      <c r="AP54" s="3" t="str">
        <f t="shared" si="6"/>
        <v/>
      </c>
      <c r="AQ54" s="3" t="str">
        <f>IF($A54="","",IF((AND($A54="ADD",OR(AP54="",AP54="Vested assets"))),"12",(_xlfn.XLOOKUP(AP54,ud_work_origin[lookupValue],ud_work_origin[lookupKey],""))))</f>
        <v/>
      </c>
      <c r="AR54" s="8"/>
      <c r="AS54" s="2" t="str">
        <f t="shared" si="7"/>
        <v/>
      </c>
      <c r="AT54" s="3" t="str">
        <f t="shared" si="8"/>
        <v/>
      </c>
      <c r="AU54" s="3" t="str">
        <f>IF($A54="","",IF((AND($A54="ADD",OR(AT54="",AT54="Excellent"))),"1",(_xlfn.XLOOKUP(AT54,condition[lookupValue],condition[lookupKey],""))))</f>
        <v/>
      </c>
      <c r="AV54" s="7" t="str">
        <f t="shared" si="9"/>
        <v/>
      </c>
      <c r="AW54" s="9"/>
    </row>
    <row r="55" spans="2:49">
      <c r="B55" s="4"/>
      <c r="D55" s="3" t="str">
        <f>IF($A55="ADD",IF(NOT(ISBLANK(C55)),_xlfn.XLOOKUP(C55,roadnames[lookupValue],roadnames[lookupKey],"ERROR"),""), "")</f>
        <v/>
      </c>
      <c r="E55" s="5"/>
      <c r="F55" s="5"/>
      <c r="G55" s="4"/>
      <c r="H55" s="4"/>
      <c r="I55" s="6"/>
      <c r="J55" s="6"/>
      <c r="L55" s="3" t="str">
        <f>IF($A55="ADD",IF(NOT(ISBLANK(K55)),_xlfn.XLOOKUP(K55,side[lookupValue],side[lookupKey],"ERROR"),""), "")</f>
        <v/>
      </c>
      <c r="N55" s="3" t="str">
        <f>IF($A55="ADD",IF(NOT(ISBLANK(M55)),_xlfn.XLOOKUP(M55,ud_delineator_position[lookupValue],ud_delineator_position[lookupKey],"ERROR"),""), "")</f>
        <v/>
      </c>
      <c r="P55" s="6" t="str">
        <f t="shared" si="0"/>
        <v/>
      </c>
      <c r="Q55" s="4"/>
      <c r="S55" s="3" t="str">
        <f>IF($A55="ADD",IF(NOT(ISBLANK(R55)),_xlfn.XLOOKUP(R55,len_adjust_rsn[lookupValue],len_adjust_rsn[lookupKey],"ERROR"),""), "")</f>
        <v/>
      </c>
      <c r="U55" s="3" t="str">
        <f>IF($A55="ADD",IF(NOT(ISBLANK(T55)),_xlfn.XLOOKUP(T55,ud_delineator_post_type[lookupValue],ud_delineator_post_type[lookupKey],"ERROR"),""), "")</f>
        <v/>
      </c>
      <c r="W55" s="3" t="str">
        <f>IF($A55="ADD",IF(NOT(ISBLANK(V55)),_xlfn.XLOOKUP(V55,ud_delineator_colour[lookupValue],ud_delineator_colour[lookupKey],"ERROR"),""), "")</f>
        <v/>
      </c>
      <c r="X55" s="4"/>
      <c r="Y55" s="6"/>
      <c r="AB55" s="7"/>
      <c r="AC55" s="4" t="str">
        <f t="shared" ca="1" si="1"/>
        <v/>
      </c>
      <c r="AD55" s="4"/>
      <c r="AE55" s="3" t="str">
        <f t="shared" si="2"/>
        <v/>
      </c>
      <c r="AF55" s="3" t="str">
        <f>IF($A55="","",IF((AND($A55="ADD",OR(AE55="",AE55="In Use"))),"5",(_xlfn.XLOOKUP(AE55,ud_asset_status[lookupValue],ud_asset_status[lookupKey],""))))</f>
        <v/>
      </c>
      <c r="AG55" s="7"/>
      <c r="AI55" s="3" t="str">
        <f>IF($A55="ADD",IF(NOT(ISBLANK(AH55)),_xlfn.XLOOKUP(AH55,ar_replace_reason[lookupValue],ar_replace_reason[lookupKey],"ERROR"),""), "")</f>
        <v/>
      </c>
      <c r="AJ55" s="3" t="str">
        <f t="shared" si="3"/>
        <v/>
      </c>
      <c r="AK55" s="3" t="str">
        <f>IF($A55="","",IF((AND($A55="ADD",OR(AJ55="",AJ55="Queenstown-Lakes District Council"))),"70",(_xlfn.XLOOKUP(AJ55,ud_organisation_owner[lookupValue],ud_organisation_owner[lookupKey],""))))</f>
        <v/>
      </c>
      <c r="AL55" s="3" t="str">
        <f t="shared" si="4"/>
        <v/>
      </c>
      <c r="AM55" s="3" t="str">
        <f>IF($A55="","",IF((AND($A55="ADD",OR(AL55="",AL55="Queenstown-Lakes District Council"))),"70",(_xlfn.XLOOKUP(AL55,ud_organisation_owner[lookupValue],ud_organisation_owner[lookupKey],""))))</f>
        <v/>
      </c>
      <c r="AN55" s="3" t="str">
        <f t="shared" si="5"/>
        <v/>
      </c>
      <c r="AO55" s="3" t="str">
        <f>IF($A55="","",IF((AND($A55="ADD",OR(AN55="",AN55="Local Authority"))),"17",(_xlfn.XLOOKUP(AN55,ud_sub_organisation[lookupValue],ud_sub_organisation[lookupKey],""))))</f>
        <v/>
      </c>
      <c r="AP55" s="3" t="str">
        <f t="shared" si="6"/>
        <v/>
      </c>
      <c r="AQ55" s="3" t="str">
        <f>IF($A55="","",IF((AND($A55="ADD",OR(AP55="",AP55="Vested assets"))),"12",(_xlfn.XLOOKUP(AP55,ud_work_origin[lookupValue],ud_work_origin[lookupKey],""))))</f>
        <v/>
      </c>
      <c r="AR55" s="8"/>
      <c r="AS55" s="2" t="str">
        <f t="shared" si="7"/>
        <v/>
      </c>
      <c r="AT55" s="3" t="str">
        <f t="shared" si="8"/>
        <v/>
      </c>
      <c r="AU55" s="3" t="str">
        <f>IF($A55="","",IF((AND($A55="ADD",OR(AT55="",AT55="Excellent"))),"1",(_xlfn.XLOOKUP(AT55,condition[lookupValue],condition[lookupKey],""))))</f>
        <v/>
      </c>
      <c r="AV55" s="7" t="str">
        <f t="shared" si="9"/>
        <v/>
      </c>
      <c r="AW55" s="9"/>
    </row>
    <row r="56" spans="2:49">
      <c r="B56" s="4"/>
      <c r="D56" s="3" t="str">
        <f>IF($A56="ADD",IF(NOT(ISBLANK(C56)),_xlfn.XLOOKUP(C56,roadnames[lookupValue],roadnames[lookupKey],"ERROR"),""), "")</f>
        <v/>
      </c>
      <c r="E56" s="5"/>
      <c r="F56" s="5"/>
      <c r="G56" s="4"/>
      <c r="H56" s="4"/>
      <c r="I56" s="6"/>
      <c r="J56" s="6"/>
      <c r="L56" s="3" t="str">
        <f>IF($A56="ADD",IF(NOT(ISBLANK(K56)),_xlfn.XLOOKUP(K56,side[lookupValue],side[lookupKey],"ERROR"),""), "")</f>
        <v/>
      </c>
      <c r="N56" s="3" t="str">
        <f>IF($A56="ADD",IF(NOT(ISBLANK(M56)),_xlfn.XLOOKUP(M56,ud_delineator_position[lookupValue],ud_delineator_position[lookupKey],"ERROR"),""), "")</f>
        <v/>
      </c>
      <c r="P56" s="6" t="str">
        <f t="shared" si="0"/>
        <v/>
      </c>
      <c r="Q56" s="4"/>
      <c r="S56" s="3" t="str">
        <f>IF($A56="ADD",IF(NOT(ISBLANK(R56)),_xlfn.XLOOKUP(R56,len_adjust_rsn[lookupValue],len_adjust_rsn[lookupKey],"ERROR"),""), "")</f>
        <v/>
      </c>
      <c r="U56" s="3" t="str">
        <f>IF($A56="ADD",IF(NOT(ISBLANK(T56)),_xlfn.XLOOKUP(T56,ud_delineator_post_type[lookupValue],ud_delineator_post_type[lookupKey],"ERROR"),""), "")</f>
        <v/>
      </c>
      <c r="W56" s="3" t="str">
        <f>IF($A56="ADD",IF(NOT(ISBLANK(V56)),_xlfn.XLOOKUP(V56,ud_delineator_colour[lookupValue],ud_delineator_colour[lookupKey],"ERROR"),""), "")</f>
        <v/>
      </c>
      <c r="X56" s="4"/>
      <c r="Y56" s="6"/>
      <c r="AB56" s="7"/>
      <c r="AC56" s="4" t="str">
        <f t="shared" ca="1" si="1"/>
        <v/>
      </c>
      <c r="AD56" s="4"/>
      <c r="AE56" s="3" t="str">
        <f t="shared" si="2"/>
        <v/>
      </c>
      <c r="AF56" s="3" t="str">
        <f>IF($A56="","",IF((AND($A56="ADD",OR(AE56="",AE56="In Use"))),"5",(_xlfn.XLOOKUP(AE56,ud_asset_status[lookupValue],ud_asset_status[lookupKey],""))))</f>
        <v/>
      </c>
      <c r="AG56" s="7"/>
      <c r="AI56" s="3" t="str">
        <f>IF($A56="ADD",IF(NOT(ISBLANK(AH56)),_xlfn.XLOOKUP(AH56,ar_replace_reason[lookupValue],ar_replace_reason[lookupKey],"ERROR"),""), "")</f>
        <v/>
      </c>
      <c r="AJ56" s="3" t="str">
        <f t="shared" si="3"/>
        <v/>
      </c>
      <c r="AK56" s="3" t="str">
        <f>IF($A56="","",IF((AND($A56="ADD",OR(AJ56="",AJ56="Queenstown-Lakes District Council"))),"70",(_xlfn.XLOOKUP(AJ56,ud_organisation_owner[lookupValue],ud_organisation_owner[lookupKey],""))))</f>
        <v/>
      </c>
      <c r="AL56" s="3" t="str">
        <f t="shared" si="4"/>
        <v/>
      </c>
      <c r="AM56" s="3" t="str">
        <f>IF($A56="","",IF((AND($A56="ADD",OR(AL56="",AL56="Queenstown-Lakes District Council"))),"70",(_xlfn.XLOOKUP(AL56,ud_organisation_owner[lookupValue],ud_organisation_owner[lookupKey],""))))</f>
        <v/>
      </c>
      <c r="AN56" s="3" t="str">
        <f t="shared" si="5"/>
        <v/>
      </c>
      <c r="AO56" s="3" t="str">
        <f>IF($A56="","",IF((AND($A56="ADD",OR(AN56="",AN56="Local Authority"))),"17",(_xlfn.XLOOKUP(AN56,ud_sub_organisation[lookupValue],ud_sub_organisation[lookupKey],""))))</f>
        <v/>
      </c>
      <c r="AP56" s="3" t="str">
        <f t="shared" si="6"/>
        <v/>
      </c>
      <c r="AQ56" s="3" t="str">
        <f>IF($A56="","",IF((AND($A56="ADD",OR(AP56="",AP56="Vested assets"))),"12",(_xlfn.XLOOKUP(AP56,ud_work_origin[lookupValue],ud_work_origin[lookupKey],""))))</f>
        <v/>
      </c>
      <c r="AR56" s="8"/>
      <c r="AS56" s="2" t="str">
        <f t="shared" si="7"/>
        <v/>
      </c>
      <c r="AT56" s="3" t="str">
        <f t="shared" si="8"/>
        <v/>
      </c>
      <c r="AU56" s="3" t="str">
        <f>IF($A56="","",IF((AND($A56="ADD",OR(AT56="",AT56="Excellent"))),"1",(_xlfn.XLOOKUP(AT56,condition[lookupValue],condition[lookupKey],""))))</f>
        <v/>
      </c>
      <c r="AV56" s="7" t="str">
        <f t="shared" si="9"/>
        <v/>
      </c>
      <c r="AW56" s="9"/>
    </row>
    <row r="57" spans="2:49">
      <c r="B57" s="4"/>
      <c r="D57" s="3" t="str">
        <f>IF($A57="ADD",IF(NOT(ISBLANK(C57)),_xlfn.XLOOKUP(C57,roadnames[lookupValue],roadnames[lookupKey],"ERROR"),""), "")</f>
        <v/>
      </c>
      <c r="E57" s="5"/>
      <c r="F57" s="5"/>
      <c r="G57" s="4"/>
      <c r="H57" s="4"/>
      <c r="I57" s="6"/>
      <c r="J57" s="6"/>
      <c r="L57" s="3" t="str">
        <f>IF($A57="ADD",IF(NOT(ISBLANK(K57)),_xlfn.XLOOKUP(K57,side[lookupValue],side[lookupKey],"ERROR"),""), "")</f>
        <v/>
      </c>
      <c r="N57" s="3" t="str">
        <f>IF($A57="ADD",IF(NOT(ISBLANK(M57)),_xlfn.XLOOKUP(M57,ud_delineator_position[lookupValue],ud_delineator_position[lookupKey],"ERROR"),""), "")</f>
        <v/>
      </c>
      <c r="P57" s="6" t="str">
        <f t="shared" si="0"/>
        <v/>
      </c>
      <c r="Q57" s="4"/>
      <c r="S57" s="3" t="str">
        <f>IF($A57="ADD",IF(NOT(ISBLANK(R57)),_xlfn.XLOOKUP(R57,len_adjust_rsn[lookupValue],len_adjust_rsn[lookupKey],"ERROR"),""), "")</f>
        <v/>
      </c>
      <c r="U57" s="3" t="str">
        <f>IF($A57="ADD",IF(NOT(ISBLANK(T57)),_xlfn.XLOOKUP(T57,ud_delineator_post_type[lookupValue],ud_delineator_post_type[lookupKey],"ERROR"),""), "")</f>
        <v/>
      </c>
      <c r="W57" s="3" t="str">
        <f>IF($A57="ADD",IF(NOT(ISBLANK(V57)),_xlfn.XLOOKUP(V57,ud_delineator_colour[lookupValue],ud_delineator_colour[lookupKey],"ERROR"),""), "")</f>
        <v/>
      </c>
      <c r="X57" s="4"/>
      <c r="Y57" s="6"/>
      <c r="AB57" s="7"/>
      <c r="AC57" s="4" t="str">
        <f t="shared" ca="1" si="1"/>
        <v/>
      </c>
      <c r="AD57" s="4"/>
      <c r="AE57" s="3" t="str">
        <f t="shared" si="2"/>
        <v/>
      </c>
      <c r="AF57" s="3" t="str">
        <f>IF($A57="","",IF((AND($A57="ADD",OR(AE57="",AE57="In Use"))),"5",(_xlfn.XLOOKUP(AE57,ud_asset_status[lookupValue],ud_asset_status[lookupKey],""))))</f>
        <v/>
      </c>
      <c r="AG57" s="7"/>
      <c r="AI57" s="3" t="str">
        <f>IF($A57="ADD",IF(NOT(ISBLANK(AH57)),_xlfn.XLOOKUP(AH57,ar_replace_reason[lookupValue],ar_replace_reason[lookupKey],"ERROR"),""), "")</f>
        <v/>
      </c>
      <c r="AJ57" s="3" t="str">
        <f t="shared" si="3"/>
        <v/>
      </c>
      <c r="AK57" s="3" t="str">
        <f>IF($A57="","",IF((AND($A57="ADD",OR(AJ57="",AJ57="Queenstown-Lakes District Council"))),"70",(_xlfn.XLOOKUP(AJ57,ud_organisation_owner[lookupValue],ud_organisation_owner[lookupKey],""))))</f>
        <v/>
      </c>
      <c r="AL57" s="3" t="str">
        <f t="shared" si="4"/>
        <v/>
      </c>
      <c r="AM57" s="3" t="str">
        <f>IF($A57="","",IF((AND($A57="ADD",OR(AL57="",AL57="Queenstown-Lakes District Council"))),"70",(_xlfn.XLOOKUP(AL57,ud_organisation_owner[lookupValue],ud_organisation_owner[lookupKey],""))))</f>
        <v/>
      </c>
      <c r="AN57" s="3" t="str">
        <f t="shared" si="5"/>
        <v/>
      </c>
      <c r="AO57" s="3" t="str">
        <f>IF($A57="","",IF((AND($A57="ADD",OR(AN57="",AN57="Local Authority"))),"17",(_xlfn.XLOOKUP(AN57,ud_sub_organisation[lookupValue],ud_sub_organisation[lookupKey],""))))</f>
        <v/>
      </c>
      <c r="AP57" s="3" t="str">
        <f t="shared" si="6"/>
        <v/>
      </c>
      <c r="AQ57" s="3" t="str">
        <f>IF($A57="","",IF((AND($A57="ADD",OR(AP57="",AP57="Vested assets"))),"12",(_xlfn.XLOOKUP(AP57,ud_work_origin[lookupValue],ud_work_origin[lookupKey],""))))</f>
        <v/>
      </c>
      <c r="AR57" s="8"/>
      <c r="AS57" s="2" t="str">
        <f t="shared" si="7"/>
        <v/>
      </c>
      <c r="AT57" s="3" t="str">
        <f t="shared" si="8"/>
        <v/>
      </c>
      <c r="AU57" s="3" t="str">
        <f>IF($A57="","",IF((AND($A57="ADD",OR(AT57="",AT57="Excellent"))),"1",(_xlfn.XLOOKUP(AT57,condition[lookupValue],condition[lookupKey],""))))</f>
        <v/>
      </c>
      <c r="AV57" s="7" t="str">
        <f t="shared" si="9"/>
        <v/>
      </c>
      <c r="AW57" s="9"/>
    </row>
    <row r="58" spans="2:49">
      <c r="B58" s="4"/>
      <c r="D58" s="3" t="str">
        <f>IF($A58="ADD",IF(NOT(ISBLANK(C58)),_xlfn.XLOOKUP(C58,roadnames[lookupValue],roadnames[lookupKey],"ERROR"),""), "")</f>
        <v/>
      </c>
      <c r="E58" s="5"/>
      <c r="F58" s="5"/>
      <c r="G58" s="4"/>
      <c r="H58" s="4"/>
      <c r="I58" s="6"/>
      <c r="J58" s="6"/>
      <c r="L58" s="3" t="str">
        <f>IF($A58="ADD",IF(NOT(ISBLANK(K58)),_xlfn.XLOOKUP(K58,side[lookupValue],side[lookupKey],"ERROR"),""), "")</f>
        <v/>
      </c>
      <c r="N58" s="3" t="str">
        <f>IF($A58="ADD",IF(NOT(ISBLANK(M58)),_xlfn.XLOOKUP(M58,ud_delineator_position[lookupValue],ud_delineator_position[lookupKey],"ERROR"),""), "")</f>
        <v/>
      </c>
      <c r="P58" s="6" t="str">
        <f t="shared" si="0"/>
        <v/>
      </c>
      <c r="Q58" s="4"/>
      <c r="S58" s="3" t="str">
        <f>IF($A58="ADD",IF(NOT(ISBLANK(R58)),_xlfn.XLOOKUP(R58,len_adjust_rsn[lookupValue],len_adjust_rsn[lookupKey],"ERROR"),""), "")</f>
        <v/>
      </c>
      <c r="U58" s="3" t="str">
        <f>IF($A58="ADD",IF(NOT(ISBLANK(T58)),_xlfn.XLOOKUP(T58,ud_delineator_post_type[lookupValue],ud_delineator_post_type[lookupKey],"ERROR"),""), "")</f>
        <v/>
      </c>
      <c r="W58" s="3" t="str">
        <f>IF($A58="ADD",IF(NOT(ISBLANK(V58)),_xlfn.XLOOKUP(V58,ud_delineator_colour[lookupValue],ud_delineator_colour[lookupKey],"ERROR"),""), "")</f>
        <v/>
      </c>
      <c r="X58" s="4"/>
      <c r="Y58" s="6"/>
      <c r="AB58" s="7"/>
      <c r="AC58" s="4" t="str">
        <f t="shared" ca="1" si="1"/>
        <v/>
      </c>
      <c r="AD58" s="4"/>
      <c r="AE58" s="3" t="str">
        <f t="shared" si="2"/>
        <v/>
      </c>
      <c r="AF58" s="3" t="str">
        <f>IF($A58="","",IF((AND($A58="ADD",OR(AE58="",AE58="In Use"))),"5",(_xlfn.XLOOKUP(AE58,ud_asset_status[lookupValue],ud_asset_status[lookupKey],""))))</f>
        <v/>
      </c>
      <c r="AG58" s="7"/>
      <c r="AI58" s="3" t="str">
        <f>IF($A58="ADD",IF(NOT(ISBLANK(AH58)),_xlfn.XLOOKUP(AH58,ar_replace_reason[lookupValue],ar_replace_reason[lookupKey],"ERROR"),""), "")</f>
        <v/>
      </c>
      <c r="AJ58" s="3" t="str">
        <f t="shared" si="3"/>
        <v/>
      </c>
      <c r="AK58" s="3" t="str">
        <f>IF($A58="","",IF((AND($A58="ADD",OR(AJ58="",AJ58="Queenstown-Lakes District Council"))),"70",(_xlfn.XLOOKUP(AJ58,ud_organisation_owner[lookupValue],ud_organisation_owner[lookupKey],""))))</f>
        <v/>
      </c>
      <c r="AL58" s="3" t="str">
        <f t="shared" si="4"/>
        <v/>
      </c>
      <c r="AM58" s="3" t="str">
        <f>IF($A58="","",IF((AND($A58="ADD",OR(AL58="",AL58="Queenstown-Lakes District Council"))),"70",(_xlfn.XLOOKUP(AL58,ud_organisation_owner[lookupValue],ud_organisation_owner[lookupKey],""))))</f>
        <v/>
      </c>
      <c r="AN58" s="3" t="str">
        <f t="shared" si="5"/>
        <v/>
      </c>
      <c r="AO58" s="3" t="str">
        <f>IF($A58="","",IF((AND($A58="ADD",OR(AN58="",AN58="Local Authority"))),"17",(_xlfn.XLOOKUP(AN58,ud_sub_organisation[lookupValue],ud_sub_organisation[lookupKey],""))))</f>
        <v/>
      </c>
      <c r="AP58" s="3" t="str">
        <f t="shared" si="6"/>
        <v/>
      </c>
      <c r="AQ58" s="3" t="str">
        <f>IF($A58="","",IF((AND($A58="ADD",OR(AP58="",AP58="Vested assets"))),"12",(_xlfn.XLOOKUP(AP58,ud_work_origin[lookupValue],ud_work_origin[lookupKey],""))))</f>
        <v/>
      </c>
      <c r="AR58" s="8"/>
      <c r="AS58" s="2" t="str">
        <f t="shared" si="7"/>
        <v/>
      </c>
      <c r="AT58" s="3" t="str">
        <f t="shared" si="8"/>
        <v/>
      </c>
      <c r="AU58" s="3" t="str">
        <f>IF($A58="","",IF((AND($A58="ADD",OR(AT58="",AT58="Excellent"))),"1",(_xlfn.XLOOKUP(AT58,condition[lookupValue],condition[lookupKey],""))))</f>
        <v/>
      </c>
      <c r="AV58" s="7" t="str">
        <f t="shared" si="9"/>
        <v/>
      </c>
      <c r="AW58" s="9"/>
    </row>
    <row r="59" spans="2:49">
      <c r="B59" s="4"/>
      <c r="D59" s="3" t="str">
        <f>IF($A59="ADD",IF(NOT(ISBLANK(C59)),_xlfn.XLOOKUP(C59,roadnames[lookupValue],roadnames[lookupKey],"ERROR"),""), "")</f>
        <v/>
      </c>
      <c r="E59" s="5"/>
      <c r="F59" s="5"/>
      <c r="G59" s="4"/>
      <c r="H59" s="4"/>
      <c r="I59" s="6"/>
      <c r="J59" s="6"/>
      <c r="L59" s="3" t="str">
        <f>IF($A59="ADD",IF(NOT(ISBLANK(K59)),_xlfn.XLOOKUP(K59,side[lookupValue],side[lookupKey],"ERROR"),""), "")</f>
        <v/>
      </c>
      <c r="N59" s="3" t="str">
        <f>IF($A59="ADD",IF(NOT(ISBLANK(M59)),_xlfn.XLOOKUP(M59,ud_delineator_position[lookupValue],ud_delineator_position[lookupKey],"ERROR"),""), "")</f>
        <v/>
      </c>
      <c r="P59" s="6" t="str">
        <f t="shared" si="0"/>
        <v/>
      </c>
      <c r="Q59" s="4"/>
      <c r="S59" s="3" t="str">
        <f>IF($A59="ADD",IF(NOT(ISBLANK(R59)),_xlfn.XLOOKUP(R59,len_adjust_rsn[lookupValue],len_adjust_rsn[lookupKey],"ERROR"),""), "")</f>
        <v/>
      </c>
      <c r="U59" s="3" t="str">
        <f>IF($A59="ADD",IF(NOT(ISBLANK(T59)),_xlfn.XLOOKUP(T59,ud_delineator_post_type[lookupValue],ud_delineator_post_type[lookupKey],"ERROR"),""), "")</f>
        <v/>
      </c>
      <c r="W59" s="3" t="str">
        <f>IF($A59="ADD",IF(NOT(ISBLANK(V59)),_xlfn.XLOOKUP(V59,ud_delineator_colour[lookupValue],ud_delineator_colour[lookupKey],"ERROR"),""), "")</f>
        <v/>
      </c>
      <c r="X59" s="4"/>
      <c r="Y59" s="6"/>
      <c r="AB59" s="7"/>
      <c r="AC59" s="4" t="str">
        <f t="shared" ca="1" si="1"/>
        <v/>
      </c>
      <c r="AD59" s="4"/>
      <c r="AE59" s="3" t="str">
        <f t="shared" si="2"/>
        <v/>
      </c>
      <c r="AF59" s="3" t="str">
        <f>IF($A59="","",IF((AND($A59="ADD",OR(AE59="",AE59="In Use"))),"5",(_xlfn.XLOOKUP(AE59,ud_asset_status[lookupValue],ud_asset_status[lookupKey],""))))</f>
        <v/>
      </c>
      <c r="AG59" s="7"/>
      <c r="AI59" s="3" t="str">
        <f>IF($A59="ADD",IF(NOT(ISBLANK(AH59)),_xlfn.XLOOKUP(AH59,ar_replace_reason[lookupValue],ar_replace_reason[lookupKey],"ERROR"),""), "")</f>
        <v/>
      </c>
      <c r="AJ59" s="3" t="str">
        <f t="shared" si="3"/>
        <v/>
      </c>
      <c r="AK59" s="3" t="str">
        <f>IF($A59="","",IF((AND($A59="ADD",OR(AJ59="",AJ59="Queenstown-Lakes District Council"))),"70",(_xlfn.XLOOKUP(AJ59,ud_organisation_owner[lookupValue],ud_organisation_owner[lookupKey],""))))</f>
        <v/>
      </c>
      <c r="AL59" s="3" t="str">
        <f t="shared" si="4"/>
        <v/>
      </c>
      <c r="AM59" s="3" t="str">
        <f>IF($A59="","",IF((AND($A59="ADD",OR(AL59="",AL59="Queenstown-Lakes District Council"))),"70",(_xlfn.XLOOKUP(AL59,ud_organisation_owner[lookupValue],ud_organisation_owner[lookupKey],""))))</f>
        <v/>
      </c>
      <c r="AN59" s="3" t="str">
        <f t="shared" si="5"/>
        <v/>
      </c>
      <c r="AO59" s="3" t="str">
        <f>IF($A59="","",IF((AND($A59="ADD",OR(AN59="",AN59="Local Authority"))),"17",(_xlfn.XLOOKUP(AN59,ud_sub_organisation[lookupValue],ud_sub_organisation[lookupKey],""))))</f>
        <v/>
      </c>
      <c r="AP59" s="3" t="str">
        <f t="shared" si="6"/>
        <v/>
      </c>
      <c r="AQ59" s="3" t="str">
        <f>IF($A59="","",IF((AND($A59="ADD",OR(AP59="",AP59="Vested assets"))),"12",(_xlfn.XLOOKUP(AP59,ud_work_origin[lookupValue],ud_work_origin[lookupKey],""))))</f>
        <v/>
      </c>
      <c r="AR59" s="8"/>
      <c r="AS59" s="2" t="str">
        <f t="shared" si="7"/>
        <v/>
      </c>
      <c r="AT59" s="3" t="str">
        <f t="shared" si="8"/>
        <v/>
      </c>
      <c r="AU59" s="3" t="str">
        <f>IF($A59="","",IF((AND($A59="ADD",OR(AT59="",AT59="Excellent"))),"1",(_xlfn.XLOOKUP(AT59,condition[lookupValue],condition[lookupKey],""))))</f>
        <v/>
      </c>
      <c r="AV59" s="7" t="str">
        <f t="shared" si="9"/>
        <v/>
      </c>
      <c r="AW59" s="9"/>
    </row>
    <row r="60" spans="2:49">
      <c r="B60" s="4"/>
      <c r="D60" s="3" t="str">
        <f>IF($A60="ADD",IF(NOT(ISBLANK(C60)),_xlfn.XLOOKUP(C60,roadnames[lookupValue],roadnames[lookupKey],"ERROR"),""), "")</f>
        <v/>
      </c>
      <c r="E60" s="5"/>
      <c r="F60" s="5"/>
      <c r="G60" s="4"/>
      <c r="H60" s="4"/>
      <c r="I60" s="6"/>
      <c r="J60" s="6"/>
      <c r="L60" s="3" t="str">
        <f>IF($A60="ADD",IF(NOT(ISBLANK(K60)),_xlfn.XLOOKUP(K60,side[lookupValue],side[lookupKey],"ERROR"),""), "")</f>
        <v/>
      </c>
      <c r="N60" s="3" t="str">
        <f>IF($A60="ADD",IF(NOT(ISBLANK(M60)),_xlfn.XLOOKUP(M60,ud_delineator_position[lookupValue],ud_delineator_position[lookupKey],"ERROR"),""), "")</f>
        <v/>
      </c>
      <c r="P60" s="6" t="str">
        <f t="shared" si="0"/>
        <v/>
      </c>
      <c r="Q60" s="4"/>
      <c r="S60" s="3" t="str">
        <f>IF($A60="ADD",IF(NOT(ISBLANK(R60)),_xlfn.XLOOKUP(R60,len_adjust_rsn[lookupValue],len_adjust_rsn[lookupKey],"ERROR"),""), "")</f>
        <v/>
      </c>
      <c r="U60" s="3" t="str">
        <f>IF($A60="ADD",IF(NOT(ISBLANK(T60)),_xlfn.XLOOKUP(T60,ud_delineator_post_type[lookupValue],ud_delineator_post_type[lookupKey],"ERROR"),""), "")</f>
        <v/>
      </c>
      <c r="W60" s="3" t="str">
        <f>IF($A60="ADD",IF(NOT(ISBLANK(V60)),_xlfn.XLOOKUP(V60,ud_delineator_colour[lookupValue],ud_delineator_colour[lookupKey],"ERROR"),""), "")</f>
        <v/>
      </c>
      <c r="X60" s="4"/>
      <c r="Y60" s="6"/>
      <c r="AB60" s="7"/>
      <c r="AC60" s="4" t="str">
        <f t="shared" ca="1" si="1"/>
        <v/>
      </c>
      <c r="AD60" s="4"/>
      <c r="AE60" s="3" t="str">
        <f t="shared" si="2"/>
        <v/>
      </c>
      <c r="AF60" s="3" t="str">
        <f>IF($A60="","",IF((AND($A60="ADD",OR(AE60="",AE60="In Use"))),"5",(_xlfn.XLOOKUP(AE60,ud_asset_status[lookupValue],ud_asset_status[lookupKey],""))))</f>
        <v/>
      </c>
      <c r="AG60" s="7"/>
      <c r="AI60" s="3" t="str">
        <f>IF($A60="ADD",IF(NOT(ISBLANK(AH60)),_xlfn.XLOOKUP(AH60,ar_replace_reason[lookupValue],ar_replace_reason[lookupKey],"ERROR"),""), "")</f>
        <v/>
      </c>
      <c r="AJ60" s="3" t="str">
        <f t="shared" si="3"/>
        <v/>
      </c>
      <c r="AK60" s="3" t="str">
        <f>IF($A60="","",IF((AND($A60="ADD",OR(AJ60="",AJ60="Queenstown-Lakes District Council"))),"70",(_xlfn.XLOOKUP(AJ60,ud_organisation_owner[lookupValue],ud_organisation_owner[lookupKey],""))))</f>
        <v/>
      </c>
      <c r="AL60" s="3" t="str">
        <f t="shared" si="4"/>
        <v/>
      </c>
      <c r="AM60" s="3" t="str">
        <f>IF($A60="","",IF((AND($A60="ADD",OR(AL60="",AL60="Queenstown-Lakes District Council"))),"70",(_xlfn.XLOOKUP(AL60,ud_organisation_owner[lookupValue],ud_organisation_owner[lookupKey],""))))</f>
        <v/>
      </c>
      <c r="AN60" s="3" t="str">
        <f t="shared" si="5"/>
        <v/>
      </c>
      <c r="AO60" s="3" t="str">
        <f>IF($A60="","",IF((AND($A60="ADD",OR(AN60="",AN60="Local Authority"))),"17",(_xlfn.XLOOKUP(AN60,ud_sub_organisation[lookupValue],ud_sub_organisation[lookupKey],""))))</f>
        <v/>
      </c>
      <c r="AP60" s="3" t="str">
        <f t="shared" si="6"/>
        <v/>
      </c>
      <c r="AQ60" s="3" t="str">
        <f>IF($A60="","",IF((AND($A60="ADD",OR(AP60="",AP60="Vested assets"))),"12",(_xlfn.XLOOKUP(AP60,ud_work_origin[lookupValue],ud_work_origin[lookupKey],""))))</f>
        <v/>
      </c>
      <c r="AR60" s="8"/>
      <c r="AS60" s="2" t="str">
        <f t="shared" si="7"/>
        <v/>
      </c>
      <c r="AT60" s="3" t="str">
        <f t="shared" si="8"/>
        <v/>
      </c>
      <c r="AU60" s="3" t="str">
        <f>IF($A60="","",IF((AND($A60="ADD",OR(AT60="",AT60="Excellent"))),"1",(_xlfn.XLOOKUP(AT60,condition[lookupValue],condition[lookupKey],""))))</f>
        <v/>
      </c>
      <c r="AV60" s="7" t="str">
        <f t="shared" si="9"/>
        <v/>
      </c>
      <c r="AW60" s="9"/>
    </row>
    <row r="61" spans="2:49">
      <c r="B61" s="4"/>
      <c r="D61" s="3" t="str">
        <f>IF($A61="ADD",IF(NOT(ISBLANK(C61)),_xlfn.XLOOKUP(C61,roadnames[lookupValue],roadnames[lookupKey],"ERROR"),""), "")</f>
        <v/>
      </c>
      <c r="E61" s="5"/>
      <c r="F61" s="5"/>
      <c r="G61" s="4"/>
      <c r="H61" s="4"/>
      <c r="I61" s="6"/>
      <c r="J61" s="6"/>
      <c r="L61" s="3" t="str">
        <f>IF($A61="ADD",IF(NOT(ISBLANK(K61)),_xlfn.XLOOKUP(K61,side[lookupValue],side[lookupKey],"ERROR"),""), "")</f>
        <v/>
      </c>
      <c r="N61" s="3" t="str">
        <f>IF($A61="ADD",IF(NOT(ISBLANK(M61)),_xlfn.XLOOKUP(M61,ud_delineator_position[lookupValue],ud_delineator_position[lookupKey],"ERROR"),""), "")</f>
        <v/>
      </c>
      <c r="P61" s="6" t="str">
        <f t="shared" si="0"/>
        <v/>
      </c>
      <c r="Q61" s="4"/>
      <c r="S61" s="3" t="str">
        <f>IF($A61="ADD",IF(NOT(ISBLANK(R61)),_xlfn.XLOOKUP(R61,len_adjust_rsn[lookupValue],len_adjust_rsn[lookupKey],"ERROR"),""), "")</f>
        <v/>
      </c>
      <c r="U61" s="3" t="str">
        <f>IF($A61="ADD",IF(NOT(ISBLANK(T61)),_xlfn.XLOOKUP(T61,ud_delineator_post_type[lookupValue],ud_delineator_post_type[lookupKey],"ERROR"),""), "")</f>
        <v/>
      </c>
      <c r="W61" s="3" t="str">
        <f>IF($A61="ADD",IF(NOT(ISBLANK(V61)),_xlfn.XLOOKUP(V61,ud_delineator_colour[lookupValue],ud_delineator_colour[lookupKey],"ERROR"),""), "")</f>
        <v/>
      </c>
      <c r="X61" s="4"/>
      <c r="Y61" s="6"/>
      <c r="AB61" s="7"/>
      <c r="AC61" s="4" t="str">
        <f t="shared" ca="1" si="1"/>
        <v/>
      </c>
      <c r="AD61" s="4"/>
      <c r="AE61" s="3" t="str">
        <f t="shared" si="2"/>
        <v/>
      </c>
      <c r="AF61" s="3" t="str">
        <f>IF($A61="","",IF((AND($A61="ADD",OR(AE61="",AE61="In Use"))),"5",(_xlfn.XLOOKUP(AE61,ud_asset_status[lookupValue],ud_asset_status[lookupKey],""))))</f>
        <v/>
      </c>
      <c r="AG61" s="7"/>
      <c r="AI61" s="3" t="str">
        <f>IF($A61="ADD",IF(NOT(ISBLANK(AH61)),_xlfn.XLOOKUP(AH61,ar_replace_reason[lookupValue],ar_replace_reason[lookupKey],"ERROR"),""), "")</f>
        <v/>
      </c>
      <c r="AJ61" s="3" t="str">
        <f t="shared" si="3"/>
        <v/>
      </c>
      <c r="AK61" s="3" t="str">
        <f>IF($A61="","",IF((AND($A61="ADD",OR(AJ61="",AJ61="Queenstown-Lakes District Council"))),"70",(_xlfn.XLOOKUP(AJ61,ud_organisation_owner[lookupValue],ud_organisation_owner[lookupKey],""))))</f>
        <v/>
      </c>
      <c r="AL61" s="3" t="str">
        <f t="shared" si="4"/>
        <v/>
      </c>
      <c r="AM61" s="3" t="str">
        <f>IF($A61="","",IF((AND($A61="ADD",OR(AL61="",AL61="Queenstown-Lakes District Council"))),"70",(_xlfn.XLOOKUP(AL61,ud_organisation_owner[lookupValue],ud_organisation_owner[lookupKey],""))))</f>
        <v/>
      </c>
      <c r="AN61" s="3" t="str">
        <f t="shared" si="5"/>
        <v/>
      </c>
      <c r="AO61" s="3" t="str">
        <f>IF($A61="","",IF((AND($A61="ADD",OR(AN61="",AN61="Local Authority"))),"17",(_xlfn.XLOOKUP(AN61,ud_sub_organisation[lookupValue],ud_sub_organisation[lookupKey],""))))</f>
        <v/>
      </c>
      <c r="AP61" s="3" t="str">
        <f t="shared" si="6"/>
        <v/>
      </c>
      <c r="AQ61" s="3" t="str">
        <f>IF($A61="","",IF((AND($A61="ADD",OR(AP61="",AP61="Vested assets"))),"12",(_xlfn.XLOOKUP(AP61,ud_work_origin[lookupValue],ud_work_origin[lookupKey],""))))</f>
        <v/>
      </c>
      <c r="AR61" s="8"/>
      <c r="AS61" s="2" t="str">
        <f t="shared" si="7"/>
        <v/>
      </c>
      <c r="AT61" s="3" t="str">
        <f t="shared" si="8"/>
        <v/>
      </c>
      <c r="AU61" s="3" t="str">
        <f>IF($A61="","",IF((AND($A61="ADD",OR(AT61="",AT61="Excellent"))),"1",(_xlfn.XLOOKUP(AT61,condition[lookupValue],condition[lookupKey],""))))</f>
        <v/>
      </c>
      <c r="AV61" s="7" t="str">
        <f t="shared" si="9"/>
        <v/>
      </c>
      <c r="AW61" s="9"/>
    </row>
    <row r="62" spans="2:49">
      <c r="B62" s="4"/>
      <c r="D62" s="3" t="str">
        <f>IF($A62="ADD",IF(NOT(ISBLANK(C62)),_xlfn.XLOOKUP(C62,roadnames[lookupValue],roadnames[lookupKey],"ERROR"),""), "")</f>
        <v/>
      </c>
      <c r="E62" s="5"/>
      <c r="F62" s="5"/>
      <c r="G62" s="4"/>
      <c r="H62" s="4"/>
      <c r="I62" s="6"/>
      <c r="J62" s="6"/>
      <c r="L62" s="3" t="str">
        <f>IF($A62="ADD",IF(NOT(ISBLANK(K62)),_xlfn.XLOOKUP(K62,side[lookupValue],side[lookupKey],"ERROR"),""), "")</f>
        <v/>
      </c>
      <c r="N62" s="3" t="str">
        <f>IF($A62="ADD",IF(NOT(ISBLANK(M62)),_xlfn.XLOOKUP(M62,ud_delineator_position[lookupValue],ud_delineator_position[lookupKey],"ERROR"),""), "")</f>
        <v/>
      </c>
      <c r="P62" s="6" t="str">
        <f t="shared" si="0"/>
        <v/>
      </c>
      <c r="Q62" s="4"/>
      <c r="S62" s="3" t="str">
        <f>IF($A62="ADD",IF(NOT(ISBLANK(R62)),_xlfn.XLOOKUP(R62,len_adjust_rsn[lookupValue],len_adjust_rsn[lookupKey],"ERROR"),""), "")</f>
        <v/>
      </c>
      <c r="U62" s="3" t="str">
        <f>IF($A62="ADD",IF(NOT(ISBLANK(T62)),_xlfn.XLOOKUP(T62,ud_delineator_post_type[lookupValue],ud_delineator_post_type[lookupKey],"ERROR"),""), "")</f>
        <v/>
      </c>
      <c r="W62" s="3" t="str">
        <f>IF($A62="ADD",IF(NOT(ISBLANK(V62)),_xlfn.XLOOKUP(V62,ud_delineator_colour[lookupValue],ud_delineator_colour[lookupKey],"ERROR"),""), "")</f>
        <v/>
      </c>
      <c r="X62" s="4"/>
      <c r="Y62" s="6"/>
      <c r="AB62" s="7"/>
      <c r="AC62" s="4" t="str">
        <f t="shared" ca="1" si="1"/>
        <v/>
      </c>
      <c r="AD62" s="4"/>
      <c r="AE62" s="3" t="str">
        <f t="shared" si="2"/>
        <v/>
      </c>
      <c r="AF62" s="3" t="str">
        <f>IF($A62="","",IF((AND($A62="ADD",OR(AE62="",AE62="In Use"))),"5",(_xlfn.XLOOKUP(AE62,ud_asset_status[lookupValue],ud_asset_status[lookupKey],""))))</f>
        <v/>
      </c>
      <c r="AG62" s="7"/>
      <c r="AI62" s="3" t="str">
        <f>IF($A62="ADD",IF(NOT(ISBLANK(AH62)),_xlfn.XLOOKUP(AH62,ar_replace_reason[lookupValue],ar_replace_reason[lookupKey],"ERROR"),""), "")</f>
        <v/>
      </c>
      <c r="AJ62" s="3" t="str">
        <f t="shared" si="3"/>
        <v/>
      </c>
      <c r="AK62" s="3" t="str">
        <f>IF($A62="","",IF((AND($A62="ADD",OR(AJ62="",AJ62="Queenstown-Lakes District Council"))),"70",(_xlfn.XLOOKUP(AJ62,ud_organisation_owner[lookupValue],ud_organisation_owner[lookupKey],""))))</f>
        <v/>
      </c>
      <c r="AL62" s="3" t="str">
        <f t="shared" si="4"/>
        <v/>
      </c>
      <c r="AM62" s="3" t="str">
        <f>IF($A62="","",IF((AND($A62="ADD",OR(AL62="",AL62="Queenstown-Lakes District Council"))),"70",(_xlfn.XLOOKUP(AL62,ud_organisation_owner[lookupValue],ud_organisation_owner[lookupKey],""))))</f>
        <v/>
      </c>
      <c r="AN62" s="3" t="str">
        <f t="shared" si="5"/>
        <v/>
      </c>
      <c r="AO62" s="3" t="str">
        <f>IF($A62="","",IF((AND($A62="ADD",OR(AN62="",AN62="Local Authority"))),"17",(_xlfn.XLOOKUP(AN62,ud_sub_organisation[lookupValue],ud_sub_organisation[lookupKey],""))))</f>
        <v/>
      </c>
      <c r="AP62" s="3" t="str">
        <f t="shared" si="6"/>
        <v/>
      </c>
      <c r="AQ62" s="3" t="str">
        <f>IF($A62="","",IF((AND($A62="ADD",OR(AP62="",AP62="Vested assets"))),"12",(_xlfn.XLOOKUP(AP62,ud_work_origin[lookupValue],ud_work_origin[lookupKey],""))))</f>
        <v/>
      </c>
      <c r="AR62" s="8"/>
      <c r="AS62" s="2" t="str">
        <f t="shared" si="7"/>
        <v/>
      </c>
      <c r="AT62" s="3" t="str">
        <f t="shared" si="8"/>
        <v/>
      </c>
      <c r="AU62" s="3" t="str">
        <f>IF($A62="","",IF((AND($A62="ADD",OR(AT62="",AT62="Excellent"))),"1",(_xlfn.XLOOKUP(AT62,condition[lookupValue],condition[lookupKey],""))))</f>
        <v/>
      </c>
      <c r="AV62" s="7" t="str">
        <f t="shared" si="9"/>
        <v/>
      </c>
      <c r="AW62" s="9"/>
    </row>
    <row r="63" spans="2:49">
      <c r="B63" s="4"/>
      <c r="D63" s="3" t="str">
        <f>IF($A63="ADD",IF(NOT(ISBLANK(C63)),_xlfn.XLOOKUP(C63,roadnames[lookupValue],roadnames[lookupKey],"ERROR"),""), "")</f>
        <v/>
      </c>
      <c r="E63" s="5"/>
      <c r="F63" s="5"/>
      <c r="G63" s="4"/>
      <c r="H63" s="4"/>
      <c r="I63" s="6"/>
      <c r="J63" s="6"/>
      <c r="L63" s="3" t="str">
        <f>IF($A63="ADD",IF(NOT(ISBLANK(K63)),_xlfn.XLOOKUP(K63,side[lookupValue],side[lookupKey],"ERROR"),""), "")</f>
        <v/>
      </c>
      <c r="N63" s="3" t="str">
        <f>IF($A63="ADD",IF(NOT(ISBLANK(M63)),_xlfn.XLOOKUP(M63,ud_delineator_position[lookupValue],ud_delineator_position[lookupKey],"ERROR"),""), "")</f>
        <v/>
      </c>
      <c r="P63" s="6" t="str">
        <f t="shared" si="0"/>
        <v/>
      </c>
      <c r="Q63" s="4"/>
      <c r="S63" s="3" t="str">
        <f>IF($A63="ADD",IF(NOT(ISBLANK(R63)),_xlfn.XLOOKUP(R63,len_adjust_rsn[lookupValue],len_adjust_rsn[lookupKey],"ERROR"),""), "")</f>
        <v/>
      </c>
      <c r="U63" s="3" t="str">
        <f>IF($A63="ADD",IF(NOT(ISBLANK(T63)),_xlfn.XLOOKUP(T63,ud_delineator_post_type[lookupValue],ud_delineator_post_type[lookupKey],"ERROR"),""), "")</f>
        <v/>
      </c>
      <c r="W63" s="3" t="str">
        <f>IF($A63="ADD",IF(NOT(ISBLANK(V63)),_xlfn.XLOOKUP(V63,ud_delineator_colour[lookupValue],ud_delineator_colour[lookupKey],"ERROR"),""), "")</f>
        <v/>
      </c>
      <c r="X63" s="4"/>
      <c r="Y63" s="6"/>
      <c r="AB63" s="7"/>
      <c r="AC63" s="4" t="str">
        <f t="shared" ca="1" si="1"/>
        <v/>
      </c>
      <c r="AD63" s="4"/>
      <c r="AE63" s="3" t="str">
        <f t="shared" si="2"/>
        <v/>
      </c>
      <c r="AF63" s="3" t="str">
        <f>IF($A63="","",IF((AND($A63="ADD",OR(AE63="",AE63="In Use"))),"5",(_xlfn.XLOOKUP(AE63,ud_asset_status[lookupValue],ud_asset_status[lookupKey],""))))</f>
        <v/>
      </c>
      <c r="AG63" s="7"/>
      <c r="AI63" s="3" t="str">
        <f>IF($A63="ADD",IF(NOT(ISBLANK(AH63)),_xlfn.XLOOKUP(AH63,ar_replace_reason[lookupValue],ar_replace_reason[lookupKey],"ERROR"),""), "")</f>
        <v/>
      </c>
      <c r="AJ63" s="3" t="str">
        <f t="shared" si="3"/>
        <v/>
      </c>
      <c r="AK63" s="3" t="str">
        <f>IF($A63="","",IF((AND($A63="ADD",OR(AJ63="",AJ63="Queenstown-Lakes District Council"))),"70",(_xlfn.XLOOKUP(AJ63,ud_organisation_owner[lookupValue],ud_organisation_owner[lookupKey],""))))</f>
        <v/>
      </c>
      <c r="AL63" s="3" t="str">
        <f t="shared" si="4"/>
        <v/>
      </c>
      <c r="AM63" s="3" t="str">
        <f>IF($A63="","",IF((AND($A63="ADD",OR(AL63="",AL63="Queenstown-Lakes District Council"))),"70",(_xlfn.XLOOKUP(AL63,ud_organisation_owner[lookupValue],ud_organisation_owner[lookupKey],""))))</f>
        <v/>
      </c>
      <c r="AN63" s="3" t="str">
        <f t="shared" si="5"/>
        <v/>
      </c>
      <c r="AO63" s="3" t="str">
        <f>IF($A63="","",IF((AND($A63="ADD",OR(AN63="",AN63="Local Authority"))),"17",(_xlfn.XLOOKUP(AN63,ud_sub_organisation[lookupValue],ud_sub_organisation[lookupKey],""))))</f>
        <v/>
      </c>
      <c r="AP63" s="3" t="str">
        <f t="shared" si="6"/>
        <v/>
      </c>
      <c r="AQ63" s="3" t="str">
        <f>IF($A63="","",IF((AND($A63="ADD",OR(AP63="",AP63="Vested assets"))),"12",(_xlfn.XLOOKUP(AP63,ud_work_origin[lookupValue],ud_work_origin[lookupKey],""))))</f>
        <v/>
      </c>
      <c r="AR63" s="8"/>
      <c r="AS63" s="2" t="str">
        <f t="shared" si="7"/>
        <v/>
      </c>
      <c r="AT63" s="3" t="str">
        <f t="shared" si="8"/>
        <v/>
      </c>
      <c r="AU63" s="3" t="str">
        <f>IF($A63="","",IF((AND($A63="ADD",OR(AT63="",AT63="Excellent"))),"1",(_xlfn.XLOOKUP(AT63,condition[lookupValue],condition[lookupKey],""))))</f>
        <v/>
      </c>
      <c r="AV63" s="7" t="str">
        <f t="shared" si="9"/>
        <v/>
      </c>
      <c r="AW63" s="9"/>
    </row>
    <row r="64" spans="2:49">
      <c r="B64" s="4"/>
      <c r="D64" s="3" t="str">
        <f>IF($A64="ADD",IF(NOT(ISBLANK(C64)),_xlfn.XLOOKUP(C64,roadnames[lookupValue],roadnames[lookupKey],"ERROR"),""), "")</f>
        <v/>
      </c>
      <c r="E64" s="5"/>
      <c r="F64" s="5"/>
      <c r="G64" s="4"/>
      <c r="H64" s="4"/>
      <c r="I64" s="6"/>
      <c r="J64" s="6"/>
      <c r="L64" s="3" t="str">
        <f>IF($A64="ADD",IF(NOT(ISBLANK(K64)),_xlfn.XLOOKUP(K64,side[lookupValue],side[lookupKey],"ERROR"),""), "")</f>
        <v/>
      </c>
      <c r="N64" s="3" t="str">
        <f>IF($A64="ADD",IF(NOT(ISBLANK(M64)),_xlfn.XLOOKUP(M64,ud_delineator_position[lookupValue],ud_delineator_position[lookupKey],"ERROR"),""), "")</f>
        <v/>
      </c>
      <c r="P64" s="6" t="str">
        <f t="shared" si="0"/>
        <v/>
      </c>
      <c r="Q64" s="4"/>
      <c r="S64" s="3" t="str">
        <f>IF($A64="ADD",IF(NOT(ISBLANK(R64)),_xlfn.XLOOKUP(R64,len_adjust_rsn[lookupValue],len_adjust_rsn[lookupKey],"ERROR"),""), "")</f>
        <v/>
      </c>
      <c r="U64" s="3" t="str">
        <f>IF($A64="ADD",IF(NOT(ISBLANK(T64)),_xlfn.XLOOKUP(T64,ud_delineator_post_type[lookupValue],ud_delineator_post_type[lookupKey],"ERROR"),""), "")</f>
        <v/>
      </c>
      <c r="W64" s="3" t="str">
        <f>IF($A64="ADD",IF(NOT(ISBLANK(V64)),_xlfn.XLOOKUP(V64,ud_delineator_colour[lookupValue],ud_delineator_colour[lookupKey],"ERROR"),""), "")</f>
        <v/>
      </c>
      <c r="X64" s="4"/>
      <c r="Y64" s="6"/>
      <c r="AB64" s="7"/>
      <c r="AC64" s="4" t="str">
        <f t="shared" ca="1" si="1"/>
        <v/>
      </c>
      <c r="AD64" s="4"/>
      <c r="AE64" s="3" t="str">
        <f t="shared" si="2"/>
        <v/>
      </c>
      <c r="AF64" s="3" t="str">
        <f>IF($A64="","",IF((AND($A64="ADD",OR(AE64="",AE64="In Use"))),"5",(_xlfn.XLOOKUP(AE64,ud_asset_status[lookupValue],ud_asset_status[lookupKey],""))))</f>
        <v/>
      </c>
      <c r="AG64" s="7"/>
      <c r="AI64" s="3" t="str">
        <f>IF($A64="ADD",IF(NOT(ISBLANK(AH64)),_xlfn.XLOOKUP(AH64,ar_replace_reason[lookupValue],ar_replace_reason[lookupKey],"ERROR"),""), "")</f>
        <v/>
      </c>
      <c r="AJ64" s="3" t="str">
        <f t="shared" si="3"/>
        <v/>
      </c>
      <c r="AK64" s="3" t="str">
        <f>IF($A64="","",IF((AND($A64="ADD",OR(AJ64="",AJ64="Queenstown-Lakes District Council"))),"70",(_xlfn.XLOOKUP(AJ64,ud_organisation_owner[lookupValue],ud_organisation_owner[lookupKey],""))))</f>
        <v/>
      </c>
      <c r="AL64" s="3" t="str">
        <f t="shared" si="4"/>
        <v/>
      </c>
      <c r="AM64" s="3" t="str">
        <f>IF($A64="","",IF((AND($A64="ADD",OR(AL64="",AL64="Queenstown-Lakes District Council"))),"70",(_xlfn.XLOOKUP(AL64,ud_organisation_owner[lookupValue],ud_organisation_owner[lookupKey],""))))</f>
        <v/>
      </c>
      <c r="AN64" s="3" t="str">
        <f t="shared" si="5"/>
        <v/>
      </c>
      <c r="AO64" s="3" t="str">
        <f>IF($A64="","",IF((AND($A64="ADD",OR(AN64="",AN64="Local Authority"))),"17",(_xlfn.XLOOKUP(AN64,ud_sub_organisation[lookupValue],ud_sub_organisation[lookupKey],""))))</f>
        <v/>
      </c>
      <c r="AP64" s="3" t="str">
        <f t="shared" si="6"/>
        <v/>
      </c>
      <c r="AQ64" s="3" t="str">
        <f>IF($A64="","",IF((AND($A64="ADD",OR(AP64="",AP64="Vested assets"))),"12",(_xlfn.XLOOKUP(AP64,ud_work_origin[lookupValue],ud_work_origin[lookupKey],""))))</f>
        <v/>
      </c>
      <c r="AR64" s="8"/>
      <c r="AS64" s="2" t="str">
        <f t="shared" si="7"/>
        <v/>
      </c>
      <c r="AT64" s="3" t="str">
        <f t="shared" si="8"/>
        <v/>
      </c>
      <c r="AU64" s="3" t="str">
        <f>IF($A64="","",IF((AND($A64="ADD",OR(AT64="",AT64="Excellent"))),"1",(_xlfn.XLOOKUP(AT64,condition[lookupValue],condition[lookupKey],""))))</f>
        <v/>
      </c>
      <c r="AV64" s="7" t="str">
        <f t="shared" si="9"/>
        <v/>
      </c>
      <c r="AW64" s="9"/>
    </row>
    <row r="65" spans="2:49">
      <c r="B65" s="4"/>
      <c r="D65" s="3" t="str">
        <f>IF($A65="ADD",IF(NOT(ISBLANK(C65)),_xlfn.XLOOKUP(C65,roadnames[lookupValue],roadnames[lookupKey],"ERROR"),""), "")</f>
        <v/>
      </c>
      <c r="E65" s="5"/>
      <c r="F65" s="5"/>
      <c r="G65" s="4"/>
      <c r="H65" s="4"/>
      <c r="I65" s="6"/>
      <c r="J65" s="6"/>
      <c r="L65" s="3" t="str">
        <f>IF($A65="ADD",IF(NOT(ISBLANK(K65)),_xlfn.XLOOKUP(K65,side[lookupValue],side[lookupKey],"ERROR"),""), "")</f>
        <v/>
      </c>
      <c r="N65" s="3" t="str">
        <f>IF($A65="ADD",IF(NOT(ISBLANK(M65)),_xlfn.XLOOKUP(M65,ud_delineator_position[lookupValue],ud_delineator_position[lookupKey],"ERROR"),""), "")</f>
        <v/>
      </c>
      <c r="P65" s="6" t="str">
        <f t="shared" si="0"/>
        <v/>
      </c>
      <c r="Q65" s="4"/>
      <c r="S65" s="3" t="str">
        <f>IF($A65="ADD",IF(NOT(ISBLANK(R65)),_xlfn.XLOOKUP(R65,len_adjust_rsn[lookupValue],len_adjust_rsn[lookupKey],"ERROR"),""), "")</f>
        <v/>
      </c>
      <c r="U65" s="3" t="str">
        <f>IF($A65="ADD",IF(NOT(ISBLANK(T65)),_xlfn.XLOOKUP(T65,ud_delineator_post_type[lookupValue],ud_delineator_post_type[lookupKey],"ERROR"),""), "")</f>
        <v/>
      </c>
      <c r="W65" s="3" t="str">
        <f>IF($A65="ADD",IF(NOT(ISBLANK(V65)),_xlfn.XLOOKUP(V65,ud_delineator_colour[lookupValue],ud_delineator_colour[lookupKey],"ERROR"),""), "")</f>
        <v/>
      </c>
      <c r="X65" s="4"/>
      <c r="Y65" s="6"/>
      <c r="AB65" s="7"/>
      <c r="AC65" s="4" t="str">
        <f t="shared" ca="1" si="1"/>
        <v/>
      </c>
      <c r="AD65" s="4"/>
      <c r="AE65" s="3" t="str">
        <f t="shared" si="2"/>
        <v/>
      </c>
      <c r="AF65" s="3" t="str">
        <f>IF($A65="","",IF((AND($A65="ADD",OR(AE65="",AE65="In Use"))),"5",(_xlfn.XLOOKUP(AE65,ud_asset_status[lookupValue],ud_asset_status[lookupKey],""))))</f>
        <v/>
      </c>
      <c r="AG65" s="7"/>
      <c r="AI65" s="3" t="str">
        <f>IF($A65="ADD",IF(NOT(ISBLANK(AH65)),_xlfn.XLOOKUP(AH65,ar_replace_reason[lookupValue],ar_replace_reason[lookupKey],"ERROR"),""), "")</f>
        <v/>
      </c>
      <c r="AJ65" s="3" t="str">
        <f t="shared" si="3"/>
        <v/>
      </c>
      <c r="AK65" s="3" t="str">
        <f>IF($A65="","",IF((AND($A65="ADD",OR(AJ65="",AJ65="Queenstown-Lakes District Council"))),"70",(_xlfn.XLOOKUP(AJ65,ud_organisation_owner[lookupValue],ud_organisation_owner[lookupKey],""))))</f>
        <v/>
      </c>
      <c r="AL65" s="3" t="str">
        <f t="shared" si="4"/>
        <v/>
      </c>
      <c r="AM65" s="3" t="str">
        <f>IF($A65="","",IF((AND($A65="ADD",OR(AL65="",AL65="Queenstown-Lakes District Council"))),"70",(_xlfn.XLOOKUP(AL65,ud_organisation_owner[lookupValue],ud_organisation_owner[lookupKey],""))))</f>
        <v/>
      </c>
      <c r="AN65" s="3" t="str">
        <f t="shared" si="5"/>
        <v/>
      </c>
      <c r="AO65" s="3" t="str">
        <f>IF($A65="","",IF((AND($A65="ADD",OR(AN65="",AN65="Local Authority"))),"17",(_xlfn.XLOOKUP(AN65,ud_sub_organisation[lookupValue],ud_sub_organisation[lookupKey],""))))</f>
        <v/>
      </c>
      <c r="AP65" s="3" t="str">
        <f t="shared" si="6"/>
        <v/>
      </c>
      <c r="AQ65" s="3" t="str">
        <f>IF($A65="","",IF((AND($A65="ADD",OR(AP65="",AP65="Vested assets"))),"12",(_xlfn.XLOOKUP(AP65,ud_work_origin[lookupValue],ud_work_origin[lookupKey],""))))</f>
        <v/>
      </c>
      <c r="AR65" s="8"/>
      <c r="AS65" s="2" t="str">
        <f t="shared" si="7"/>
        <v/>
      </c>
      <c r="AT65" s="3" t="str">
        <f t="shared" si="8"/>
        <v/>
      </c>
      <c r="AU65" s="3" t="str">
        <f>IF($A65="","",IF((AND($A65="ADD",OR(AT65="",AT65="Excellent"))),"1",(_xlfn.XLOOKUP(AT65,condition[lookupValue],condition[lookupKey],""))))</f>
        <v/>
      </c>
      <c r="AV65" s="7" t="str">
        <f t="shared" si="9"/>
        <v/>
      </c>
      <c r="AW65" s="9"/>
    </row>
    <row r="66" spans="2:49">
      <c r="B66" s="4"/>
      <c r="D66" s="3" t="str">
        <f>IF($A66="ADD",IF(NOT(ISBLANK(C66)),_xlfn.XLOOKUP(C66,roadnames[lookupValue],roadnames[lookupKey],"ERROR"),""), "")</f>
        <v/>
      </c>
      <c r="E66" s="5"/>
      <c r="F66" s="5"/>
      <c r="G66" s="4"/>
      <c r="H66" s="4"/>
      <c r="I66" s="6"/>
      <c r="J66" s="6"/>
      <c r="L66" s="3" t="str">
        <f>IF($A66="ADD",IF(NOT(ISBLANK(K66)),_xlfn.XLOOKUP(K66,side[lookupValue],side[lookupKey],"ERROR"),""), "")</f>
        <v/>
      </c>
      <c r="N66" s="3" t="str">
        <f>IF($A66="ADD",IF(NOT(ISBLANK(M66)),_xlfn.XLOOKUP(M66,ud_delineator_position[lookupValue],ud_delineator_position[lookupKey],"ERROR"),""), "")</f>
        <v/>
      </c>
      <c r="P66" s="6" t="str">
        <f t="shared" si="0"/>
        <v/>
      </c>
      <c r="Q66" s="4"/>
      <c r="S66" s="3" t="str">
        <f>IF($A66="ADD",IF(NOT(ISBLANK(R66)),_xlfn.XLOOKUP(R66,len_adjust_rsn[lookupValue],len_adjust_rsn[lookupKey],"ERROR"),""), "")</f>
        <v/>
      </c>
      <c r="U66" s="3" t="str">
        <f>IF($A66="ADD",IF(NOT(ISBLANK(T66)),_xlfn.XLOOKUP(T66,ud_delineator_post_type[lookupValue],ud_delineator_post_type[lookupKey],"ERROR"),""), "")</f>
        <v/>
      </c>
      <c r="W66" s="3" t="str">
        <f>IF($A66="ADD",IF(NOT(ISBLANK(V66)),_xlfn.XLOOKUP(V66,ud_delineator_colour[lookupValue],ud_delineator_colour[lookupKey],"ERROR"),""), "")</f>
        <v/>
      </c>
      <c r="X66" s="4"/>
      <c r="Y66" s="6"/>
      <c r="AB66" s="7"/>
      <c r="AC66" s="4" t="str">
        <f t="shared" ca="1" si="1"/>
        <v/>
      </c>
      <c r="AD66" s="4"/>
      <c r="AE66" s="3" t="str">
        <f t="shared" si="2"/>
        <v/>
      </c>
      <c r="AF66" s="3" t="str">
        <f>IF($A66="","",IF((AND($A66="ADD",OR(AE66="",AE66="In Use"))),"5",(_xlfn.XLOOKUP(AE66,ud_asset_status[lookupValue],ud_asset_status[lookupKey],""))))</f>
        <v/>
      </c>
      <c r="AG66" s="7"/>
      <c r="AI66" s="3" t="str">
        <f>IF($A66="ADD",IF(NOT(ISBLANK(AH66)),_xlfn.XLOOKUP(AH66,ar_replace_reason[lookupValue],ar_replace_reason[lookupKey],"ERROR"),""), "")</f>
        <v/>
      </c>
      <c r="AJ66" s="3" t="str">
        <f t="shared" si="3"/>
        <v/>
      </c>
      <c r="AK66" s="3" t="str">
        <f>IF($A66="","",IF((AND($A66="ADD",OR(AJ66="",AJ66="Queenstown-Lakes District Council"))),"70",(_xlfn.XLOOKUP(AJ66,ud_organisation_owner[lookupValue],ud_organisation_owner[lookupKey],""))))</f>
        <v/>
      </c>
      <c r="AL66" s="3" t="str">
        <f t="shared" si="4"/>
        <v/>
      </c>
      <c r="AM66" s="3" t="str">
        <f>IF($A66="","",IF((AND($A66="ADD",OR(AL66="",AL66="Queenstown-Lakes District Council"))),"70",(_xlfn.XLOOKUP(AL66,ud_organisation_owner[lookupValue],ud_organisation_owner[lookupKey],""))))</f>
        <v/>
      </c>
      <c r="AN66" s="3" t="str">
        <f t="shared" si="5"/>
        <v/>
      </c>
      <c r="AO66" s="3" t="str">
        <f>IF($A66="","",IF((AND($A66="ADD",OR(AN66="",AN66="Local Authority"))),"17",(_xlfn.XLOOKUP(AN66,ud_sub_organisation[lookupValue],ud_sub_organisation[lookupKey],""))))</f>
        <v/>
      </c>
      <c r="AP66" s="3" t="str">
        <f t="shared" si="6"/>
        <v/>
      </c>
      <c r="AQ66" s="3" t="str">
        <f>IF($A66="","",IF((AND($A66="ADD",OR(AP66="",AP66="Vested assets"))),"12",(_xlfn.XLOOKUP(AP66,ud_work_origin[lookupValue],ud_work_origin[lookupKey],""))))</f>
        <v/>
      </c>
      <c r="AR66" s="8"/>
      <c r="AS66" s="2" t="str">
        <f t="shared" si="7"/>
        <v/>
      </c>
      <c r="AT66" s="3" t="str">
        <f t="shared" si="8"/>
        <v/>
      </c>
      <c r="AU66" s="3" t="str">
        <f>IF($A66="","",IF((AND($A66="ADD",OR(AT66="",AT66="Excellent"))),"1",(_xlfn.XLOOKUP(AT66,condition[lookupValue],condition[lookupKey],""))))</f>
        <v/>
      </c>
      <c r="AV66" s="7" t="str">
        <f t="shared" si="9"/>
        <v/>
      </c>
      <c r="AW66" s="9"/>
    </row>
    <row r="67" spans="2:49">
      <c r="B67" s="4"/>
      <c r="D67" s="3" t="str">
        <f>IF($A67="ADD",IF(NOT(ISBLANK(C67)),_xlfn.XLOOKUP(C67,roadnames[lookupValue],roadnames[lookupKey],"ERROR"),""), "")</f>
        <v/>
      </c>
      <c r="E67" s="5"/>
      <c r="F67" s="5"/>
      <c r="G67" s="4"/>
      <c r="H67" s="4"/>
      <c r="I67" s="6"/>
      <c r="J67" s="6"/>
      <c r="L67" s="3" t="str">
        <f>IF($A67="ADD",IF(NOT(ISBLANK(K67)),_xlfn.XLOOKUP(K67,side[lookupValue],side[lookupKey],"ERROR"),""), "")</f>
        <v/>
      </c>
      <c r="N67" s="3" t="str">
        <f>IF($A67="ADD",IF(NOT(ISBLANK(M67)),_xlfn.XLOOKUP(M67,ud_delineator_position[lookupValue],ud_delineator_position[lookupKey],"ERROR"),""), "")</f>
        <v/>
      </c>
      <c r="P67" s="6" t="str">
        <f t="shared" si="0"/>
        <v/>
      </c>
      <c r="Q67" s="4"/>
      <c r="S67" s="3" t="str">
        <f>IF($A67="ADD",IF(NOT(ISBLANK(R67)),_xlfn.XLOOKUP(R67,len_adjust_rsn[lookupValue],len_adjust_rsn[lookupKey],"ERROR"),""), "")</f>
        <v/>
      </c>
      <c r="U67" s="3" t="str">
        <f>IF($A67="ADD",IF(NOT(ISBLANK(T67)),_xlfn.XLOOKUP(T67,ud_delineator_post_type[lookupValue],ud_delineator_post_type[lookupKey],"ERROR"),""), "")</f>
        <v/>
      </c>
      <c r="W67" s="3" t="str">
        <f>IF($A67="ADD",IF(NOT(ISBLANK(V67)),_xlfn.XLOOKUP(V67,ud_delineator_colour[lookupValue],ud_delineator_colour[lookupKey],"ERROR"),""), "")</f>
        <v/>
      </c>
      <c r="X67" s="4"/>
      <c r="Y67" s="6"/>
      <c r="AB67" s="7"/>
      <c r="AC67" s="4" t="str">
        <f t="shared" ca="1" si="1"/>
        <v/>
      </c>
      <c r="AD67" s="4"/>
      <c r="AE67" s="3" t="str">
        <f t="shared" si="2"/>
        <v/>
      </c>
      <c r="AF67" s="3" t="str">
        <f>IF($A67="","",IF((AND($A67="ADD",OR(AE67="",AE67="In Use"))),"5",(_xlfn.XLOOKUP(AE67,ud_asset_status[lookupValue],ud_asset_status[lookupKey],""))))</f>
        <v/>
      </c>
      <c r="AG67" s="7"/>
      <c r="AI67" s="3" t="str">
        <f>IF($A67="ADD",IF(NOT(ISBLANK(AH67)),_xlfn.XLOOKUP(AH67,ar_replace_reason[lookupValue],ar_replace_reason[lookupKey],"ERROR"),""), "")</f>
        <v/>
      </c>
      <c r="AJ67" s="3" t="str">
        <f t="shared" si="3"/>
        <v/>
      </c>
      <c r="AK67" s="3" t="str">
        <f>IF($A67="","",IF((AND($A67="ADD",OR(AJ67="",AJ67="Queenstown-Lakes District Council"))),"70",(_xlfn.XLOOKUP(AJ67,ud_organisation_owner[lookupValue],ud_organisation_owner[lookupKey],""))))</f>
        <v/>
      </c>
      <c r="AL67" s="3" t="str">
        <f t="shared" si="4"/>
        <v/>
      </c>
      <c r="AM67" s="3" t="str">
        <f>IF($A67="","",IF((AND($A67="ADD",OR(AL67="",AL67="Queenstown-Lakes District Council"))),"70",(_xlfn.XLOOKUP(AL67,ud_organisation_owner[lookupValue],ud_organisation_owner[lookupKey],""))))</f>
        <v/>
      </c>
      <c r="AN67" s="3" t="str">
        <f t="shared" si="5"/>
        <v/>
      </c>
      <c r="AO67" s="3" t="str">
        <f>IF($A67="","",IF((AND($A67="ADD",OR(AN67="",AN67="Local Authority"))),"17",(_xlfn.XLOOKUP(AN67,ud_sub_organisation[lookupValue],ud_sub_organisation[lookupKey],""))))</f>
        <v/>
      </c>
      <c r="AP67" s="3" t="str">
        <f t="shared" si="6"/>
        <v/>
      </c>
      <c r="AQ67" s="3" t="str">
        <f>IF($A67="","",IF((AND($A67="ADD",OR(AP67="",AP67="Vested assets"))),"12",(_xlfn.XLOOKUP(AP67,ud_work_origin[lookupValue],ud_work_origin[lookupKey],""))))</f>
        <v/>
      </c>
      <c r="AR67" s="8"/>
      <c r="AS67" s="2" t="str">
        <f t="shared" si="7"/>
        <v/>
      </c>
      <c r="AT67" s="3" t="str">
        <f t="shared" si="8"/>
        <v/>
      </c>
      <c r="AU67" s="3" t="str">
        <f>IF($A67="","",IF((AND($A67="ADD",OR(AT67="",AT67="Excellent"))),"1",(_xlfn.XLOOKUP(AT67,condition[lookupValue],condition[lookupKey],""))))</f>
        <v/>
      </c>
      <c r="AV67" s="7" t="str">
        <f t="shared" si="9"/>
        <v/>
      </c>
      <c r="AW67" s="9"/>
    </row>
    <row r="68" spans="2:49">
      <c r="B68" s="4"/>
      <c r="D68" s="3" t="str">
        <f>IF($A68="ADD",IF(NOT(ISBLANK(C68)),_xlfn.XLOOKUP(C68,roadnames[lookupValue],roadnames[lookupKey],"ERROR"),""), "")</f>
        <v/>
      </c>
      <c r="E68" s="5"/>
      <c r="F68" s="5"/>
      <c r="G68" s="4"/>
      <c r="H68" s="4"/>
      <c r="I68" s="6"/>
      <c r="J68" s="6"/>
      <c r="L68" s="3" t="str">
        <f>IF($A68="ADD",IF(NOT(ISBLANK(K68)),_xlfn.XLOOKUP(K68,side[lookupValue],side[lookupKey],"ERROR"),""), "")</f>
        <v/>
      </c>
      <c r="N68" s="3" t="str">
        <f>IF($A68="ADD",IF(NOT(ISBLANK(M68)),_xlfn.XLOOKUP(M68,ud_delineator_position[lookupValue],ud_delineator_position[lookupKey],"ERROR"),""), "")</f>
        <v/>
      </c>
      <c r="P68" s="6" t="str">
        <f t="shared" si="0"/>
        <v/>
      </c>
      <c r="Q68" s="4"/>
      <c r="S68" s="3" t="str">
        <f>IF($A68="ADD",IF(NOT(ISBLANK(R68)),_xlfn.XLOOKUP(R68,len_adjust_rsn[lookupValue],len_adjust_rsn[lookupKey],"ERROR"),""), "")</f>
        <v/>
      </c>
      <c r="U68" s="3" t="str">
        <f>IF($A68="ADD",IF(NOT(ISBLANK(T68)),_xlfn.XLOOKUP(T68,ud_delineator_post_type[lookupValue],ud_delineator_post_type[lookupKey],"ERROR"),""), "")</f>
        <v/>
      </c>
      <c r="W68" s="3" t="str">
        <f>IF($A68="ADD",IF(NOT(ISBLANK(V68)),_xlfn.XLOOKUP(V68,ud_delineator_colour[lookupValue],ud_delineator_colour[lookupKey],"ERROR"),""), "")</f>
        <v/>
      </c>
      <c r="X68" s="4"/>
      <c r="Y68" s="6"/>
      <c r="AB68" s="7"/>
      <c r="AC68" s="4" t="str">
        <f t="shared" ca="1" si="1"/>
        <v/>
      </c>
      <c r="AD68" s="4"/>
      <c r="AE68" s="3" t="str">
        <f t="shared" si="2"/>
        <v/>
      </c>
      <c r="AF68" s="3" t="str">
        <f>IF($A68="","",IF((AND($A68="ADD",OR(AE68="",AE68="In Use"))),"5",(_xlfn.XLOOKUP(AE68,ud_asset_status[lookupValue],ud_asset_status[lookupKey],""))))</f>
        <v/>
      </c>
      <c r="AG68" s="7"/>
      <c r="AI68" s="3" t="str">
        <f>IF($A68="ADD",IF(NOT(ISBLANK(AH68)),_xlfn.XLOOKUP(AH68,ar_replace_reason[lookupValue],ar_replace_reason[lookupKey],"ERROR"),""), "")</f>
        <v/>
      </c>
      <c r="AJ68" s="3" t="str">
        <f t="shared" si="3"/>
        <v/>
      </c>
      <c r="AK68" s="3" t="str">
        <f>IF($A68="","",IF((AND($A68="ADD",OR(AJ68="",AJ68="Queenstown-Lakes District Council"))),"70",(_xlfn.XLOOKUP(AJ68,ud_organisation_owner[lookupValue],ud_organisation_owner[lookupKey],""))))</f>
        <v/>
      </c>
      <c r="AL68" s="3" t="str">
        <f t="shared" si="4"/>
        <v/>
      </c>
      <c r="AM68" s="3" t="str">
        <f>IF($A68="","",IF((AND($A68="ADD",OR(AL68="",AL68="Queenstown-Lakes District Council"))),"70",(_xlfn.XLOOKUP(AL68,ud_organisation_owner[lookupValue],ud_organisation_owner[lookupKey],""))))</f>
        <v/>
      </c>
      <c r="AN68" s="3" t="str">
        <f t="shared" si="5"/>
        <v/>
      </c>
      <c r="AO68" s="3" t="str">
        <f>IF($A68="","",IF((AND($A68="ADD",OR(AN68="",AN68="Local Authority"))),"17",(_xlfn.XLOOKUP(AN68,ud_sub_organisation[lookupValue],ud_sub_organisation[lookupKey],""))))</f>
        <v/>
      </c>
      <c r="AP68" s="3" t="str">
        <f t="shared" si="6"/>
        <v/>
      </c>
      <c r="AQ68" s="3" t="str">
        <f>IF($A68="","",IF((AND($A68="ADD",OR(AP68="",AP68="Vested assets"))),"12",(_xlfn.XLOOKUP(AP68,ud_work_origin[lookupValue],ud_work_origin[lookupKey],""))))</f>
        <v/>
      </c>
      <c r="AR68" s="8"/>
      <c r="AS68" s="2" t="str">
        <f t="shared" si="7"/>
        <v/>
      </c>
      <c r="AT68" s="3" t="str">
        <f t="shared" si="8"/>
        <v/>
      </c>
      <c r="AU68" s="3" t="str">
        <f>IF($A68="","",IF((AND($A68="ADD",OR(AT68="",AT68="Excellent"))),"1",(_xlfn.XLOOKUP(AT68,condition[lookupValue],condition[lookupKey],""))))</f>
        <v/>
      </c>
      <c r="AV68" s="7" t="str">
        <f t="shared" si="9"/>
        <v/>
      </c>
      <c r="AW68" s="9"/>
    </row>
    <row r="69" spans="2:49">
      <c r="B69" s="4"/>
      <c r="D69" s="3" t="str">
        <f>IF($A69="ADD",IF(NOT(ISBLANK(C69)),_xlfn.XLOOKUP(C69,roadnames[lookupValue],roadnames[lookupKey],"ERROR"),""), "")</f>
        <v/>
      </c>
      <c r="E69" s="5"/>
      <c r="F69" s="5"/>
      <c r="G69" s="4"/>
      <c r="H69" s="4"/>
      <c r="I69" s="6"/>
      <c r="J69" s="6"/>
      <c r="L69" s="3" t="str">
        <f>IF($A69="ADD",IF(NOT(ISBLANK(K69)),_xlfn.XLOOKUP(K69,side[lookupValue],side[lookupKey],"ERROR"),""), "")</f>
        <v/>
      </c>
      <c r="N69" s="3" t="str">
        <f>IF($A69="ADD",IF(NOT(ISBLANK(M69)),_xlfn.XLOOKUP(M69,ud_delineator_position[lookupValue],ud_delineator_position[lookupKey],"ERROR"),""), "")</f>
        <v/>
      </c>
      <c r="P69" s="6" t="str">
        <f t="shared" si="0"/>
        <v/>
      </c>
      <c r="Q69" s="4"/>
      <c r="S69" s="3" t="str">
        <f>IF($A69="ADD",IF(NOT(ISBLANK(R69)),_xlfn.XLOOKUP(R69,len_adjust_rsn[lookupValue],len_adjust_rsn[lookupKey],"ERROR"),""), "")</f>
        <v/>
      </c>
      <c r="U69" s="3" t="str">
        <f>IF($A69="ADD",IF(NOT(ISBLANK(T69)),_xlfn.XLOOKUP(T69,ud_delineator_post_type[lookupValue],ud_delineator_post_type[lookupKey],"ERROR"),""), "")</f>
        <v/>
      </c>
      <c r="W69" s="3" t="str">
        <f>IF($A69="ADD",IF(NOT(ISBLANK(V69)),_xlfn.XLOOKUP(V69,ud_delineator_colour[lookupValue],ud_delineator_colour[lookupKey],"ERROR"),""), "")</f>
        <v/>
      </c>
      <c r="X69" s="4"/>
      <c r="Y69" s="6"/>
      <c r="AB69" s="7"/>
      <c r="AC69" s="4" t="str">
        <f t="shared" ca="1" si="1"/>
        <v/>
      </c>
      <c r="AD69" s="4"/>
      <c r="AE69" s="3" t="str">
        <f t="shared" si="2"/>
        <v/>
      </c>
      <c r="AF69" s="3" t="str">
        <f>IF($A69="","",IF((AND($A69="ADD",OR(AE69="",AE69="In Use"))),"5",(_xlfn.XLOOKUP(AE69,ud_asset_status[lookupValue],ud_asset_status[lookupKey],""))))</f>
        <v/>
      </c>
      <c r="AG69" s="7"/>
      <c r="AI69" s="3" t="str">
        <f>IF($A69="ADD",IF(NOT(ISBLANK(AH69)),_xlfn.XLOOKUP(AH69,ar_replace_reason[lookupValue],ar_replace_reason[lookupKey],"ERROR"),""), "")</f>
        <v/>
      </c>
      <c r="AJ69" s="3" t="str">
        <f t="shared" si="3"/>
        <v/>
      </c>
      <c r="AK69" s="3" t="str">
        <f>IF($A69="","",IF((AND($A69="ADD",OR(AJ69="",AJ69="Queenstown-Lakes District Council"))),"70",(_xlfn.XLOOKUP(AJ69,ud_organisation_owner[lookupValue],ud_organisation_owner[lookupKey],""))))</f>
        <v/>
      </c>
      <c r="AL69" s="3" t="str">
        <f t="shared" si="4"/>
        <v/>
      </c>
      <c r="AM69" s="3" t="str">
        <f>IF($A69="","",IF((AND($A69="ADD",OR(AL69="",AL69="Queenstown-Lakes District Council"))),"70",(_xlfn.XLOOKUP(AL69,ud_organisation_owner[lookupValue],ud_organisation_owner[lookupKey],""))))</f>
        <v/>
      </c>
      <c r="AN69" s="3" t="str">
        <f t="shared" si="5"/>
        <v/>
      </c>
      <c r="AO69" s="3" t="str">
        <f>IF($A69="","",IF((AND($A69="ADD",OR(AN69="",AN69="Local Authority"))),"17",(_xlfn.XLOOKUP(AN69,ud_sub_organisation[lookupValue],ud_sub_organisation[lookupKey],""))))</f>
        <v/>
      </c>
      <c r="AP69" s="3" t="str">
        <f t="shared" si="6"/>
        <v/>
      </c>
      <c r="AQ69" s="3" t="str">
        <f>IF($A69="","",IF((AND($A69="ADD",OR(AP69="",AP69="Vested assets"))),"12",(_xlfn.XLOOKUP(AP69,ud_work_origin[lookupValue],ud_work_origin[lookupKey],""))))</f>
        <v/>
      </c>
      <c r="AR69" s="8"/>
      <c r="AS69" s="2" t="str">
        <f t="shared" si="7"/>
        <v/>
      </c>
      <c r="AT69" s="3" t="str">
        <f t="shared" si="8"/>
        <v/>
      </c>
      <c r="AU69" s="3" t="str">
        <f>IF($A69="","",IF((AND($A69="ADD",OR(AT69="",AT69="Excellent"))),"1",(_xlfn.XLOOKUP(AT69,condition[lookupValue],condition[lookupKey],""))))</f>
        <v/>
      </c>
      <c r="AV69" s="7" t="str">
        <f t="shared" si="9"/>
        <v/>
      </c>
      <c r="AW69" s="9"/>
    </row>
    <row r="70" spans="2:49">
      <c r="B70" s="4"/>
      <c r="D70" s="3" t="str">
        <f>IF($A70="ADD",IF(NOT(ISBLANK(C70)),_xlfn.XLOOKUP(C70,roadnames[lookupValue],roadnames[lookupKey],"ERROR"),""), "")</f>
        <v/>
      </c>
      <c r="E70" s="5"/>
      <c r="F70" s="5"/>
      <c r="G70" s="4"/>
      <c r="H70" s="4"/>
      <c r="I70" s="6"/>
      <c r="J70" s="6"/>
      <c r="L70" s="3" t="str">
        <f>IF($A70="ADD",IF(NOT(ISBLANK(K70)),_xlfn.XLOOKUP(K70,side[lookupValue],side[lookupKey],"ERROR"),""), "")</f>
        <v/>
      </c>
      <c r="N70" s="3" t="str">
        <f>IF($A70="ADD",IF(NOT(ISBLANK(M70)),_xlfn.XLOOKUP(M70,ud_delineator_position[lookupValue],ud_delineator_position[lookupKey],"ERROR"),""), "")</f>
        <v/>
      </c>
      <c r="P70" s="6" t="str">
        <f t="shared" si="0"/>
        <v/>
      </c>
      <c r="Q70" s="4"/>
      <c r="S70" s="3" t="str">
        <f>IF($A70="ADD",IF(NOT(ISBLANK(R70)),_xlfn.XLOOKUP(R70,len_adjust_rsn[lookupValue],len_adjust_rsn[lookupKey],"ERROR"),""), "")</f>
        <v/>
      </c>
      <c r="U70" s="3" t="str">
        <f>IF($A70="ADD",IF(NOT(ISBLANK(T70)),_xlfn.XLOOKUP(T70,ud_delineator_post_type[lookupValue],ud_delineator_post_type[lookupKey],"ERROR"),""), "")</f>
        <v/>
      </c>
      <c r="W70" s="3" t="str">
        <f>IF($A70="ADD",IF(NOT(ISBLANK(V70)),_xlfn.XLOOKUP(V70,ud_delineator_colour[lookupValue],ud_delineator_colour[lookupKey],"ERROR"),""), "")</f>
        <v/>
      </c>
      <c r="X70" s="4"/>
      <c r="Y70" s="6"/>
      <c r="AB70" s="7"/>
      <c r="AC70" s="4" t="str">
        <f t="shared" ca="1" si="1"/>
        <v/>
      </c>
      <c r="AD70" s="4"/>
      <c r="AE70" s="3" t="str">
        <f t="shared" si="2"/>
        <v/>
      </c>
      <c r="AF70" s="3" t="str">
        <f>IF($A70="","",IF((AND($A70="ADD",OR(AE70="",AE70="In Use"))),"5",(_xlfn.XLOOKUP(AE70,ud_asset_status[lookupValue],ud_asset_status[lookupKey],""))))</f>
        <v/>
      </c>
      <c r="AG70" s="7"/>
      <c r="AI70" s="3" t="str">
        <f>IF($A70="ADD",IF(NOT(ISBLANK(AH70)),_xlfn.XLOOKUP(AH70,ar_replace_reason[lookupValue],ar_replace_reason[lookupKey],"ERROR"),""), "")</f>
        <v/>
      </c>
      <c r="AJ70" s="3" t="str">
        <f t="shared" si="3"/>
        <v/>
      </c>
      <c r="AK70" s="3" t="str">
        <f>IF($A70="","",IF((AND($A70="ADD",OR(AJ70="",AJ70="Queenstown-Lakes District Council"))),"70",(_xlfn.XLOOKUP(AJ70,ud_organisation_owner[lookupValue],ud_organisation_owner[lookupKey],""))))</f>
        <v/>
      </c>
      <c r="AL70" s="3" t="str">
        <f t="shared" si="4"/>
        <v/>
      </c>
      <c r="AM70" s="3" t="str">
        <f>IF($A70="","",IF((AND($A70="ADD",OR(AL70="",AL70="Queenstown-Lakes District Council"))),"70",(_xlfn.XLOOKUP(AL70,ud_organisation_owner[lookupValue],ud_organisation_owner[lookupKey],""))))</f>
        <v/>
      </c>
      <c r="AN70" s="3" t="str">
        <f t="shared" si="5"/>
        <v/>
      </c>
      <c r="AO70" s="3" t="str">
        <f>IF($A70="","",IF((AND($A70="ADD",OR(AN70="",AN70="Local Authority"))),"17",(_xlfn.XLOOKUP(AN70,ud_sub_organisation[lookupValue],ud_sub_organisation[lookupKey],""))))</f>
        <v/>
      </c>
      <c r="AP70" s="3" t="str">
        <f t="shared" si="6"/>
        <v/>
      </c>
      <c r="AQ70" s="3" t="str">
        <f>IF($A70="","",IF((AND($A70="ADD",OR(AP70="",AP70="Vested assets"))),"12",(_xlfn.XLOOKUP(AP70,ud_work_origin[lookupValue],ud_work_origin[lookupKey],""))))</f>
        <v/>
      </c>
      <c r="AR70" s="8"/>
      <c r="AS70" s="2" t="str">
        <f t="shared" si="7"/>
        <v/>
      </c>
      <c r="AT70" s="3" t="str">
        <f t="shared" si="8"/>
        <v/>
      </c>
      <c r="AU70" s="3" t="str">
        <f>IF($A70="","",IF((AND($A70="ADD",OR(AT70="",AT70="Excellent"))),"1",(_xlfn.XLOOKUP(AT70,condition[lookupValue],condition[lookupKey],""))))</f>
        <v/>
      </c>
      <c r="AV70" s="7" t="str">
        <f t="shared" si="9"/>
        <v/>
      </c>
      <c r="AW70" s="9"/>
    </row>
    <row r="71" spans="2:49">
      <c r="B71" s="4"/>
      <c r="D71" s="3" t="str">
        <f>IF($A71="ADD",IF(NOT(ISBLANK(C71)),_xlfn.XLOOKUP(C71,roadnames[lookupValue],roadnames[lookupKey],"ERROR"),""), "")</f>
        <v/>
      </c>
      <c r="E71" s="5"/>
      <c r="F71" s="5"/>
      <c r="G71" s="4"/>
      <c r="H71" s="4"/>
      <c r="I71" s="6"/>
      <c r="J71" s="6"/>
      <c r="L71" s="3" t="str">
        <f>IF($A71="ADD",IF(NOT(ISBLANK(K71)),_xlfn.XLOOKUP(K71,side[lookupValue],side[lookupKey],"ERROR"),""), "")</f>
        <v/>
      </c>
      <c r="N71" s="3" t="str">
        <f>IF($A71="ADD",IF(NOT(ISBLANK(M71)),_xlfn.XLOOKUP(M71,ud_delineator_position[lookupValue],ud_delineator_position[lookupKey],"ERROR"),""), "")</f>
        <v/>
      </c>
      <c r="P71" s="6" t="str">
        <f t="shared" si="0"/>
        <v/>
      </c>
      <c r="Q71" s="4"/>
      <c r="S71" s="3" t="str">
        <f>IF($A71="ADD",IF(NOT(ISBLANK(R71)),_xlfn.XLOOKUP(R71,len_adjust_rsn[lookupValue],len_adjust_rsn[lookupKey],"ERROR"),""), "")</f>
        <v/>
      </c>
      <c r="U71" s="3" t="str">
        <f>IF($A71="ADD",IF(NOT(ISBLANK(T71)),_xlfn.XLOOKUP(T71,ud_delineator_post_type[lookupValue],ud_delineator_post_type[lookupKey],"ERROR"),""), "")</f>
        <v/>
      </c>
      <c r="W71" s="3" t="str">
        <f>IF($A71="ADD",IF(NOT(ISBLANK(V71)),_xlfn.XLOOKUP(V71,ud_delineator_colour[lookupValue],ud_delineator_colour[lookupKey],"ERROR"),""), "")</f>
        <v/>
      </c>
      <c r="X71" s="4"/>
      <c r="Y71" s="6"/>
      <c r="AB71" s="7"/>
      <c r="AC71" s="4" t="str">
        <f t="shared" ca="1" si="1"/>
        <v/>
      </c>
      <c r="AD71" s="4"/>
      <c r="AE71" s="3" t="str">
        <f t="shared" si="2"/>
        <v/>
      </c>
      <c r="AF71" s="3" t="str">
        <f>IF($A71="","",IF((AND($A71="ADD",OR(AE71="",AE71="In Use"))),"5",(_xlfn.XLOOKUP(AE71,ud_asset_status[lookupValue],ud_asset_status[lookupKey],""))))</f>
        <v/>
      </c>
      <c r="AG71" s="7"/>
      <c r="AI71" s="3" t="str">
        <f>IF($A71="ADD",IF(NOT(ISBLANK(AH71)),_xlfn.XLOOKUP(AH71,ar_replace_reason[lookupValue],ar_replace_reason[lookupKey],"ERROR"),""), "")</f>
        <v/>
      </c>
      <c r="AJ71" s="3" t="str">
        <f t="shared" si="3"/>
        <v/>
      </c>
      <c r="AK71" s="3" t="str">
        <f>IF($A71="","",IF((AND($A71="ADD",OR(AJ71="",AJ71="Queenstown-Lakes District Council"))),"70",(_xlfn.XLOOKUP(AJ71,ud_organisation_owner[lookupValue],ud_organisation_owner[lookupKey],""))))</f>
        <v/>
      </c>
      <c r="AL71" s="3" t="str">
        <f t="shared" si="4"/>
        <v/>
      </c>
      <c r="AM71" s="3" t="str">
        <f>IF($A71="","",IF((AND($A71="ADD",OR(AL71="",AL71="Queenstown-Lakes District Council"))),"70",(_xlfn.XLOOKUP(AL71,ud_organisation_owner[lookupValue],ud_organisation_owner[lookupKey],""))))</f>
        <v/>
      </c>
      <c r="AN71" s="3" t="str">
        <f t="shared" si="5"/>
        <v/>
      </c>
      <c r="AO71" s="3" t="str">
        <f>IF($A71="","",IF((AND($A71="ADD",OR(AN71="",AN71="Local Authority"))),"17",(_xlfn.XLOOKUP(AN71,ud_sub_organisation[lookupValue],ud_sub_organisation[lookupKey],""))))</f>
        <v/>
      </c>
      <c r="AP71" s="3" t="str">
        <f t="shared" si="6"/>
        <v/>
      </c>
      <c r="AQ71" s="3" t="str">
        <f>IF($A71="","",IF((AND($A71="ADD",OR(AP71="",AP71="Vested assets"))),"12",(_xlfn.XLOOKUP(AP71,ud_work_origin[lookupValue],ud_work_origin[lookupKey],""))))</f>
        <v/>
      </c>
      <c r="AR71" s="8"/>
      <c r="AS71" s="2" t="str">
        <f t="shared" si="7"/>
        <v/>
      </c>
      <c r="AT71" s="3" t="str">
        <f t="shared" si="8"/>
        <v/>
      </c>
      <c r="AU71" s="3" t="str">
        <f>IF($A71="","",IF((AND($A71="ADD",OR(AT71="",AT71="Excellent"))),"1",(_xlfn.XLOOKUP(AT71,condition[lookupValue],condition[lookupKey],""))))</f>
        <v/>
      </c>
      <c r="AV71" s="7" t="str">
        <f t="shared" si="9"/>
        <v/>
      </c>
      <c r="AW71" s="9"/>
    </row>
    <row r="72" spans="2:49">
      <c r="B72" s="4"/>
      <c r="D72" s="3" t="str">
        <f>IF($A72="ADD",IF(NOT(ISBLANK(C72)),_xlfn.XLOOKUP(C72,roadnames[lookupValue],roadnames[lookupKey],"ERROR"),""), "")</f>
        <v/>
      </c>
      <c r="E72" s="5"/>
      <c r="F72" s="5"/>
      <c r="G72" s="4"/>
      <c r="H72" s="4"/>
      <c r="I72" s="6"/>
      <c r="J72" s="6"/>
      <c r="L72" s="3" t="str">
        <f>IF($A72="ADD",IF(NOT(ISBLANK(K72)),_xlfn.XLOOKUP(K72,side[lookupValue],side[lookupKey],"ERROR"),""), "")</f>
        <v/>
      </c>
      <c r="N72" s="3" t="str">
        <f>IF($A72="ADD",IF(NOT(ISBLANK(M72)),_xlfn.XLOOKUP(M72,ud_delineator_position[lookupValue],ud_delineator_position[lookupKey],"ERROR"),""), "")</f>
        <v/>
      </c>
      <c r="P72" s="6" t="str">
        <f t="shared" si="0"/>
        <v/>
      </c>
      <c r="Q72" s="4"/>
      <c r="S72" s="3" t="str">
        <f>IF($A72="ADD",IF(NOT(ISBLANK(R72)),_xlfn.XLOOKUP(R72,len_adjust_rsn[lookupValue],len_adjust_rsn[lookupKey],"ERROR"),""), "")</f>
        <v/>
      </c>
      <c r="U72" s="3" t="str">
        <f>IF($A72="ADD",IF(NOT(ISBLANK(T72)),_xlfn.XLOOKUP(T72,ud_delineator_post_type[lookupValue],ud_delineator_post_type[lookupKey],"ERROR"),""), "")</f>
        <v/>
      </c>
      <c r="W72" s="3" t="str">
        <f>IF($A72="ADD",IF(NOT(ISBLANK(V72)),_xlfn.XLOOKUP(V72,ud_delineator_colour[lookupValue],ud_delineator_colour[lookupKey],"ERROR"),""), "")</f>
        <v/>
      </c>
      <c r="X72" s="4"/>
      <c r="Y72" s="6"/>
      <c r="AB72" s="7"/>
      <c r="AC72" s="4" t="str">
        <f t="shared" ca="1" si="1"/>
        <v/>
      </c>
      <c r="AD72" s="4"/>
      <c r="AE72" s="3" t="str">
        <f t="shared" si="2"/>
        <v/>
      </c>
      <c r="AF72" s="3" t="str">
        <f>IF($A72="","",IF((AND($A72="ADD",OR(AE72="",AE72="In Use"))),"5",(_xlfn.XLOOKUP(AE72,ud_asset_status[lookupValue],ud_asset_status[lookupKey],""))))</f>
        <v/>
      </c>
      <c r="AG72" s="7"/>
      <c r="AI72" s="3" t="str">
        <f>IF($A72="ADD",IF(NOT(ISBLANK(AH72)),_xlfn.XLOOKUP(AH72,ar_replace_reason[lookupValue],ar_replace_reason[lookupKey],"ERROR"),""), "")</f>
        <v/>
      </c>
      <c r="AJ72" s="3" t="str">
        <f t="shared" si="3"/>
        <v/>
      </c>
      <c r="AK72" s="3" t="str">
        <f>IF($A72="","",IF((AND($A72="ADD",OR(AJ72="",AJ72="Queenstown-Lakes District Council"))),"70",(_xlfn.XLOOKUP(AJ72,ud_organisation_owner[lookupValue],ud_organisation_owner[lookupKey],""))))</f>
        <v/>
      </c>
      <c r="AL72" s="3" t="str">
        <f t="shared" si="4"/>
        <v/>
      </c>
      <c r="AM72" s="3" t="str">
        <f>IF($A72="","",IF((AND($A72="ADD",OR(AL72="",AL72="Queenstown-Lakes District Council"))),"70",(_xlfn.XLOOKUP(AL72,ud_organisation_owner[lookupValue],ud_organisation_owner[lookupKey],""))))</f>
        <v/>
      </c>
      <c r="AN72" s="3" t="str">
        <f t="shared" si="5"/>
        <v/>
      </c>
      <c r="AO72" s="3" t="str">
        <f>IF($A72="","",IF((AND($A72="ADD",OR(AN72="",AN72="Local Authority"))),"17",(_xlfn.XLOOKUP(AN72,ud_sub_organisation[lookupValue],ud_sub_organisation[lookupKey],""))))</f>
        <v/>
      </c>
      <c r="AP72" s="3" t="str">
        <f t="shared" si="6"/>
        <v/>
      </c>
      <c r="AQ72" s="3" t="str">
        <f>IF($A72="","",IF((AND($A72="ADD",OR(AP72="",AP72="Vested assets"))),"12",(_xlfn.XLOOKUP(AP72,ud_work_origin[lookupValue],ud_work_origin[lookupKey],""))))</f>
        <v/>
      </c>
      <c r="AR72" s="8"/>
      <c r="AS72" s="2" t="str">
        <f t="shared" si="7"/>
        <v/>
      </c>
      <c r="AT72" s="3" t="str">
        <f t="shared" si="8"/>
        <v/>
      </c>
      <c r="AU72" s="3" t="str">
        <f>IF($A72="","",IF((AND($A72="ADD",OR(AT72="",AT72="Excellent"))),"1",(_xlfn.XLOOKUP(AT72,condition[lookupValue],condition[lookupKey],""))))</f>
        <v/>
      </c>
      <c r="AV72" s="7" t="str">
        <f t="shared" si="9"/>
        <v/>
      </c>
      <c r="AW72" s="9"/>
    </row>
    <row r="73" spans="2:49">
      <c r="B73" s="4"/>
      <c r="D73" s="3" t="str">
        <f>IF($A73="ADD",IF(NOT(ISBLANK(C73)),_xlfn.XLOOKUP(C73,roadnames[lookupValue],roadnames[lookupKey],"ERROR"),""), "")</f>
        <v/>
      </c>
      <c r="E73" s="5"/>
      <c r="F73" s="5"/>
      <c r="G73" s="4"/>
      <c r="H73" s="4"/>
      <c r="I73" s="6"/>
      <c r="J73" s="6"/>
      <c r="L73" s="3" t="str">
        <f>IF($A73="ADD",IF(NOT(ISBLANK(K73)),_xlfn.XLOOKUP(K73,side[lookupValue],side[lookupKey],"ERROR"),""), "")</f>
        <v/>
      </c>
      <c r="N73" s="3" t="str">
        <f>IF($A73="ADD",IF(NOT(ISBLANK(M73)),_xlfn.XLOOKUP(M73,ud_delineator_position[lookupValue],ud_delineator_position[lookupKey],"ERROR"),""), "")</f>
        <v/>
      </c>
      <c r="P73" s="6" t="str">
        <f t="shared" si="0"/>
        <v/>
      </c>
      <c r="Q73" s="4"/>
      <c r="S73" s="3" t="str">
        <f>IF($A73="ADD",IF(NOT(ISBLANK(R73)),_xlfn.XLOOKUP(R73,len_adjust_rsn[lookupValue],len_adjust_rsn[lookupKey],"ERROR"),""), "")</f>
        <v/>
      </c>
      <c r="U73" s="3" t="str">
        <f>IF($A73="ADD",IF(NOT(ISBLANK(T73)),_xlfn.XLOOKUP(T73,ud_delineator_post_type[lookupValue],ud_delineator_post_type[lookupKey],"ERROR"),""), "")</f>
        <v/>
      </c>
      <c r="W73" s="3" t="str">
        <f>IF($A73="ADD",IF(NOT(ISBLANK(V73)),_xlfn.XLOOKUP(V73,ud_delineator_colour[lookupValue],ud_delineator_colour[lookupKey],"ERROR"),""), "")</f>
        <v/>
      </c>
      <c r="X73" s="4"/>
      <c r="Y73" s="6"/>
      <c r="AB73" s="7"/>
      <c r="AC73" s="4" t="str">
        <f t="shared" ca="1" si="1"/>
        <v/>
      </c>
      <c r="AD73" s="4"/>
      <c r="AE73" s="3" t="str">
        <f t="shared" si="2"/>
        <v/>
      </c>
      <c r="AF73" s="3" t="str">
        <f>IF($A73="","",IF((AND($A73="ADD",OR(AE73="",AE73="In Use"))),"5",(_xlfn.XLOOKUP(AE73,ud_asset_status[lookupValue],ud_asset_status[lookupKey],""))))</f>
        <v/>
      </c>
      <c r="AG73" s="7"/>
      <c r="AI73" s="3" t="str">
        <f>IF($A73="ADD",IF(NOT(ISBLANK(AH73)),_xlfn.XLOOKUP(AH73,ar_replace_reason[lookupValue],ar_replace_reason[lookupKey],"ERROR"),""), "")</f>
        <v/>
      </c>
      <c r="AJ73" s="3" t="str">
        <f t="shared" si="3"/>
        <v/>
      </c>
      <c r="AK73" s="3" t="str">
        <f>IF($A73="","",IF((AND($A73="ADD",OR(AJ73="",AJ73="Queenstown-Lakes District Council"))),"70",(_xlfn.XLOOKUP(AJ73,ud_organisation_owner[lookupValue],ud_organisation_owner[lookupKey],""))))</f>
        <v/>
      </c>
      <c r="AL73" s="3" t="str">
        <f t="shared" si="4"/>
        <v/>
      </c>
      <c r="AM73" s="3" t="str">
        <f>IF($A73="","",IF((AND($A73="ADD",OR(AL73="",AL73="Queenstown-Lakes District Council"))),"70",(_xlfn.XLOOKUP(AL73,ud_organisation_owner[lookupValue],ud_organisation_owner[lookupKey],""))))</f>
        <v/>
      </c>
      <c r="AN73" s="3" t="str">
        <f t="shared" si="5"/>
        <v/>
      </c>
      <c r="AO73" s="3" t="str">
        <f>IF($A73="","",IF((AND($A73="ADD",OR(AN73="",AN73="Local Authority"))),"17",(_xlfn.XLOOKUP(AN73,ud_sub_organisation[lookupValue],ud_sub_organisation[lookupKey],""))))</f>
        <v/>
      </c>
      <c r="AP73" s="3" t="str">
        <f t="shared" si="6"/>
        <v/>
      </c>
      <c r="AQ73" s="3" t="str">
        <f>IF($A73="","",IF((AND($A73="ADD",OR(AP73="",AP73="Vested assets"))),"12",(_xlfn.XLOOKUP(AP73,ud_work_origin[lookupValue],ud_work_origin[lookupKey],""))))</f>
        <v/>
      </c>
      <c r="AR73" s="8"/>
      <c r="AS73" s="2" t="str">
        <f t="shared" si="7"/>
        <v/>
      </c>
      <c r="AT73" s="3" t="str">
        <f t="shared" si="8"/>
        <v/>
      </c>
      <c r="AU73" s="3" t="str">
        <f>IF($A73="","",IF((AND($A73="ADD",OR(AT73="",AT73="Excellent"))),"1",(_xlfn.XLOOKUP(AT73,condition[lookupValue],condition[lookupKey],""))))</f>
        <v/>
      </c>
      <c r="AV73" s="7" t="str">
        <f t="shared" si="9"/>
        <v/>
      </c>
      <c r="AW73" s="9"/>
    </row>
    <row r="74" spans="2:49">
      <c r="B74" s="4"/>
      <c r="D74" s="3" t="str">
        <f>IF($A74="ADD",IF(NOT(ISBLANK(C74)),_xlfn.XLOOKUP(C74,roadnames[lookupValue],roadnames[lookupKey],"ERROR"),""), "")</f>
        <v/>
      </c>
      <c r="E74" s="5"/>
      <c r="F74" s="5"/>
      <c r="G74" s="4"/>
      <c r="H74" s="4"/>
      <c r="I74" s="6"/>
      <c r="J74" s="6"/>
      <c r="L74" s="3" t="str">
        <f>IF($A74="ADD",IF(NOT(ISBLANK(K74)),_xlfn.XLOOKUP(K74,side[lookupValue],side[lookupKey],"ERROR"),""), "")</f>
        <v/>
      </c>
      <c r="N74" s="3" t="str">
        <f>IF($A74="ADD",IF(NOT(ISBLANK(M74)),_xlfn.XLOOKUP(M74,ud_delineator_position[lookupValue],ud_delineator_position[lookupKey],"ERROR"),""), "")</f>
        <v/>
      </c>
      <c r="P74" s="6" t="str">
        <f t="shared" si="0"/>
        <v/>
      </c>
      <c r="Q74" s="4"/>
      <c r="S74" s="3" t="str">
        <f>IF($A74="ADD",IF(NOT(ISBLANK(R74)),_xlfn.XLOOKUP(R74,len_adjust_rsn[lookupValue],len_adjust_rsn[lookupKey],"ERROR"),""), "")</f>
        <v/>
      </c>
      <c r="U74" s="3" t="str">
        <f>IF($A74="ADD",IF(NOT(ISBLANK(T74)),_xlfn.XLOOKUP(T74,ud_delineator_post_type[lookupValue],ud_delineator_post_type[lookupKey],"ERROR"),""), "")</f>
        <v/>
      </c>
      <c r="W74" s="3" t="str">
        <f>IF($A74="ADD",IF(NOT(ISBLANK(V74)),_xlfn.XLOOKUP(V74,ud_delineator_colour[lookupValue],ud_delineator_colour[lookupKey],"ERROR"),""), "")</f>
        <v/>
      </c>
      <c r="X74" s="4"/>
      <c r="Y74" s="6"/>
      <c r="AB74" s="7"/>
      <c r="AC74" s="4" t="str">
        <f t="shared" ca="1" si="1"/>
        <v/>
      </c>
      <c r="AD74" s="4"/>
      <c r="AE74" s="3" t="str">
        <f t="shared" si="2"/>
        <v/>
      </c>
      <c r="AF74" s="3" t="str">
        <f>IF($A74="","",IF((AND($A74="ADD",OR(AE74="",AE74="In Use"))),"5",(_xlfn.XLOOKUP(AE74,ud_asset_status[lookupValue],ud_asset_status[lookupKey],""))))</f>
        <v/>
      </c>
      <c r="AG74" s="7"/>
      <c r="AI74" s="3" t="str">
        <f>IF($A74="ADD",IF(NOT(ISBLANK(AH74)),_xlfn.XLOOKUP(AH74,ar_replace_reason[lookupValue],ar_replace_reason[lookupKey],"ERROR"),""), "")</f>
        <v/>
      </c>
      <c r="AJ74" s="3" t="str">
        <f t="shared" si="3"/>
        <v/>
      </c>
      <c r="AK74" s="3" t="str">
        <f>IF($A74="","",IF((AND($A74="ADD",OR(AJ74="",AJ74="Queenstown-Lakes District Council"))),"70",(_xlfn.XLOOKUP(AJ74,ud_organisation_owner[lookupValue],ud_organisation_owner[lookupKey],""))))</f>
        <v/>
      </c>
      <c r="AL74" s="3" t="str">
        <f t="shared" si="4"/>
        <v/>
      </c>
      <c r="AM74" s="3" t="str">
        <f>IF($A74="","",IF((AND($A74="ADD",OR(AL74="",AL74="Queenstown-Lakes District Council"))),"70",(_xlfn.XLOOKUP(AL74,ud_organisation_owner[lookupValue],ud_organisation_owner[lookupKey],""))))</f>
        <v/>
      </c>
      <c r="AN74" s="3" t="str">
        <f t="shared" si="5"/>
        <v/>
      </c>
      <c r="AO74" s="3" t="str">
        <f>IF($A74="","",IF((AND($A74="ADD",OR(AN74="",AN74="Local Authority"))),"17",(_xlfn.XLOOKUP(AN74,ud_sub_organisation[lookupValue],ud_sub_organisation[lookupKey],""))))</f>
        <v/>
      </c>
      <c r="AP74" s="3" t="str">
        <f t="shared" si="6"/>
        <v/>
      </c>
      <c r="AQ74" s="3" t="str">
        <f>IF($A74="","",IF((AND($A74="ADD",OR(AP74="",AP74="Vested assets"))),"12",(_xlfn.XLOOKUP(AP74,ud_work_origin[lookupValue],ud_work_origin[lookupKey],""))))</f>
        <v/>
      </c>
      <c r="AR74" s="8"/>
      <c r="AS74" s="2" t="str">
        <f t="shared" si="7"/>
        <v/>
      </c>
      <c r="AT74" s="3" t="str">
        <f t="shared" si="8"/>
        <v/>
      </c>
      <c r="AU74" s="3" t="str">
        <f>IF($A74="","",IF((AND($A74="ADD",OR(AT74="",AT74="Excellent"))),"1",(_xlfn.XLOOKUP(AT74,condition[lookupValue],condition[lookupKey],""))))</f>
        <v/>
      </c>
      <c r="AV74" s="7" t="str">
        <f t="shared" si="9"/>
        <v/>
      </c>
      <c r="AW74" s="9"/>
    </row>
    <row r="75" spans="2:49">
      <c r="B75" s="4"/>
      <c r="D75" s="3" t="str">
        <f>IF($A75="ADD",IF(NOT(ISBLANK(C75)),_xlfn.XLOOKUP(C75,roadnames[lookupValue],roadnames[lookupKey],"ERROR"),""), "")</f>
        <v/>
      </c>
      <c r="E75" s="5"/>
      <c r="F75" s="5"/>
      <c r="G75" s="4"/>
      <c r="H75" s="4"/>
      <c r="I75" s="6"/>
      <c r="J75" s="6"/>
      <c r="L75" s="3" t="str">
        <f>IF($A75="ADD",IF(NOT(ISBLANK(K75)),_xlfn.XLOOKUP(K75,side[lookupValue],side[lookupKey],"ERROR"),""), "")</f>
        <v/>
      </c>
      <c r="N75" s="3" t="str">
        <f>IF($A75="ADD",IF(NOT(ISBLANK(M75)),_xlfn.XLOOKUP(M75,ud_delineator_position[lookupValue],ud_delineator_position[lookupKey],"ERROR"),""), "")</f>
        <v/>
      </c>
      <c r="P75" s="6" t="str">
        <f t="shared" ref="P75:P100" si="10">IF(H75&lt;&gt;"",H75-G75,"")</f>
        <v/>
      </c>
      <c r="Q75" s="4"/>
      <c r="S75" s="3" t="str">
        <f>IF($A75="ADD",IF(NOT(ISBLANK(R75)),_xlfn.XLOOKUP(R75,len_adjust_rsn[lookupValue],len_adjust_rsn[lookupKey],"ERROR"),""), "")</f>
        <v/>
      </c>
      <c r="U75" s="3" t="str">
        <f>IF($A75="ADD",IF(NOT(ISBLANK(T75)),_xlfn.XLOOKUP(T75,ud_delineator_post_type[lookupValue],ud_delineator_post_type[lookupKey],"ERROR"),""), "")</f>
        <v/>
      </c>
      <c r="W75" s="3" t="str">
        <f>IF($A75="ADD",IF(NOT(ISBLANK(V75)),_xlfn.XLOOKUP(V75,ud_delineator_colour[lookupValue],ud_delineator_colour[lookupKey],"ERROR"),""), "")</f>
        <v/>
      </c>
      <c r="X75" s="4"/>
      <c r="Y75" s="6"/>
      <c r="AB75" s="7"/>
      <c r="AC75" s="4" t="str">
        <f t="shared" ref="AC75:AC100" ca="1" si="11">IF(AB75&lt;&gt;"", DATEDIF(AB75, TODAY(),"Y"),"")</f>
        <v/>
      </c>
      <c r="AD75" s="4"/>
      <c r="AE75" s="3" t="str">
        <f t="shared" ref="AE75:AE100" si="12">IF($A75="ADD","In Use","")</f>
        <v/>
      </c>
      <c r="AF75" s="3" t="str">
        <f>IF($A75="","",IF((AND($A75="ADD",OR(AE75="",AE75="In Use"))),"5",(_xlfn.XLOOKUP(AE75,ud_asset_status[lookupValue],ud_asset_status[lookupKey],""))))</f>
        <v/>
      </c>
      <c r="AG75" s="7"/>
      <c r="AI75" s="3" t="str">
        <f>IF($A75="ADD",IF(NOT(ISBLANK(AH75)),_xlfn.XLOOKUP(AH75,ar_replace_reason[lookupValue],ar_replace_reason[lookupKey],"ERROR"),""), "")</f>
        <v/>
      </c>
      <c r="AJ75" s="3" t="str">
        <f t="shared" ref="AJ75:AJ100" si="13">IF($A75="ADD","Queenstown-Lakes District Council","")</f>
        <v/>
      </c>
      <c r="AK75" s="3" t="str">
        <f>IF($A75="","",IF((AND($A75="ADD",OR(AJ75="",AJ75="Queenstown-Lakes District Council"))),"70",(_xlfn.XLOOKUP(AJ75,ud_organisation_owner[lookupValue],ud_organisation_owner[lookupKey],""))))</f>
        <v/>
      </c>
      <c r="AL75" s="3" t="str">
        <f t="shared" ref="AL75:AL100" si="14">IF($A75="ADD","Queenstown-Lakes District Council","")</f>
        <v/>
      </c>
      <c r="AM75" s="3" t="str">
        <f>IF($A75="","",IF((AND($A75="ADD",OR(AL75="",AL75="Queenstown-Lakes District Council"))),"70",(_xlfn.XLOOKUP(AL75,ud_organisation_owner[lookupValue],ud_organisation_owner[lookupKey],""))))</f>
        <v/>
      </c>
      <c r="AN75" s="3" t="str">
        <f t="shared" ref="AN75:AN100" si="15">IF($A75="ADD","Local Authority","")</f>
        <v/>
      </c>
      <c r="AO75" s="3" t="str">
        <f>IF($A75="","",IF((AND($A75="ADD",OR(AN75="",AN75="Local Authority"))),"17",(_xlfn.XLOOKUP(AN75,ud_sub_organisation[lookupValue],ud_sub_organisation[lookupKey],""))))</f>
        <v/>
      </c>
      <c r="AP75" s="3" t="str">
        <f t="shared" ref="AP75:AP100" si="16">IF($A75="ADD","Vested assets","")</f>
        <v/>
      </c>
      <c r="AQ75" s="3" t="str">
        <f>IF($A75="","",IF((AND($A75="ADD",OR(AP75="",AP75="Vested assets"))),"12",(_xlfn.XLOOKUP(AP75,ud_work_origin[lookupValue],ud_work_origin[lookupKey],""))))</f>
        <v/>
      </c>
      <c r="AR75" s="8"/>
      <c r="AS75" s="2" t="str">
        <f t="shared" ref="AS75:AS100" si="17">IF($A75="ADD","TRUE","")</f>
        <v/>
      </c>
      <c r="AT75" s="3" t="str">
        <f t="shared" ref="AT75:AT100" si="18">IF($A75="ADD","Excellent","")</f>
        <v/>
      </c>
      <c r="AU75" s="3" t="str">
        <f>IF($A75="","",IF((AND($A75="ADD",OR(AT75="",AT75="Excellent"))),"1",(_xlfn.XLOOKUP(AT75,condition[lookupValue],condition[lookupKey],""))))</f>
        <v/>
      </c>
      <c r="AV75" s="7" t="str">
        <f t="shared" ref="AV75:AV100" si="19">IF(AB75&lt;&gt;"",AB75,"")</f>
        <v/>
      </c>
      <c r="AW75" s="9"/>
    </row>
    <row r="76" spans="2:49">
      <c r="B76" s="4"/>
      <c r="D76" s="3" t="str">
        <f>IF($A76="ADD",IF(NOT(ISBLANK(C76)),_xlfn.XLOOKUP(C76,roadnames[lookupValue],roadnames[lookupKey],"ERROR"),""), "")</f>
        <v/>
      </c>
      <c r="E76" s="5"/>
      <c r="F76" s="5"/>
      <c r="G76" s="4"/>
      <c r="H76" s="4"/>
      <c r="I76" s="6"/>
      <c r="J76" s="6"/>
      <c r="L76" s="3" t="str">
        <f>IF($A76="ADD",IF(NOT(ISBLANK(K76)),_xlfn.XLOOKUP(K76,side[lookupValue],side[lookupKey],"ERROR"),""), "")</f>
        <v/>
      </c>
      <c r="N76" s="3" t="str">
        <f>IF($A76="ADD",IF(NOT(ISBLANK(M76)),_xlfn.XLOOKUP(M76,ud_delineator_position[lookupValue],ud_delineator_position[lookupKey],"ERROR"),""), "")</f>
        <v/>
      </c>
      <c r="P76" s="6" t="str">
        <f t="shared" si="10"/>
        <v/>
      </c>
      <c r="Q76" s="4"/>
      <c r="S76" s="3" t="str">
        <f>IF($A76="ADD",IF(NOT(ISBLANK(R76)),_xlfn.XLOOKUP(R76,len_adjust_rsn[lookupValue],len_adjust_rsn[lookupKey],"ERROR"),""), "")</f>
        <v/>
      </c>
      <c r="U76" s="3" t="str">
        <f>IF($A76="ADD",IF(NOT(ISBLANK(T76)),_xlfn.XLOOKUP(T76,ud_delineator_post_type[lookupValue],ud_delineator_post_type[lookupKey],"ERROR"),""), "")</f>
        <v/>
      </c>
      <c r="W76" s="3" t="str">
        <f>IF($A76="ADD",IF(NOT(ISBLANK(V76)),_xlfn.XLOOKUP(V76,ud_delineator_colour[lookupValue],ud_delineator_colour[lookupKey],"ERROR"),""), "")</f>
        <v/>
      </c>
      <c r="X76" s="4"/>
      <c r="Y76" s="6"/>
      <c r="AB76" s="7"/>
      <c r="AC76" s="4" t="str">
        <f t="shared" ca="1" si="11"/>
        <v/>
      </c>
      <c r="AD76" s="4"/>
      <c r="AE76" s="3" t="str">
        <f t="shared" si="12"/>
        <v/>
      </c>
      <c r="AF76" s="3" t="str">
        <f>IF($A76="","",IF((AND($A76="ADD",OR(AE76="",AE76="In Use"))),"5",(_xlfn.XLOOKUP(AE76,ud_asset_status[lookupValue],ud_asset_status[lookupKey],""))))</f>
        <v/>
      </c>
      <c r="AG76" s="7"/>
      <c r="AI76" s="3" t="str">
        <f>IF($A76="ADD",IF(NOT(ISBLANK(AH76)),_xlfn.XLOOKUP(AH76,ar_replace_reason[lookupValue],ar_replace_reason[lookupKey],"ERROR"),""), "")</f>
        <v/>
      </c>
      <c r="AJ76" s="3" t="str">
        <f t="shared" si="13"/>
        <v/>
      </c>
      <c r="AK76" s="3" t="str">
        <f>IF($A76="","",IF((AND($A76="ADD",OR(AJ76="",AJ76="Queenstown-Lakes District Council"))),"70",(_xlfn.XLOOKUP(AJ76,ud_organisation_owner[lookupValue],ud_organisation_owner[lookupKey],""))))</f>
        <v/>
      </c>
      <c r="AL76" s="3" t="str">
        <f t="shared" si="14"/>
        <v/>
      </c>
      <c r="AM76" s="3" t="str">
        <f>IF($A76="","",IF((AND($A76="ADD",OR(AL76="",AL76="Queenstown-Lakes District Council"))),"70",(_xlfn.XLOOKUP(AL76,ud_organisation_owner[lookupValue],ud_organisation_owner[lookupKey],""))))</f>
        <v/>
      </c>
      <c r="AN76" s="3" t="str">
        <f t="shared" si="15"/>
        <v/>
      </c>
      <c r="AO76" s="3" t="str">
        <f>IF($A76="","",IF((AND($A76="ADD",OR(AN76="",AN76="Local Authority"))),"17",(_xlfn.XLOOKUP(AN76,ud_sub_organisation[lookupValue],ud_sub_organisation[lookupKey],""))))</f>
        <v/>
      </c>
      <c r="AP76" s="3" t="str">
        <f t="shared" si="16"/>
        <v/>
      </c>
      <c r="AQ76" s="3" t="str">
        <f>IF($A76="","",IF((AND($A76="ADD",OR(AP76="",AP76="Vested assets"))),"12",(_xlfn.XLOOKUP(AP76,ud_work_origin[lookupValue],ud_work_origin[lookupKey],""))))</f>
        <v/>
      </c>
      <c r="AR76" s="8"/>
      <c r="AS76" s="2" t="str">
        <f t="shared" si="17"/>
        <v/>
      </c>
      <c r="AT76" s="3" t="str">
        <f t="shared" si="18"/>
        <v/>
      </c>
      <c r="AU76" s="3" t="str">
        <f>IF($A76="","",IF((AND($A76="ADD",OR(AT76="",AT76="Excellent"))),"1",(_xlfn.XLOOKUP(AT76,condition[lookupValue],condition[lookupKey],""))))</f>
        <v/>
      </c>
      <c r="AV76" s="7" t="str">
        <f t="shared" si="19"/>
        <v/>
      </c>
      <c r="AW76" s="9"/>
    </row>
    <row r="77" spans="2:49">
      <c r="B77" s="4"/>
      <c r="D77" s="3" t="str">
        <f>IF($A77="ADD",IF(NOT(ISBLANK(C77)),_xlfn.XLOOKUP(C77,roadnames[lookupValue],roadnames[lookupKey],"ERROR"),""), "")</f>
        <v/>
      </c>
      <c r="E77" s="5"/>
      <c r="F77" s="5"/>
      <c r="G77" s="4"/>
      <c r="H77" s="4"/>
      <c r="I77" s="6"/>
      <c r="J77" s="6"/>
      <c r="L77" s="3" t="str">
        <f>IF($A77="ADD",IF(NOT(ISBLANK(K77)),_xlfn.XLOOKUP(K77,side[lookupValue],side[lookupKey],"ERROR"),""), "")</f>
        <v/>
      </c>
      <c r="N77" s="3" t="str">
        <f>IF($A77="ADD",IF(NOT(ISBLANK(M77)),_xlfn.XLOOKUP(M77,ud_delineator_position[lookupValue],ud_delineator_position[lookupKey],"ERROR"),""), "")</f>
        <v/>
      </c>
      <c r="P77" s="6" t="str">
        <f t="shared" si="10"/>
        <v/>
      </c>
      <c r="Q77" s="4"/>
      <c r="S77" s="3" t="str">
        <f>IF($A77="ADD",IF(NOT(ISBLANK(R77)),_xlfn.XLOOKUP(R77,len_adjust_rsn[lookupValue],len_adjust_rsn[lookupKey],"ERROR"),""), "")</f>
        <v/>
      </c>
      <c r="U77" s="3" t="str">
        <f>IF($A77="ADD",IF(NOT(ISBLANK(T77)),_xlfn.XLOOKUP(T77,ud_delineator_post_type[lookupValue],ud_delineator_post_type[lookupKey],"ERROR"),""), "")</f>
        <v/>
      </c>
      <c r="W77" s="3" t="str">
        <f>IF($A77="ADD",IF(NOT(ISBLANK(V77)),_xlfn.XLOOKUP(V77,ud_delineator_colour[lookupValue],ud_delineator_colour[lookupKey],"ERROR"),""), "")</f>
        <v/>
      </c>
      <c r="X77" s="4"/>
      <c r="Y77" s="6"/>
      <c r="AB77" s="7"/>
      <c r="AC77" s="4" t="str">
        <f t="shared" ca="1" si="11"/>
        <v/>
      </c>
      <c r="AD77" s="4"/>
      <c r="AE77" s="3" t="str">
        <f t="shared" si="12"/>
        <v/>
      </c>
      <c r="AF77" s="3" t="str">
        <f>IF($A77="","",IF((AND($A77="ADD",OR(AE77="",AE77="In Use"))),"5",(_xlfn.XLOOKUP(AE77,ud_asset_status[lookupValue],ud_asset_status[lookupKey],""))))</f>
        <v/>
      </c>
      <c r="AG77" s="7"/>
      <c r="AI77" s="3" t="str">
        <f>IF($A77="ADD",IF(NOT(ISBLANK(AH77)),_xlfn.XLOOKUP(AH77,ar_replace_reason[lookupValue],ar_replace_reason[lookupKey],"ERROR"),""), "")</f>
        <v/>
      </c>
      <c r="AJ77" s="3" t="str">
        <f t="shared" si="13"/>
        <v/>
      </c>
      <c r="AK77" s="3" t="str">
        <f>IF($A77="","",IF((AND($A77="ADD",OR(AJ77="",AJ77="Queenstown-Lakes District Council"))),"70",(_xlfn.XLOOKUP(AJ77,ud_organisation_owner[lookupValue],ud_organisation_owner[lookupKey],""))))</f>
        <v/>
      </c>
      <c r="AL77" s="3" t="str">
        <f t="shared" si="14"/>
        <v/>
      </c>
      <c r="AM77" s="3" t="str">
        <f>IF($A77="","",IF((AND($A77="ADD",OR(AL77="",AL77="Queenstown-Lakes District Council"))),"70",(_xlfn.XLOOKUP(AL77,ud_organisation_owner[lookupValue],ud_organisation_owner[lookupKey],""))))</f>
        <v/>
      </c>
      <c r="AN77" s="3" t="str">
        <f t="shared" si="15"/>
        <v/>
      </c>
      <c r="AO77" s="3" t="str">
        <f>IF($A77="","",IF((AND($A77="ADD",OR(AN77="",AN77="Local Authority"))),"17",(_xlfn.XLOOKUP(AN77,ud_sub_organisation[lookupValue],ud_sub_organisation[lookupKey],""))))</f>
        <v/>
      </c>
      <c r="AP77" s="3" t="str">
        <f t="shared" si="16"/>
        <v/>
      </c>
      <c r="AQ77" s="3" t="str">
        <f>IF($A77="","",IF((AND($A77="ADD",OR(AP77="",AP77="Vested assets"))),"12",(_xlfn.XLOOKUP(AP77,ud_work_origin[lookupValue],ud_work_origin[lookupKey],""))))</f>
        <v/>
      </c>
      <c r="AR77" s="8"/>
      <c r="AS77" s="2" t="str">
        <f t="shared" si="17"/>
        <v/>
      </c>
      <c r="AT77" s="3" t="str">
        <f t="shared" si="18"/>
        <v/>
      </c>
      <c r="AU77" s="3" t="str">
        <f>IF($A77="","",IF((AND($A77="ADD",OR(AT77="",AT77="Excellent"))),"1",(_xlfn.XLOOKUP(AT77,condition[lookupValue],condition[lookupKey],""))))</f>
        <v/>
      </c>
      <c r="AV77" s="7" t="str">
        <f t="shared" si="19"/>
        <v/>
      </c>
      <c r="AW77" s="9"/>
    </row>
    <row r="78" spans="2:49">
      <c r="B78" s="4"/>
      <c r="D78" s="3" t="str">
        <f>IF($A78="ADD",IF(NOT(ISBLANK(C78)),_xlfn.XLOOKUP(C78,roadnames[lookupValue],roadnames[lookupKey],"ERROR"),""), "")</f>
        <v/>
      </c>
      <c r="E78" s="5"/>
      <c r="F78" s="5"/>
      <c r="G78" s="4"/>
      <c r="H78" s="4"/>
      <c r="I78" s="6"/>
      <c r="J78" s="6"/>
      <c r="L78" s="3" t="str">
        <f>IF($A78="ADD",IF(NOT(ISBLANK(K78)),_xlfn.XLOOKUP(K78,side[lookupValue],side[lookupKey],"ERROR"),""), "")</f>
        <v/>
      </c>
      <c r="N78" s="3" t="str">
        <f>IF($A78="ADD",IF(NOT(ISBLANK(M78)),_xlfn.XLOOKUP(M78,ud_delineator_position[lookupValue],ud_delineator_position[lookupKey],"ERROR"),""), "")</f>
        <v/>
      </c>
      <c r="P78" s="6" t="str">
        <f t="shared" si="10"/>
        <v/>
      </c>
      <c r="Q78" s="4"/>
      <c r="S78" s="3" t="str">
        <f>IF($A78="ADD",IF(NOT(ISBLANK(R78)),_xlfn.XLOOKUP(R78,len_adjust_rsn[lookupValue],len_adjust_rsn[lookupKey],"ERROR"),""), "")</f>
        <v/>
      </c>
      <c r="U78" s="3" t="str">
        <f>IF($A78="ADD",IF(NOT(ISBLANK(T78)),_xlfn.XLOOKUP(T78,ud_delineator_post_type[lookupValue],ud_delineator_post_type[lookupKey],"ERROR"),""), "")</f>
        <v/>
      </c>
      <c r="W78" s="3" t="str">
        <f>IF($A78="ADD",IF(NOT(ISBLANK(V78)),_xlfn.XLOOKUP(V78,ud_delineator_colour[lookupValue],ud_delineator_colour[lookupKey],"ERROR"),""), "")</f>
        <v/>
      </c>
      <c r="X78" s="4"/>
      <c r="Y78" s="6"/>
      <c r="AB78" s="7"/>
      <c r="AC78" s="4" t="str">
        <f t="shared" ca="1" si="11"/>
        <v/>
      </c>
      <c r="AD78" s="4"/>
      <c r="AE78" s="3" t="str">
        <f t="shared" si="12"/>
        <v/>
      </c>
      <c r="AF78" s="3" t="str">
        <f>IF($A78="","",IF((AND($A78="ADD",OR(AE78="",AE78="In Use"))),"5",(_xlfn.XLOOKUP(AE78,ud_asset_status[lookupValue],ud_asset_status[lookupKey],""))))</f>
        <v/>
      </c>
      <c r="AG78" s="7"/>
      <c r="AI78" s="3" t="str">
        <f>IF($A78="ADD",IF(NOT(ISBLANK(AH78)),_xlfn.XLOOKUP(AH78,ar_replace_reason[lookupValue],ar_replace_reason[lookupKey],"ERROR"),""), "")</f>
        <v/>
      </c>
      <c r="AJ78" s="3" t="str">
        <f t="shared" si="13"/>
        <v/>
      </c>
      <c r="AK78" s="3" t="str">
        <f>IF($A78="","",IF((AND($A78="ADD",OR(AJ78="",AJ78="Queenstown-Lakes District Council"))),"70",(_xlfn.XLOOKUP(AJ78,ud_organisation_owner[lookupValue],ud_organisation_owner[lookupKey],""))))</f>
        <v/>
      </c>
      <c r="AL78" s="3" t="str">
        <f t="shared" si="14"/>
        <v/>
      </c>
      <c r="AM78" s="3" t="str">
        <f>IF($A78="","",IF((AND($A78="ADD",OR(AL78="",AL78="Queenstown-Lakes District Council"))),"70",(_xlfn.XLOOKUP(AL78,ud_organisation_owner[lookupValue],ud_organisation_owner[lookupKey],""))))</f>
        <v/>
      </c>
      <c r="AN78" s="3" t="str">
        <f t="shared" si="15"/>
        <v/>
      </c>
      <c r="AO78" s="3" t="str">
        <f>IF($A78="","",IF((AND($A78="ADD",OR(AN78="",AN78="Local Authority"))),"17",(_xlfn.XLOOKUP(AN78,ud_sub_organisation[lookupValue],ud_sub_organisation[lookupKey],""))))</f>
        <v/>
      </c>
      <c r="AP78" s="3" t="str">
        <f t="shared" si="16"/>
        <v/>
      </c>
      <c r="AQ78" s="3" t="str">
        <f>IF($A78="","",IF((AND($A78="ADD",OR(AP78="",AP78="Vested assets"))),"12",(_xlfn.XLOOKUP(AP78,ud_work_origin[lookupValue],ud_work_origin[lookupKey],""))))</f>
        <v/>
      </c>
      <c r="AR78" s="8"/>
      <c r="AS78" s="2" t="str">
        <f t="shared" si="17"/>
        <v/>
      </c>
      <c r="AT78" s="3" t="str">
        <f t="shared" si="18"/>
        <v/>
      </c>
      <c r="AU78" s="3" t="str">
        <f>IF($A78="","",IF((AND($A78="ADD",OR(AT78="",AT78="Excellent"))),"1",(_xlfn.XLOOKUP(AT78,condition[lookupValue],condition[lookupKey],""))))</f>
        <v/>
      </c>
      <c r="AV78" s="7" t="str">
        <f t="shared" si="19"/>
        <v/>
      </c>
      <c r="AW78" s="9"/>
    </row>
    <row r="79" spans="2:49">
      <c r="B79" s="4"/>
      <c r="D79" s="3" t="str">
        <f>IF($A79="ADD",IF(NOT(ISBLANK(C79)),_xlfn.XLOOKUP(C79,roadnames[lookupValue],roadnames[lookupKey],"ERROR"),""), "")</f>
        <v/>
      </c>
      <c r="E79" s="5"/>
      <c r="F79" s="5"/>
      <c r="G79" s="4"/>
      <c r="H79" s="4"/>
      <c r="I79" s="6"/>
      <c r="J79" s="6"/>
      <c r="L79" s="3" t="str">
        <f>IF($A79="ADD",IF(NOT(ISBLANK(K79)),_xlfn.XLOOKUP(K79,side[lookupValue],side[lookupKey],"ERROR"),""), "")</f>
        <v/>
      </c>
      <c r="N79" s="3" t="str">
        <f>IF($A79="ADD",IF(NOT(ISBLANK(M79)),_xlfn.XLOOKUP(M79,ud_delineator_position[lookupValue],ud_delineator_position[lookupKey],"ERROR"),""), "")</f>
        <v/>
      </c>
      <c r="P79" s="6" t="str">
        <f t="shared" si="10"/>
        <v/>
      </c>
      <c r="Q79" s="4"/>
      <c r="S79" s="3" t="str">
        <f>IF($A79="ADD",IF(NOT(ISBLANK(R79)),_xlfn.XLOOKUP(R79,len_adjust_rsn[lookupValue],len_adjust_rsn[lookupKey],"ERROR"),""), "")</f>
        <v/>
      </c>
      <c r="U79" s="3" t="str">
        <f>IF($A79="ADD",IF(NOT(ISBLANK(T79)),_xlfn.XLOOKUP(T79,ud_delineator_post_type[lookupValue],ud_delineator_post_type[lookupKey],"ERROR"),""), "")</f>
        <v/>
      </c>
      <c r="W79" s="3" t="str">
        <f>IF($A79="ADD",IF(NOT(ISBLANK(V79)),_xlfn.XLOOKUP(V79,ud_delineator_colour[lookupValue],ud_delineator_colour[lookupKey],"ERROR"),""), "")</f>
        <v/>
      </c>
      <c r="X79" s="4"/>
      <c r="Y79" s="6"/>
      <c r="AB79" s="7"/>
      <c r="AC79" s="4" t="str">
        <f t="shared" ca="1" si="11"/>
        <v/>
      </c>
      <c r="AD79" s="4"/>
      <c r="AE79" s="3" t="str">
        <f t="shared" si="12"/>
        <v/>
      </c>
      <c r="AF79" s="3" t="str">
        <f>IF($A79="","",IF((AND($A79="ADD",OR(AE79="",AE79="In Use"))),"5",(_xlfn.XLOOKUP(AE79,ud_asset_status[lookupValue],ud_asset_status[lookupKey],""))))</f>
        <v/>
      </c>
      <c r="AG79" s="7"/>
      <c r="AI79" s="3" t="str">
        <f>IF($A79="ADD",IF(NOT(ISBLANK(AH79)),_xlfn.XLOOKUP(AH79,ar_replace_reason[lookupValue],ar_replace_reason[lookupKey],"ERROR"),""), "")</f>
        <v/>
      </c>
      <c r="AJ79" s="3" t="str">
        <f t="shared" si="13"/>
        <v/>
      </c>
      <c r="AK79" s="3" t="str">
        <f>IF($A79="","",IF((AND($A79="ADD",OR(AJ79="",AJ79="Queenstown-Lakes District Council"))),"70",(_xlfn.XLOOKUP(AJ79,ud_organisation_owner[lookupValue],ud_organisation_owner[lookupKey],""))))</f>
        <v/>
      </c>
      <c r="AL79" s="3" t="str">
        <f t="shared" si="14"/>
        <v/>
      </c>
      <c r="AM79" s="3" t="str">
        <f>IF($A79="","",IF((AND($A79="ADD",OR(AL79="",AL79="Queenstown-Lakes District Council"))),"70",(_xlfn.XLOOKUP(AL79,ud_organisation_owner[lookupValue],ud_organisation_owner[lookupKey],""))))</f>
        <v/>
      </c>
      <c r="AN79" s="3" t="str">
        <f t="shared" si="15"/>
        <v/>
      </c>
      <c r="AO79" s="3" t="str">
        <f>IF($A79="","",IF((AND($A79="ADD",OR(AN79="",AN79="Local Authority"))),"17",(_xlfn.XLOOKUP(AN79,ud_sub_organisation[lookupValue],ud_sub_organisation[lookupKey],""))))</f>
        <v/>
      </c>
      <c r="AP79" s="3" t="str">
        <f t="shared" si="16"/>
        <v/>
      </c>
      <c r="AQ79" s="3" t="str">
        <f>IF($A79="","",IF((AND($A79="ADD",OR(AP79="",AP79="Vested assets"))),"12",(_xlfn.XLOOKUP(AP79,ud_work_origin[lookupValue],ud_work_origin[lookupKey],""))))</f>
        <v/>
      </c>
      <c r="AR79" s="8"/>
      <c r="AS79" s="2" t="str">
        <f t="shared" si="17"/>
        <v/>
      </c>
      <c r="AT79" s="3" t="str">
        <f t="shared" si="18"/>
        <v/>
      </c>
      <c r="AU79" s="3" t="str">
        <f>IF($A79="","",IF((AND($A79="ADD",OR(AT79="",AT79="Excellent"))),"1",(_xlfn.XLOOKUP(AT79,condition[lookupValue],condition[lookupKey],""))))</f>
        <v/>
      </c>
      <c r="AV79" s="7" t="str">
        <f t="shared" si="19"/>
        <v/>
      </c>
      <c r="AW79" s="9"/>
    </row>
    <row r="80" spans="2:49">
      <c r="B80" s="4"/>
      <c r="D80" s="3" t="str">
        <f>IF($A80="ADD",IF(NOT(ISBLANK(C80)),_xlfn.XLOOKUP(C80,roadnames[lookupValue],roadnames[lookupKey],"ERROR"),""), "")</f>
        <v/>
      </c>
      <c r="E80" s="5"/>
      <c r="F80" s="5"/>
      <c r="G80" s="4"/>
      <c r="H80" s="4"/>
      <c r="I80" s="6"/>
      <c r="J80" s="6"/>
      <c r="L80" s="3" t="str">
        <f>IF($A80="ADD",IF(NOT(ISBLANK(K80)),_xlfn.XLOOKUP(K80,side[lookupValue],side[lookupKey],"ERROR"),""), "")</f>
        <v/>
      </c>
      <c r="N80" s="3" t="str">
        <f>IF($A80="ADD",IF(NOT(ISBLANK(M80)),_xlfn.XLOOKUP(M80,ud_delineator_position[lookupValue],ud_delineator_position[lookupKey],"ERROR"),""), "")</f>
        <v/>
      </c>
      <c r="P80" s="6" t="str">
        <f t="shared" si="10"/>
        <v/>
      </c>
      <c r="Q80" s="4"/>
      <c r="S80" s="3" t="str">
        <f>IF($A80="ADD",IF(NOT(ISBLANK(R80)),_xlfn.XLOOKUP(R80,len_adjust_rsn[lookupValue],len_adjust_rsn[lookupKey],"ERROR"),""), "")</f>
        <v/>
      </c>
      <c r="U80" s="3" t="str">
        <f>IF($A80="ADD",IF(NOT(ISBLANK(T80)),_xlfn.XLOOKUP(T80,ud_delineator_post_type[lookupValue],ud_delineator_post_type[lookupKey],"ERROR"),""), "")</f>
        <v/>
      </c>
      <c r="W80" s="3" t="str">
        <f>IF($A80="ADD",IF(NOT(ISBLANK(V80)),_xlfn.XLOOKUP(V80,ud_delineator_colour[lookupValue],ud_delineator_colour[lookupKey],"ERROR"),""), "")</f>
        <v/>
      </c>
      <c r="X80" s="4"/>
      <c r="Y80" s="6"/>
      <c r="AB80" s="7"/>
      <c r="AC80" s="4" t="str">
        <f t="shared" ca="1" si="11"/>
        <v/>
      </c>
      <c r="AD80" s="4"/>
      <c r="AE80" s="3" t="str">
        <f t="shared" si="12"/>
        <v/>
      </c>
      <c r="AF80" s="3" t="str">
        <f>IF($A80="","",IF((AND($A80="ADD",OR(AE80="",AE80="In Use"))),"5",(_xlfn.XLOOKUP(AE80,ud_asset_status[lookupValue],ud_asset_status[lookupKey],""))))</f>
        <v/>
      </c>
      <c r="AG80" s="7"/>
      <c r="AI80" s="3" t="str">
        <f>IF($A80="ADD",IF(NOT(ISBLANK(AH80)),_xlfn.XLOOKUP(AH80,ar_replace_reason[lookupValue],ar_replace_reason[lookupKey],"ERROR"),""), "")</f>
        <v/>
      </c>
      <c r="AJ80" s="3" t="str">
        <f t="shared" si="13"/>
        <v/>
      </c>
      <c r="AK80" s="3" t="str">
        <f>IF($A80="","",IF((AND($A80="ADD",OR(AJ80="",AJ80="Queenstown-Lakes District Council"))),"70",(_xlfn.XLOOKUP(AJ80,ud_organisation_owner[lookupValue],ud_organisation_owner[lookupKey],""))))</f>
        <v/>
      </c>
      <c r="AL80" s="3" t="str">
        <f t="shared" si="14"/>
        <v/>
      </c>
      <c r="AM80" s="3" t="str">
        <f>IF($A80="","",IF((AND($A80="ADD",OR(AL80="",AL80="Queenstown-Lakes District Council"))),"70",(_xlfn.XLOOKUP(AL80,ud_organisation_owner[lookupValue],ud_organisation_owner[lookupKey],""))))</f>
        <v/>
      </c>
      <c r="AN80" s="3" t="str">
        <f t="shared" si="15"/>
        <v/>
      </c>
      <c r="AO80" s="3" t="str">
        <f>IF($A80="","",IF((AND($A80="ADD",OR(AN80="",AN80="Local Authority"))),"17",(_xlfn.XLOOKUP(AN80,ud_sub_organisation[lookupValue],ud_sub_organisation[lookupKey],""))))</f>
        <v/>
      </c>
      <c r="AP80" s="3" t="str">
        <f t="shared" si="16"/>
        <v/>
      </c>
      <c r="AQ80" s="3" t="str">
        <f>IF($A80="","",IF((AND($A80="ADD",OR(AP80="",AP80="Vested assets"))),"12",(_xlfn.XLOOKUP(AP80,ud_work_origin[lookupValue],ud_work_origin[lookupKey],""))))</f>
        <v/>
      </c>
      <c r="AR80" s="8"/>
      <c r="AS80" s="2" t="str">
        <f t="shared" si="17"/>
        <v/>
      </c>
      <c r="AT80" s="3" t="str">
        <f t="shared" si="18"/>
        <v/>
      </c>
      <c r="AU80" s="3" t="str">
        <f>IF($A80="","",IF((AND($A80="ADD",OR(AT80="",AT80="Excellent"))),"1",(_xlfn.XLOOKUP(AT80,condition[lookupValue],condition[lookupKey],""))))</f>
        <v/>
      </c>
      <c r="AV80" s="7" t="str">
        <f t="shared" si="19"/>
        <v/>
      </c>
      <c r="AW80" s="9"/>
    </row>
    <row r="81" spans="2:49">
      <c r="B81" s="4"/>
      <c r="D81" s="3" t="str">
        <f>IF($A81="ADD",IF(NOT(ISBLANK(C81)),_xlfn.XLOOKUP(C81,roadnames[lookupValue],roadnames[lookupKey],"ERROR"),""), "")</f>
        <v/>
      </c>
      <c r="E81" s="5"/>
      <c r="F81" s="5"/>
      <c r="G81" s="4"/>
      <c r="H81" s="4"/>
      <c r="I81" s="6"/>
      <c r="J81" s="6"/>
      <c r="L81" s="3" t="str">
        <f>IF($A81="ADD",IF(NOT(ISBLANK(K81)),_xlfn.XLOOKUP(K81,side[lookupValue],side[lookupKey],"ERROR"),""), "")</f>
        <v/>
      </c>
      <c r="N81" s="3" t="str">
        <f>IF($A81="ADD",IF(NOT(ISBLANK(M81)),_xlfn.XLOOKUP(M81,ud_delineator_position[lookupValue],ud_delineator_position[lookupKey],"ERROR"),""), "")</f>
        <v/>
      </c>
      <c r="P81" s="6" t="str">
        <f t="shared" si="10"/>
        <v/>
      </c>
      <c r="Q81" s="4"/>
      <c r="S81" s="3" t="str">
        <f>IF($A81="ADD",IF(NOT(ISBLANK(R81)),_xlfn.XLOOKUP(R81,len_adjust_rsn[lookupValue],len_adjust_rsn[lookupKey],"ERROR"),""), "")</f>
        <v/>
      </c>
      <c r="U81" s="3" t="str">
        <f>IF($A81="ADD",IF(NOT(ISBLANK(T81)),_xlfn.XLOOKUP(T81,ud_delineator_post_type[lookupValue],ud_delineator_post_type[lookupKey],"ERROR"),""), "")</f>
        <v/>
      </c>
      <c r="W81" s="3" t="str">
        <f>IF($A81="ADD",IF(NOT(ISBLANK(V81)),_xlfn.XLOOKUP(V81,ud_delineator_colour[lookupValue],ud_delineator_colour[lookupKey],"ERROR"),""), "")</f>
        <v/>
      </c>
      <c r="X81" s="4"/>
      <c r="Y81" s="6"/>
      <c r="AB81" s="7"/>
      <c r="AC81" s="4" t="str">
        <f t="shared" ca="1" si="11"/>
        <v/>
      </c>
      <c r="AD81" s="4"/>
      <c r="AE81" s="3" t="str">
        <f t="shared" si="12"/>
        <v/>
      </c>
      <c r="AF81" s="3" t="str">
        <f>IF($A81="","",IF((AND($A81="ADD",OR(AE81="",AE81="In Use"))),"5",(_xlfn.XLOOKUP(AE81,ud_asset_status[lookupValue],ud_asset_status[lookupKey],""))))</f>
        <v/>
      </c>
      <c r="AG81" s="7"/>
      <c r="AI81" s="3" t="str">
        <f>IF($A81="ADD",IF(NOT(ISBLANK(AH81)),_xlfn.XLOOKUP(AH81,ar_replace_reason[lookupValue],ar_replace_reason[lookupKey],"ERROR"),""), "")</f>
        <v/>
      </c>
      <c r="AJ81" s="3" t="str">
        <f t="shared" si="13"/>
        <v/>
      </c>
      <c r="AK81" s="3" t="str">
        <f>IF($A81="","",IF((AND($A81="ADD",OR(AJ81="",AJ81="Queenstown-Lakes District Council"))),"70",(_xlfn.XLOOKUP(AJ81,ud_organisation_owner[lookupValue],ud_organisation_owner[lookupKey],""))))</f>
        <v/>
      </c>
      <c r="AL81" s="3" t="str">
        <f t="shared" si="14"/>
        <v/>
      </c>
      <c r="AM81" s="3" t="str">
        <f>IF($A81="","",IF((AND($A81="ADD",OR(AL81="",AL81="Queenstown-Lakes District Council"))),"70",(_xlfn.XLOOKUP(AL81,ud_organisation_owner[lookupValue],ud_organisation_owner[lookupKey],""))))</f>
        <v/>
      </c>
      <c r="AN81" s="3" t="str">
        <f t="shared" si="15"/>
        <v/>
      </c>
      <c r="AO81" s="3" t="str">
        <f>IF($A81="","",IF((AND($A81="ADD",OR(AN81="",AN81="Local Authority"))),"17",(_xlfn.XLOOKUP(AN81,ud_sub_organisation[lookupValue],ud_sub_organisation[lookupKey],""))))</f>
        <v/>
      </c>
      <c r="AP81" s="3" t="str">
        <f t="shared" si="16"/>
        <v/>
      </c>
      <c r="AQ81" s="3" t="str">
        <f>IF($A81="","",IF((AND($A81="ADD",OR(AP81="",AP81="Vested assets"))),"12",(_xlfn.XLOOKUP(AP81,ud_work_origin[lookupValue],ud_work_origin[lookupKey],""))))</f>
        <v/>
      </c>
      <c r="AR81" s="8"/>
      <c r="AS81" s="2" t="str">
        <f t="shared" si="17"/>
        <v/>
      </c>
      <c r="AT81" s="3" t="str">
        <f t="shared" si="18"/>
        <v/>
      </c>
      <c r="AU81" s="3" t="str">
        <f>IF($A81="","",IF((AND($A81="ADD",OR(AT81="",AT81="Excellent"))),"1",(_xlfn.XLOOKUP(AT81,condition[lookupValue],condition[lookupKey],""))))</f>
        <v/>
      </c>
      <c r="AV81" s="7" t="str">
        <f t="shared" si="19"/>
        <v/>
      </c>
      <c r="AW81" s="9"/>
    </row>
    <row r="82" spans="2:49">
      <c r="B82" s="4"/>
      <c r="D82" s="3" t="str">
        <f>IF($A82="ADD",IF(NOT(ISBLANK(C82)),_xlfn.XLOOKUP(C82,roadnames[lookupValue],roadnames[lookupKey],"ERROR"),""), "")</f>
        <v/>
      </c>
      <c r="E82" s="5"/>
      <c r="F82" s="5"/>
      <c r="G82" s="4"/>
      <c r="H82" s="4"/>
      <c r="I82" s="6"/>
      <c r="J82" s="6"/>
      <c r="L82" s="3" t="str">
        <f>IF($A82="ADD",IF(NOT(ISBLANK(K82)),_xlfn.XLOOKUP(K82,side[lookupValue],side[lookupKey],"ERROR"),""), "")</f>
        <v/>
      </c>
      <c r="N82" s="3" t="str">
        <f>IF($A82="ADD",IF(NOT(ISBLANK(M82)),_xlfn.XLOOKUP(M82,ud_delineator_position[lookupValue],ud_delineator_position[lookupKey],"ERROR"),""), "")</f>
        <v/>
      </c>
      <c r="P82" s="6" t="str">
        <f t="shared" si="10"/>
        <v/>
      </c>
      <c r="Q82" s="4"/>
      <c r="S82" s="3" t="str">
        <f>IF($A82="ADD",IF(NOT(ISBLANK(R82)),_xlfn.XLOOKUP(R82,len_adjust_rsn[lookupValue],len_adjust_rsn[lookupKey],"ERROR"),""), "")</f>
        <v/>
      </c>
      <c r="U82" s="3" t="str">
        <f>IF($A82="ADD",IF(NOT(ISBLANK(T82)),_xlfn.XLOOKUP(T82,ud_delineator_post_type[lookupValue],ud_delineator_post_type[lookupKey],"ERROR"),""), "")</f>
        <v/>
      </c>
      <c r="W82" s="3" t="str">
        <f>IF($A82="ADD",IF(NOT(ISBLANK(V82)),_xlfn.XLOOKUP(V82,ud_delineator_colour[lookupValue],ud_delineator_colour[lookupKey],"ERROR"),""), "")</f>
        <v/>
      </c>
      <c r="X82" s="4"/>
      <c r="Y82" s="6"/>
      <c r="AB82" s="7"/>
      <c r="AC82" s="4" t="str">
        <f t="shared" ca="1" si="11"/>
        <v/>
      </c>
      <c r="AD82" s="4"/>
      <c r="AE82" s="3" t="str">
        <f t="shared" si="12"/>
        <v/>
      </c>
      <c r="AF82" s="3" t="str">
        <f>IF($A82="","",IF((AND($A82="ADD",OR(AE82="",AE82="In Use"))),"5",(_xlfn.XLOOKUP(AE82,ud_asset_status[lookupValue],ud_asset_status[lookupKey],""))))</f>
        <v/>
      </c>
      <c r="AG82" s="7"/>
      <c r="AI82" s="3" t="str">
        <f>IF($A82="ADD",IF(NOT(ISBLANK(AH82)),_xlfn.XLOOKUP(AH82,ar_replace_reason[lookupValue],ar_replace_reason[lookupKey],"ERROR"),""), "")</f>
        <v/>
      </c>
      <c r="AJ82" s="3" t="str">
        <f t="shared" si="13"/>
        <v/>
      </c>
      <c r="AK82" s="3" t="str">
        <f>IF($A82="","",IF((AND($A82="ADD",OR(AJ82="",AJ82="Queenstown-Lakes District Council"))),"70",(_xlfn.XLOOKUP(AJ82,ud_organisation_owner[lookupValue],ud_organisation_owner[lookupKey],""))))</f>
        <v/>
      </c>
      <c r="AL82" s="3" t="str">
        <f t="shared" si="14"/>
        <v/>
      </c>
      <c r="AM82" s="3" t="str">
        <f>IF($A82="","",IF((AND($A82="ADD",OR(AL82="",AL82="Queenstown-Lakes District Council"))),"70",(_xlfn.XLOOKUP(AL82,ud_organisation_owner[lookupValue],ud_organisation_owner[lookupKey],""))))</f>
        <v/>
      </c>
      <c r="AN82" s="3" t="str">
        <f t="shared" si="15"/>
        <v/>
      </c>
      <c r="AO82" s="3" t="str">
        <f>IF($A82="","",IF((AND($A82="ADD",OR(AN82="",AN82="Local Authority"))),"17",(_xlfn.XLOOKUP(AN82,ud_sub_organisation[lookupValue],ud_sub_organisation[lookupKey],""))))</f>
        <v/>
      </c>
      <c r="AP82" s="3" t="str">
        <f t="shared" si="16"/>
        <v/>
      </c>
      <c r="AQ82" s="3" t="str">
        <f>IF($A82="","",IF((AND($A82="ADD",OR(AP82="",AP82="Vested assets"))),"12",(_xlfn.XLOOKUP(AP82,ud_work_origin[lookupValue],ud_work_origin[lookupKey],""))))</f>
        <v/>
      </c>
      <c r="AR82" s="8"/>
      <c r="AS82" s="2" t="str">
        <f t="shared" si="17"/>
        <v/>
      </c>
      <c r="AT82" s="3" t="str">
        <f t="shared" si="18"/>
        <v/>
      </c>
      <c r="AU82" s="3" t="str">
        <f>IF($A82="","",IF((AND($A82="ADD",OR(AT82="",AT82="Excellent"))),"1",(_xlfn.XLOOKUP(AT82,condition[lookupValue],condition[lookupKey],""))))</f>
        <v/>
      </c>
      <c r="AV82" s="7" t="str">
        <f t="shared" si="19"/>
        <v/>
      </c>
      <c r="AW82" s="9"/>
    </row>
    <row r="83" spans="2:49">
      <c r="B83" s="4"/>
      <c r="D83" s="3" t="str">
        <f>IF($A83="ADD",IF(NOT(ISBLANK(C83)),_xlfn.XLOOKUP(C83,roadnames[lookupValue],roadnames[lookupKey],"ERROR"),""), "")</f>
        <v/>
      </c>
      <c r="E83" s="5"/>
      <c r="F83" s="5"/>
      <c r="G83" s="4"/>
      <c r="H83" s="4"/>
      <c r="I83" s="6"/>
      <c r="J83" s="6"/>
      <c r="L83" s="3" t="str">
        <f>IF($A83="ADD",IF(NOT(ISBLANK(K83)),_xlfn.XLOOKUP(K83,side[lookupValue],side[lookupKey],"ERROR"),""), "")</f>
        <v/>
      </c>
      <c r="N83" s="3" t="str">
        <f>IF($A83="ADD",IF(NOT(ISBLANK(M83)),_xlfn.XLOOKUP(M83,ud_delineator_position[lookupValue],ud_delineator_position[lookupKey],"ERROR"),""), "")</f>
        <v/>
      </c>
      <c r="P83" s="6" t="str">
        <f t="shared" si="10"/>
        <v/>
      </c>
      <c r="Q83" s="4"/>
      <c r="S83" s="3" t="str">
        <f>IF($A83="ADD",IF(NOT(ISBLANK(R83)),_xlfn.XLOOKUP(R83,len_adjust_rsn[lookupValue],len_adjust_rsn[lookupKey],"ERROR"),""), "")</f>
        <v/>
      </c>
      <c r="U83" s="3" t="str">
        <f>IF($A83="ADD",IF(NOT(ISBLANK(T83)),_xlfn.XLOOKUP(T83,ud_delineator_post_type[lookupValue],ud_delineator_post_type[lookupKey],"ERROR"),""), "")</f>
        <v/>
      </c>
      <c r="W83" s="3" t="str">
        <f>IF($A83="ADD",IF(NOT(ISBLANK(V83)),_xlfn.XLOOKUP(V83,ud_delineator_colour[lookupValue],ud_delineator_colour[lookupKey],"ERROR"),""), "")</f>
        <v/>
      </c>
      <c r="X83" s="4"/>
      <c r="Y83" s="6"/>
      <c r="AB83" s="7"/>
      <c r="AC83" s="4" t="str">
        <f t="shared" ca="1" si="11"/>
        <v/>
      </c>
      <c r="AD83" s="4"/>
      <c r="AE83" s="3" t="str">
        <f t="shared" si="12"/>
        <v/>
      </c>
      <c r="AF83" s="3" t="str">
        <f>IF($A83="","",IF((AND($A83="ADD",OR(AE83="",AE83="In Use"))),"5",(_xlfn.XLOOKUP(AE83,ud_asset_status[lookupValue],ud_asset_status[lookupKey],""))))</f>
        <v/>
      </c>
      <c r="AG83" s="7"/>
      <c r="AI83" s="3" t="str">
        <f>IF($A83="ADD",IF(NOT(ISBLANK(AH83)),_xlfn.XLOOKUP(AH83,ar_replace_reason[lookupValue],ar_replace_reason[lookupKey],"ERROR"),""), "")</f>
        <v/>
      </c>
      <c r="AJ83" s="3" t="str">
        <f t="shared" si="13"/>
        <v/>
      </c>
      <c r="AK83" s="3" t="str">
        <f>IF($A83="","",IF((AND($A83="ADD",OR(AJ83="",AJ83="Queenstown-Lakes District Council"))),"70",(_xlfn.XLOOKUP(AJ83,ud_organisation_owner[lookupValue],ud_organisation_owner[lookupKey],""))))</f>
        <v/>
      </c>
      <c r="AL83" s="3" t="str">
        <f t="shared" si="14"/>
        <v/>
      </c>
      <c r="AM83" s="3" t="str">
        <f>IF($A83="","",IF((AND($A83="ADD",OR(AL83="",AL83="Queenstown-Lakes District Council"))),"70",(_xlfn.XLOOKUP(AL83,ud_organisation_owner[lookupValue],ud_organisation_owner[lookupKey],""))))</f>
        <v/>
      </c>
      <c r="AN83" s="3" t="str">
        <f t="shared" si="15"/>
        <v/>
      </c>
      <c r="AO83" s="3" t="str">
        <f>IF($A83="","",IF((AND($A83="ADD",OR(AN83="",AN83="Local Authority"))),"17",(_xlfn.XLOOKUP(AN83,ud_sub_organisation[lookupValue],ud_sub_organisation[lookupKey],""))))</f>
        <v/>
      </c>
      <c r="AP83" s="3" t="str">
        <f t="shared" si="16"/>
        <v/>
      </c>
      <c r="AQ83" s="3" t="str">
        <f>IF($A83="","",IF((AND($A83="ADD",OR(AP83="",AP83="Vested assets"))),"12",(_xlfn.XLOOKUP(AP83,ud_work_origin[lookupValue],ud_work_origin[lookupKey],""))))</f>
        <v/>
      </c>
      <c r="AR83" s="8"/>
      <c r="AS83" s="2" t="str">
        <f t="shared" si="17"/>
        <v/>
      </c>
      <c r="AT83" s="3" t="str">
        <f t="shared" si="18"/>
        <v/>
      </c>
      <c r="AU83" s="3" t="str">
        <f>IF($A83="","",IF((AND($A83="ADD",OR(AT83="",AT83="Excellent"))),"1",(_xlfn.XLOOKUP(AT83,condition[lookupValue],condition[lookupKey],""))))</f>
        <v/>
      </c>
      <c r="AV83" s="7" t="str">
        <f t="shared" si="19"/>
        <v/>
      </c>
      <c r="AW83" s="9"/>
    </row>
    <row r="84" spans="2:49">
      <c r="B84" s="4"/>
      <c r="D84" s="3" t="str">
        <f>IF($A84="ADD",IF(NOT(ISBLANK(C84)),_xlfn.XLOOKUP(C84,roadnames[lookupValue],roadnames[lookupKey],"ERROR"),""), "")</f>
        <v/>
      </c>
      <c r="E84" s="5"/>
      <c r="F84" s="5"/>
      <c r="G84" s="4"/>
      <c r="H84" s="4"/>
      <c r="I84" s="6"/>
      <c r="J84" s="6"/>
      <c r="L84" s="3" t="str">
        <f>IF($A84="ADD",IF(NOT(ISBLANK(K84)),_xlfn.XLOOKUP(K84,side[lookupValue],side[lookupKey],"ERROR"),""), "")</f>
        <v/>
      </c>
      <c r="N84" s="3" t="str">
        <f>IF($A84="ADD",IF(NOT(ISBLANK(M84)),_xlfn.XLOOKUP(M84,ud_delineator_position[lookupValue],ud_delineator_position[lookupKey],"ERROR"),""), "")</f>
        <v/>
      </c>
      <c r="P84" s="6" t="str">
        <f t="shared" si="10"/>
        <v/>
      </c>
      <c r="Q84" s="4"/>
      <c r="S84" s="3" t="str">
        <f>IF($A84="ADD",IF(NOT(ISBLANK(R84)),_xlfn.XLOOKUP(R84,len_adjust_rsn[lookupValue],len_adjust_rsn[lookupKey],"ERROR"),""), "")</f>
        <v/>
      </c>
      <c r="U84" s="3" t="str">
        <f>IF($A84="ADD",IF(NOT(ISBLANK(T84)),_xlfn.XLOOKUP(T84,ud_delineator_post_type[lookupValue],ud_delineator_post_type[lookupKey],"ERROR"),""), "")</f>
        <v/>
      </c>
      <c r="W84" s="3" t="str">
        <f>IF($A84="ADD",IF(NOT(ISBLANK(V84)),_xlfn.XLOOKUP(V84,ud_delineator_colour[lookupValue],ud_delineator_colour[lookupKey],"ERROR"),""), "")</f>
        <v/>
      </c>
      <c r="X84" s="4"/>
      <c r="Y84" s="6"/>
      <c r="AB84" s="7"/>
      <c r="AC84" s="4" t="str">
        <f t="shared" ca="1" si="11"/>
        <v/>
      </c>
      <c r="AD84" s="4"/>
      <c r="AE84" s="3" t="str">
        <f t="shared" si="12"/>
        <v/>
      </c>
      <c r="AF84" s="3" t="str">
        <f>IF($A84="","",IF((AND($A84="ADD",OR(AE84="",AE84="In Use"))),"5",(_xlfn.XLOOKUP(AE84,ud_asset_status[lookupValue],ud_asset_status[lookupKey],""))))</f>
        <v/>
      </c>
      <c r="AG84" s="7"/>
      <c r="AI84" s="3" t="str">
        <f>IF($A84="ADD",IF(NOT(ISBLANK(AH84)),_xlfn.XLOOKUP(AH84,ar_replace_reason[lookupValue],ar_replace_reason[lookupKey],"ERROR"),""), "")</f>
        <v/>
      </c>
      <c r="AJ84" s="3" t="str">
        <f t="shared" si="13"/>
        <v/>
      </c>
      <c r="AK84" s="3" t="str">
        <f>IF($A84="","",IF((AND($A84="ADD",OR(AJ84="",AJ84="Queenstown-Lakes District Council"))),"70",(_xlfn.XLOOKUP(AJ84,ud_organisation_owner[lookupValue],ud_organisation_owner[lookupKey],""))))</f>
        <v/>
      </c>
      <c r="AL84" s="3" t="str">
        <f t="shared" si="14"/>
        <v/>
      </c>
      <c r="AM84" s="3" t="str">
        <f>IF($A84="","",IF((AND($A84="ADD",OR(AL84="",AL84="Queenstown-Lakes District Council"))),"70",(_xlfn.XLOOKUP(AL84,ud_organisation_owner[lookupValue],ud_organisation_owner[lookupKey],""))))</f>
        <v/>
      </c>
      <c r="AN84" s="3" t="str">
        <f t="shared" si="15"/>
        <v/>
      </c>
      <c r="AO84" s="3" t="str">
        <f>IF($A84="","",IF((AND($A84="ADD",OR(AN84="",AN84="Local Authority"))),"17",(_xlfn.XLOOKUP(AN84,ud_sub_organisation[lookupValue],ud_sub_organisation[lookupKey],""))))</f>
        <v/>
      </c>
      <c r="AP84" s="3" t="str">
        <f t="shared" si="16"/>
        <v/>
      </c>
      <c r="AQ84" s="3" t="str">
        <f>IF($A84="","",IF((AND($A84="ADD",OR(AP84="",AP84="Vested assets"))),"12",(_xlfn.XLOOKUP(AP84,ud_work_origin[lookupValue],ud_work_origin[lookupKey],""))))</f>
        <v/>
      </c>
      <c r="AR84" s="8"/>
      <c r="AS84" s="2" t="str">
        <f t="shared" si="17"/>
        <v/>
      </c>
      <c r="AT84" s="3" t="str">
        <f t="shared" si="18"/>
        <v/>
      </c>
      <c r="AU84" s="3" t="str">
        <f>IF($A84="","",IF((AND($A84="ADD",OR(AT84="",AT84="Excellent"))),"1",(_xlfn.XLOOKUP(AT84,condition[lookupValue],condition[lookupKey],""))))</f>
        <v/>
      </c>
      <c r="AV84" s="7" t="str">
        <f t="shared" si="19"/>
        <v/>
      </c>
      <c r="AW84" s="9"/>
    </row>
    <row r="85" spans="2:49">
      <c r="B85" s="4"/>
      <c r="D85" s="3" t="str">
        <f>IF($A85="ADD",IF(NOT(ISBLANK(C85)),_xlfn.XLOOKUP(C85,roadnames[lookupValue],roadnames[lookupKey],"ERROR"),""), "")</f>
        <v/>
      </c>
      <c r="E85" s="5"/>
      <c r="F85" s="5"/>
      <c r="G85" s="4"/>
      <c r="H85" s="4"/>
      <c r="I85" s="6"/>
      <c r="J85" s="6"/>
      <c r="L85" s="3" t="str">
        <f>IF($A85="ADD",IF(NOT(ISBLANK(K85)),_xlfn.XLOOKUP(K85,side[lookupValue],side[lookupKey],"ERROR"),""), "")</f>
        <v/>
      </c>
      <c r="N85" s="3" t="str">
        <f>IF($A85="ADD",IF(NOT(ISBLANK(M85)),_xlfn.XLOOKUP(M85,ud_delineator_position[lookupValue],ud_delineator_position[lookupKey],"ERROR"),""), "")</f>
        <v/>
      </c>
      <c r="P85" s="6" t="str">
        <f t="shared" si="10"/>
        <v/>
      </c>
      <c r="Q85" s="4"/>
      <c r="S85" s="3" t="str">
        <f>IF($A85="ADD",IF(NOT(ISBLANK(R85)),_xlfn.XLOOKUP(R85,len_adjust_rsn[lookupValue],len_adjust_rsn[lookupKey],"ERROR"),""), "")</f>
        <v/>
      </c>
      <c r="U85" s="3" t="str">
        <f>IF($A85="ADD",IF(NOT(ISBLANK(T85)),_xlfn.XLOOKUP(T85,ud_delineator_post_type[lookupValue],ud_delineator_post_type[lookupKey],"ERROR"),""), "")</f>
        <v/>
      </c>
      <c r="W85" s="3" t="str">
        <f>IF($A85="ADD",IF(NOT(ISBLANK(V85)),_xlfn.XLOOKUP(V85,ud_delineator_colour[lookupValue],ud_delineator_colour[lookupKey],"ERROR"),""), "")</f>
        <v/>
      </c>
      <c r="X85" s="4"/>
      <c r="Y85" s="6"/>
      <c r="AB85" s="7"/>
      <c r="AC85" s="4" t="str">
        <f t="shared" ca="1" si="11"/>
        <v/>
      </c>
      <c r="AD85" s="4"/>
      <c r="AE85" s="3" t="str">
        <f t="shared" si="12"/>
        <v/>
      </c>
      <c r="AF85" s="3" t="str">
        <f>IF($A85="","",IF((AND($A85="ADD",OR(AE85="",AE85="In Use"))),"5",(_xlfn.XLOOKUP(AE85,ud_asset_status[lookupValue],ud_asset_status[lookupKey],""))))</f>
        <v/>
      </c>
      <c r="AG85" s="7"/>
      <c r="AI85" s="3" t="str">
        <f>IF($A85="ADD",IF(NOT(ISBLANK(AH85)),_xlfn.XLOOKUP(AH85,ar_replace_reason[lookupValue],ar_replace_reason[lookupKey],"ERROR"),""), "")</f>
        <v/>
      </c>
      <c r="AJ85" s="3" t="str">
        <f t="shared" si="13"/>
        <v/>
      </c>
      <c r="AK85" s="3" t="str">
        <f>IF($A85="","",IF((AND($A85="ADD",OR(AJ85="",AJ85="Queenstown-Lakes District Council"))),"70",(_xlfn.XLOOKUP(AJ85,ud_organisation_owner[lookupValue],ud_organisation_owner[lookupKey],""))))</f>
        <v/>
      </c>
      <c r="AL85" s="3" t="str">
        <f t="shared" si="14"/>
        <v/>
      </c>
      <c r="AM85" s="3" t="str">
        <f>IF($A85="","",IF((AND($A85="ADD",OR(AL85="",AL85="Queenstown-Lakes District Council"))),"70",(_xlfn.XLOOKUP(AL85,ud_organisation_owner[lookupValue],ud_organisation_owner[lookupKey],""))))</f>
        <v/>
      </c>
      <c r="AN85" s="3" t="str">
        <f t="shared" si="15"/>
        <v/>
      </c>
      <c r="AO85" s="3" t="str">
        <f>IF($A85="","",IF((AND($A85="ADD",OR(AN85="",AN85="Local Authority"))),"17",(_xlfn.XLOOKUP(AN85,ud_sub_organisation[lookupValue],ud_sub_organisation[lookupKey],""))))</f>
        <v/>
      </c>
      <c r="AP85" s="3" t="str">
        <f t="shared" si="16"/>
        <v/>
      </c>
      <c r="AQ85" s="3" t="str">
        <f>IF($A85="","",IF((AND($A85="ADD",OR(AP85="",AP85="Vested assets"))),"12",(_xlfn.XLOOKUP(AP85,ud_work_origin[lookupValue],ud_work_origin[lookupKey],""))))</f>
        <v/>
      </c>
      <c r="AR85" s="8"/>
      <c r="AS85" s="2" t="str">
        <f t="shared" si="17"/>
        <v/>
      </c>
      <c r="AT85" s="3" t="str">
        <f t="shared" si="18"/>
        <v/>
      </c>
      <c r="AU85" s="3" t="str">
        <f>IF($A85="","",IF((AND($A85="ADD",OR(AT85="",AT85="Excellent"))),"1",(_xlfn.XLOOKUP(AT85,condition[lookupValue],condition[lookupKey],""))))</f>
        <v/>
      </c>
      <c r="AV85" s="7" t="str">
        <f t="shared" si="19"/>
        <v/>
      </c>
      <c r="AW85" s="9"/>
    </row>
    <row r="86" spans="2:49">
      <c r="B86" s="4"/>
      <c r="D86" s="3" t="str">
        <f>IF($A86="ADD",IF(NOT(ISBLANK(C86)),_xlfn.XLOOKUP(C86,roadnames[lookupValue],roadnames[lookupKey],"ERROR"),""), "")</f>
        <v/>
      </c>
      <c r="E86" s="5"/>
      <c r="F86" s="5"/>
      <c r="G86" s="4"/>
      <c r="H86" s="4"/>
      <c r="I86" s="6"/>
      <c r="J86" s="6"/>
      <c r="L86" s="3" t="str">
        <f>IF($A86="ADD",IF(NOT(ISBLANK(K86)),_xlfn.XLOOKUP(K86,side[lookupValue],side[lookupKey],"ERROR"),""), "")</f>
        <v/>
      </c>
      <c r="N86" s="3" t="str">
        <f>IF($A86="ADD",IF(NOT(ISBLANK(M86)),_xlfn.XLOOKUP(M86,ud_delineator_position[lookupValue],ud_delineator_position[lookupKey],"ERROR"),""), "")</f>
        <v/>
      </c>
      <c r="P86" s="6" t="str">
        <f t="shared" si="10"/>
        <v/>
      </c>
      <c r="Q86" s="4"/>
      <c r="S86" s="3" t="str">
        <f>IF($A86="ADD",IF(NOT(ISBLANK(R86)),_xlfn.XLOOKUP(R86,len_adjust_rsn[lookupValue],len_adjust_rsn[lookupKey],"ERROR"),""), "")</f>
        <v/>
      </c>
      <c r="U86" s="3" t="str">
        <f>IF($A86="ADD",IF(NOT(ISBLANK(T86)),_xlfn.XLOOKUP(T86,ud_delineator_post_type[lookupValue],ud_delineator_post_type[lookupKey],"ERROR"),""), "")</f>
        <v/>
      </c>
      <c r="W86" s="3" t="str">
        <f>IF($A86="ADD",IF(NOT(ISBLANK(V86)),_xlfn.XLOOKUP(V86,ud_delineator_colour[lookupValue],ud_delineator_colour[lookupKey],"ERROR"),""), "")</f>
        <v/>
      </c>
      <c r="X86" s="4"/>
      <c r="Y86" s="6"/>
      <c r="AB86" s="7"/>
      <c r="AC86" s="4" t="str">
        <f t="shared" ca="1" si="11"/>
        <v/>
      </c>
      <c r="AD86" s="4"/>
      <c r="AE86" s="3" t="str">
        <f t="shared" si="12"/>
        <v/>
      </c>
      <c r="AF86" s="3" t="str">
        <f>IF($A86="","",IF((AND($A86="ADD",OR(AE86="",AE86="In Use"))),"5",(_xlfn.XLOOKUP(AE86,ud_asset_status[lookupValue],ud_asset_status[lookupKey],""))))</f>
        <v/>
      </c>
      <c r="AG86" s="7"/>
      <c r="AI86" s="3" t="str">
        <f>IF($A86="ADD",IF(NOT(ISBLANK(AH86)),_xlfn.XLOOKUP(AH86,ar_replace_reason[lookupValue],ar_replace_reason[lookupKey],"ERROR"),""), "")</f>
        <v/>
      </c>
      <c r="AJ86" s="3" t="str">
        <f t="shared" si="13"/>
        <v/>
      </c>
      <c r="AK86" s="3" t="str">
        <f>IF($A86="","",IF((AND($A86="ADD",OR(AJ86="",AJ86="Queenstown-Lakes District Council"))),"70",(_xlfn.XLOOKUP(AJ86,ud_organisation_owner[lookupValue],ud_organisation_owner[lookupKey],""))))</f>
        <v/>
      </c>
      <c r="AL86" s="3" t="str">
        <f t="shared" si="14"/>
        <v/>
      </c>
      <c r="AM86" s="3" t="str">
        <f>IF($A86="","",IF((AND($A86="ADD",OR(AL86="",AL86="Queenstown-Lakes District Council"))),"70",(_xlfn.XLOOKUP(AL86,ud_organisation_owner[lookupValue],ud_organisation_owner[lookupKey],""))))</f>
        <v/>
      </c>
      <c r="AN86" s="3" t="str">
        <f t="shared" si="15"/>
        <v/>
      </c>
      <c r="AO86" s="3" t="str">
        <f>IF($A86="","",IF((AND($A86="ADD",OR(AN86="",AN86="Local Authority"))),"17",(_xlfn.XLOOKUP(AN86,ud_sub_organisation[lookupValue],ud_sub_organisation[lookupKey],""))))</f>
        <v/>
      </c>
      <c r="AP86" s="3" t="str">
        <f t="shared" si="16"/>
        <v/>
      </c>
      <c r="AQ86" s="3" t="str">
        <f>IF($A86="","",IF((AND($A86="ADD",OR(AP86="",AP86="Vested assets"))),"12",(_xlfn.XLOOKUP(AP86,ud_work_origin[lookupValue],ud_work_origin[lookupKey],""))))</f>
        <v/>
      </c>
      <c r="AR86" s="8"/>
      <c r="AS86" s="2" t="str">
        <f t="shared" si="17"/>
        <v/>
      </c>
      <c r="AT86" s="3" t="str">
        <f t="shared" si="18"/>
        <v/>
      </c>
      <c r="AU86" s="3" t="str">
        <f>IF($A86="","",IF((AND($A86="ADD",OR(AT86="",AT86="Excellent"))),"1",(_xlfn.XLOOKUP(AT86,condition[lookupValue],condition[lookupKey],""))))</f>
        <v/>
      </c>
      <c r="AV86" s="7" t="str">
        <f t="shared" si="19"/>
        <v/>
      </c>
      <c r="AW86" s="9"/>
    </row>
    <row r="87" spans="2:49">
      <c r="B87" s="4"/>
      <c r="D87" s="3" t="str">
        <f>IF($A87="ADD",IF(NOT(ISBLANK(C87)),_xlfn.XLOOKUP(C87,roadnames[lookupValue],roadnames[lookupKey],"ERROR"),""), "")</f>
        <v/>
      </c>
      <c r="E87" s="5"/>
      <c r="F87" s="5"/>
      <c r="G87" s="4"/>
      <c r="H87" s="4"/>
      <c r="I87" s="6"/>
      <c r="J87" s="6"/>
      <c r="L87" s="3" t="str">
        <f>IF($A87="ADD",IF(NOT(ISBLANK(K87)),_xlfn.XLOOKUP(K87,side[lookupValue],side[lookupKey],"ERROR"),""), "")</f>
        <v/>
      </c>
      <c r="N87" s="3" t="str">
        <f>IF($A87="ADD",IF(NOT(ISBLANK(M87)),_xlfn.XLOOKUP(M87,ud_delineator_position[lookupValue],ud_delineator_position[lookupKey],"ERROR"),""), "")</f>
        <v/>
      </c>
      <c r="P87" s="6" t="str">
        <f t="shared" si="10"/>
        <v/>
      </c>
      <c r="Q87" s="4"/>
      <c r="S87" s="3" t="str">
        <f>IF($A87="ADD",IF(NOT(ISBLANK(R87)),_xlfn.XLOOKUP(R87,len_adjust_rsn[lookupValue],len_adjust_rsn[lookupKey],"ERROR"),""), "")</f>
        <v/>
      </c>
      <c r="U87" s="3" t="str">
        <f>IF($A87="ADD",IF(NOT(ISBLANK(T87)),_xlfn.XLOOKUP(T87,ud_delineator_post_type[lookupValue],ud_delineator_post_type[lookupKey],"ERROR"),""), "")</f>
        <v/>
      </c>
      <c r="W87" s="3" t="str">
        <f>IF($A87="ADD",IF(NOT(ISBLANK(V87)),_xlfn.XLOOKUP(V87,ud_delineator_colour[lookupValue],ud_delineator_colour[lookupKey],"ERROR"),""), "")</f>
        <v/>
      </c>
      <c r="X87" s="4"/>
      <c r="Y87" s="6"/>
      <c r="AB87" s="7"/>
      <c r="AC87" s="4" t="str">
        <f t="shared" ca="1" si="11"/>
        <v/>
      </c>
      <c r="AD87" s="4"/>
      <c r="AE87" s="3" t="str">
        <f t="shared" si="12"/>
        <v/>
      </c>
      <c r="AF87" s="3" t="str">
        <f>IF($A87="","",IF((AND($A87="ADD",OR(AE87="",AE87="In Use"))),"5",(_xlfn.XLOOKUP(AE87,ud_asset_status[lookupValue],ud_asset_status[lookupKey],""))))</f>
        <v/>
      </c>
      <c r="AG87" s="7"/>
      <c r="AI87" s="3" t="str">
        <f>IF($A87="ADD",IF(NOT(ISBLANK(AH87)),_xlfn.XLOOKUP(AH87,ar_replace_reason[lookupValue],ar_replace_reason[lookupKey],"ERROR"),""), "")</f>
        <v/>
      </c>
      <c r="AJ87" s="3" t="str">
        <f t="shared" si="13"/>
        <v/>
      </c>
      <c r="AK87" s="3" t="str">
        <f>IF($A87="","",IF((AND($A87="ADD",OR(AJ87="",AJ87="Queenstown-Lakes District Council"))),"70",(_xlfn.XLOOKUP(AJ87,ud_organisation_owner[lookupValue],ud_organisation_owner[lookupKey],""))))</f>
        <v/>
      </c>
      <c r="AL87" s="3" t="str">
        <f t="shared" si="14"/>
        <v/>
      </c>
      <c r="AM87" s="3" t="str">
        <f>IF($A87="","",IF((AND($A87="ADD",OR(AL87="",AL87="Queenstown-Lakes District Council"))),"70",(_xlfn.XLOOKUP(AL87,ud_organisation_owner[lookupValue],ud_organisation_owner[lookupKey],""))))</f>
        <v/>
      </c>
      <c r="AN87" s="3" t="str">
        <f t="shared" si="15"/>
        <v/>
      </c>
      <c r="AO87" s="3" t="str">
        <f>IF($A87="","",IF((AND($A87="ADD",OR(AN87="",AN87="Local Authority"))),"17",(_xlfn.XLOOKUP(AN87,ud_sub_organisation[lookupValue],ud_sub_organisation[lookupKey],""))))</f>
        <v/>
      </c>
      <c r="AP87" s="3" t="str">
        <f t="shared" si="16"/>
        <v/>
      </c>
      <c r="AQ87" s="3" t="str">
        <f>IF($A87="","",IF((AND($A87="ADD",OR(AP87="",AP87="Vested assets"))),"12",(_xlfn.XLOOKUP(AP87,ud_work_origin[lookupValue],ud_work_origin[lookupKey],""))))</f>
        <v/>
      </c>
      <c r="AR87" s="8"/>
      <c r="AS87" s="2" t="str">
        <f t="shared" si="17"/>
        <v/>
      </c>
      <c r="AT87" s="3" t="str">
        <f t="shared" si="18"/>
        <v/>
      </c>
      <c r="AU87" s="3" t="str">
        <f>IF($A87="","",IF((AND($A87="ADD",OR(AT87="",AT87="Excellent"))),"1",(_xlfn.XLOOKUP(AT87,condition[lookupValue],condition[lookupKey],""))))</f>
        <v/>
      </c>
      <c r="AV87" s="7" t="str">
        <f t="shared" si="19"/>
        <v/>
      </c>
      <c r="AW87" s="9"/>
    </row>
    <row r="88" spans="2:49">
      <c r="B88" s="4"/>
      <c r="D88" s="3" t="str">
        <f>IF($A88="ADD",IF(NOT(ISBLANK(C88)),_xlfn.XLOOKUP(C88,roadnames[lookupValue],roadnames[lookupKey],"ERROR"),""), "")</f>
        <v/>
      </c>
      <c r="E88" s="5"/>
      <c r="F88" s="5"/>
      <c r="G88" s="4"/>
      <c r="H88" s="4"/>
      <c r="I88" s="6"/>
      <c r="J88" s="6"/>
      <c r="L88" s="3" t="str">
        <f>IF($A88="ADD",IF(NOT(ISBLANK(K88)),_xlfn.XLOOKUP(K88,side[lookupValue],side[lookupKey],"ERROR"),""), "")</f>
        <v/>
      </c>
      <c r="N88" s="3" t="str">
        <f>IF($A88="ADD",IF(NOT(ISBLANK(M88)),_xlfn.XLOOKUP(M88,ud_delineator_position[lookupValue],ud_delineator_position[lookupKey],"ERROR"),""), "")</f>
        <v/>
      </c>
      <c r="P88" s="6" t="str">
        <f t="shared" si="10"/>
        <v/>
      </c>
      <c r="Q88" s="4"/>
      <c r="S88" s="3" t="str">
        <f>IF($A88="ADD",IF(NOT(ISBLANK(R88)),_xlfn.XLOOKUP(R88,len_adjust_rsn[lookupValue],len_adjust_rsn[lookupKey],"ERROR"),""), "")</f>
        <v/>
      </c>
      <c r="U88" s="3" t="str">
        <f>IF($A88="ADD",IF(NOT(ISBLANK(T88)),_xlfn.XLOOKUP(T88,ud_delineator_post_type[lookupValue],ud_delineator_post_type[lookupKey],"ERROR"),""), "")</f>
        <v/>
      </c>
      <c r="W88" s="3" t="str">
        <f>IF($A88="ADD",IF(NOT(ISBLANK(V88)),_xlfn.XLOOKUP(V88,ud_delineator_colour[lookupValue],ud_delineator_colour[lookupKey],"ERROR"),""), "")</f>
        <v/>
      </c>
      <c r="X88" s="4"/>
      <c r="Y88" s="6"/>
      <c r="AB88" s="7"/>
      <c r="AC88" s="4" t="str">
        <f t="shared" ca="1" si="11"/>
        <v/>
      </c>
      <c r="AD88" s="4"/>
      <c r="AE88" s="3" t="str">
        <f t="shared" si="12"/>
        <v/>
      </c>
      <c r="AF88" s="3" t="str">
        <f>IF($A88="","",IF((AND($A88="ADD",OR(AE88="",AE88="In Use"))),"5",(_xlfn.XLOOKUP(AE88,ud_asset_status[lookupValue],ud_asset_status[lookupKey],""))))</f>
        <v/>
      </c>
      <c r="AG88" s="7"/>
      <c r="AI88" s="3" t="str">
        <f>IF($A88="ADD",IF(NOT(ISBLANK(AH88)),_xlfn.XLOOKUP(AH88,ar_replace_reason[lookupValue],ar_replace_reason[lookupKey],"ERROR"),""), "")</f>
        <v/>
      </c>
      <c r="AJ88" s="3" t="str">
        <f t="shared" si="13"/>
        <v/>
      </c>
      <c r="AK88" s="3" t="str">
        <f>IF($A88="","",IF((AND($A88="ADD",OR(AJ88="",AJ88="Queenstown-Lakes District Council"))),"70",(_xlfn.XLOOKUP(AJ88,ud_organisation_owner[lookupValue],ud_organisation_owner[lookupKey],""))))</f>
        <v/>
      </c>
      <c r="AL88" s="3" t="str">
        <f t="shared" si="14"/>
        <v/>
      </c>
      <c r="AM88" s="3" t="str">
        <f>IF($A88="","",IF((AND($A88="ADD",OR(AL88="",AL88="Queenstown-Lakes District Council"))),"70",(_xlfn.XLOOKUP(AL88,ud_organisation_owner[lookupValue],ud_organisation_owner[lookupKey],""))))</f>
        <v/>
      </c>
      <c r="AN88" s="3" t="str">
        <f t="shared" si="15"/>
        <v/>
      </c>
      <c r="AO88" s="3" t="str">
        <f>IF($A88="","",IF((AND($A88="ADD",OR(AN88="",AN88="Local Authority"))),"17",(_xlfn.XLOOKUP(AN88,ud_sub_organisation[lookupValue],ud_sub_organisation[lookupKey],""))))</f>
        <v/>
      </c>
      <c r="AP88" s="3" t="str">
        <f t="shared" si="16"/>
        <v/>
      </c>
      <c r="AQ88" s="3" t="str">
        <f>IF($A88="","",IF((AND($A88="ADD",OR(AP88="",AP88="Vested assets"))),"12",(_xlfn.XLOOKUP(AP88,ud_work_origin[lookupValue],ud_work_origin[lookupKey],""))))</f>
        <v/>
      </c>
      <c r="AR88" s="8"/>
      <c r="AS88" s="2" t="str">
        <f t="shared" si="17"/>
        <v/>
      </c>
      <c r="AT88" s="3" t="str">
        <f t="shared" si="18"/>
        <v/>
      </c>
      <c r="AU88" s="3" t="str">
        <f>IF($A88="","",IF((AND($A88="ADD",OR(AT88="",AT88="Excellent"))),"1",(_xlfn.XLOOKUP(AT88,condition[lookupValue],condition[lookupKey],""))))</f>
        <v/>
      </c>
      <c r="AV88" s="7" t="str">
        <f t="shared" si="19"/>
        <v/>
      </c>
      <c r="AW88" s="9"/>
    </row>
    <row r="89" spans="2:49">
      <c r="B89" s="4"/>
      <c r="D89" s="3" t="str">
        <f>IF($A89="ADD",IF(NOT(ISBLANK(C89)),_xlfn.XLOOKUP(C89,roadnames[lookupValue],roadnames[lookupKey],"ERROR"),""), "")</f>
        <v/>
      </c>
      <c r="E89" s="5"/>
      <c r="F89" s="5"/>
      <c r="G89" s="4"/>
      <c r="H89" s="4"/>
      <c r="I89" s="6"/>
      <c r="J89" s="6"/>
      <c r="L89" s="3" t="str">
        <f>IF($A89="ADD",IF(NOT(ISBLANK(K89)),_xlfn.XLOOKUP(K89,side[lookupValue],side[lookupKey],"ERROR"),""), "")</f>
        <v/>
      </c>
      <c r="N89" s="3" t="str">
        <f>IF($A89="ADD",IF(NOT(ISBLANK(M89)),_xlfn.XLOOKUP(M89,ud_delineator_position[lookupValue],ud_delineator_position[lookupKey],"ERROR"),""), "")</f>
        <v/>
      </c>
      <c r="P89" s="6" t="str">
        <f t="shared" si="10"/>
        <v/>
      </c>
      <c r="Q89" s="4"/>
      <c r="S89" s="3" t="str">
        <f>IF($A89="ADD",IF(NOT(ISBLANK(R89)),_xlfn.XLOOKUP(R89,len_adjust_rsn[lookupValue],len_adjust_rsn[lookupKey],"ERROR"),""), "")</f>
        <v/>
      </c>
      <c r="U89" s="3" t="str">
        <f>IF($A89="ADD",IF(NOT(ISBLANK(T89)),_xlfn.XLOOKUP(T89,ud_delineator_post_type[lookupValue],ud_delineator_post_type[lookupKey],"ERROR"),""), "")</f>
        <v/>
      </c>
      <c r="W89" s="3" t="str">
        <f>IF($A89="ADD",IF(NOT(ISBLANK(V89)),_xlfn.XLOOKUP(V89,ud_delineator_colour[lookupValue],ud_delineator_colour[lookupKey],"ERROR"),""), "")</f>
        <v/>
      </c>
      <c r="X89" s="4"/>
      <c r="Y89" s="6"/>
      <c r="AB89" s="7"/>
      <c r="AC89" s="4" t="str">
        <f t="shared" ca="1" si="11"/>
        <v/>
      </c>
      <c r="AD89" s="4"/>
      <c r="AE89" s="3" t="str">
        <f t="shared" si="12"/>
        <v/>
      </c>
      <c r="AF89" s="3" t="str">
        <f>IF($A89="","",IF((AND($A89="ADD",OR(AE89="",AE89="In Use"))),"5",(_xlfn.XLOOKUP(AE89,ud_asset_status[lookupValue],ud_asset_status[lookupKey],""))))</f>
        <v/>
      </c>
      <c r="AG89" s="7"/>
      <c r="AI89" s="3" t="str">
        <f>IF($A89="ADD",IF(NOT(ISBLANK(AH89)),_xlfn.XLOOKUP(AH89,ar_replace_reason[lookupValue],ar_replace_reason[lookupKey],"ERROR"),""), "")</f>
        <v/>
      </c>
      <c r="AJ89" s="3" t="str">
        <f t="shared" si="13"/>
        <v/>
      </c>
      <c r="AK89" s="3" t="str">
        <f>IF($A89="","",IF((AND($A89="ADD",OR(AJ89="",AJ89="Queenstown-Lakes District Council"))),"70",(_xlfn.XLOOKUP(AJ89,ud_organisation_owner[lookupValue],ud_organisation_owner[lookupKey],""))))</f>
        <v/>
      </c>
      <c r="AL89" s="3" t="str">
        <f t="shared" si="14"/>
        <v/>
      </c>
      <c r="AM89" s="3" t="str">
        <f>IF($A89="","",IF((AND($A89="ADD",OR(AL89="",AL89="Queenstown-Lakes District Council"))),"70",(_xlfn.XLOOKUP(AL89,ud_organisation_owner[lookupValue],ud_organisation_owner[lookupKey],""))))</f>
        <v/>
      </c>
      <c r="AN89" s="3" t="str">
        <f t="shared" si="15"/>
        <v/>
      </c>
      <c r="AO89" s="3" t="str">
        <f>IF($A89="","",IF((AND($A89="ADD",OR(AN89="",AN89="Local Authority"))),"17",(_xlfn.XLOOKUP(AN89,ud_sub_organisation[lookupValue],ud_sub_organisation[lookupKey],""))))</f>
        <v/>
      </c>
      <c r="AP89" s="3" t="str">
        <f t="shared" si="16"/>
        <v/>
      </c>
      <c r="AQ89" s="3" t="str">
        <f>IF($A89="","",IF((AND($A89="ADD",OR(AP89="",AP89="Vested assets"))),"12",(_xlfn.XLOOKUP(AP89,ud_work_origin[lookupValue],ud_work_origin[lookupKey],""))))</f>
        <v/>
      </c>
      <c r="AR89" s="8"/>
      <c r="AS89" s="2" t="str">
        <f t="shared" si="17"/>
        <v/>
      </c>
      <c r="AT89" s="3" t="str">
        <f t="shared" si="18"/>
        <v/>
      </c>
      <c r="AU89" s="3" t="str">
        <f>IF($A89="","",IF((AND($A89="ADD",OR(AT89="",AT89="Excellent"))),"1",(_xlfn.XLOOKUP(AT89,condition[lookupValue],condition[lookupKey],""))))</f>
        <v/>
      </c>
      <c r="AV89" s="7" t="str">
        <f t="shared" si="19"/>
        <v/>
      </c>
      <c r="AW89" s="9"/>
    </row>
    <row r="90" spans="2:49">
      <c r="B90" s="4"/>
      <c r="D90" s="3" t="str">
        <f>IF($A90="ADD",IF(NOT(ISBLANK(C90)),_xlfn.XLOOKUP(C90,roadnames[lookupValue],roadnames[lookupKey],"ERROR"),""), "")</f>
        <v/>
      </c>
      <c r="E90" s="5"/>
      <c r="F90" s="5"/>
      <c r="G90" s="4"/>
      <c r="H90" s="4"/>
      <c r="I90" s="6"/>
      <c r="J90" s="6"/>
      <c r="L90" s="3" t="str">
        <f>IF($A90="ADD",IF(NOT(ISBLANK(K90)),_xlfn.XLOOKUP(K90,side[lookupValue],side[lookupKey],"ERROR"),""), "")</f>
        <v/>
      </c>
      <c r="N90" s="3" t="str">
        <f>IF($A90="ADD",IF(NOT(ISBLANK(M90)),_xlfn.XLOOKUP(M90,ud_delineator_position[lookupValue],ud_delineator_position[lookupKey],"ERROR"),""), "")</f>
        <v/>
      </c>
      <c r="P90" s="6" t="str">
        <f t="shared" si="10"/>
        <v/>
      </c>
      <c r="Q90" s="4"/>
      <c r="S90" s="3" t="str">
        <f>IF($A90="ADD",IF(NOT(ISBLANK(R90)),_xlfn.XLOOKUP(R90,len_adjust_rsn[lookupValue],len_adjust_rsn[lookupKey],"ERROR"),""), "")</f>
        <v/>
      </c>
      <c r="U90" s="3" t="str">
        <f>IF($A90="ADD",IF(NOT(ISBLANK(T90)),_xlfn.XLOOKUP(T90,ud_delineator_post_type[lookupValue],ud_delineator_post_type[lookupKey],"ERROR"),""), "")</f>
        <v/>
      </c>
      <c r="W90" s="3" t="str">
        <f>IF($A90="ADD",IF(NOT(ISBLANK(V90)),_xlfn.XLOOKUP(V90,ud_delineator_colour[lookupValue],ud_delineator_colour[lookupKey],"ERROR"),""), "")</f>
        <v/>
      </c>
      <c r="X90" s="4"/>
      <c r="Y90" s="6"/>
      <c r="AB90" s="7"/>
      <c r="AC90" s="4" t="str">
        <f t="shared" ca="1" si="11"/>
        <v/>
      </c>
      <c r="AD90" s="4"/>
      <c r="AE90" s="3" t="str">
        <f t="shared" si="12"/>
        <v/>
      </c>
      <c r="AF90" s="3" t="str">
        <f>IF($A90="","",IF((AND($A90="ADD",OR(AE90="",AE90="In Use"))),"5",(_xlfn.XLOOKUP(AE90,ud_asset_status[lookupValue],ud_asset_status[lookupKey],""))))</f>
        <v/>
      </c>
      <c r="AG90" s="7"/>
      <c r="AI90" s="3" t="str">
        <f>IF($A90="ADD",IF(NOT(ISBLANK(AH90)),_xlfn.XLOOKUP(AH90,ar_replace_reason[lookupValue],ar_replace_reason[lookupKey],"ERROR"),""), "")</f>
        <v/>
      </c>
      <c r="AJ90" s="3" t="str">
        <f t="shared" si="13"/>
        <v/>
      </c>
      <c r="AK90" s="3" t="str">
        <f>IF($A90="","",IF((AND($A90="ADD",OR(AJ90="",AJ90="Queenstown-Lakes District Council"))),"70",(_xlfn.XLOOKUP(AJ90,ud_organisation_owner[lookupValue],ud_organisation_owner[lookupKey],""))))</f>
        <v/>
      </c>
      <c r="AL90" s="3" t="str">
        <f t="shared" si="14"/>
        <v/>
      </c>
      <c r="AM90" s="3" t="str">
        <f>IF($A90="","",IF((AND($A90="ADD",OR(AL90="",AL90="Queenstown-Lakes District Council"))),"70",(_xlfn.XLOOKUP(AL90,ud_organisation_owner[lookupValue],ud_organisation_owner[lookupKey],""))))</f>
        <v/>
      </c>
      <c r="AN90" s="3" t="str">
        <f t="shared" si="15"/>
        <v/>
      </c>
      <c r="AO90" s="3" t="str">
        <f>IF($A90="","",IF((AND($A90="ADD",OR(AN90="",AN90="Local Authority"))),"17",(_xlfn.XLOOKUP(AN90,ud_sub_organisation[lookupValue],ud_sub_organisation[lookupKey],""))))</f>
        <v/>
      </c>
      <c r="AP90" s="3" t="str">
        <f t="shared" si="16"/>
        <v/>
      </c>
      <c r="AQ90" s="3" t="str">
        <f>IF($A90="","",IF((AND($A90="ADD",OR(AP90="",AP90="Vested assets"))),"12",(_xlfn.XLOOKUP(AP90,ud_work_origin[lookupValue],ud_work_origin[lookupKey],""))))</f>
        <v/>
      </c>
      <c r="AR90" s="8"/>
      <c r="AS90" s="2" t="str">
        <f t="shared" si="17"/>
        <v/>
      </c>
      <c r="AT90" s="3" t="str">
        <f t="shared" si="18"/>
        <v/>
      </c>
      <c r="AU90" s="3" t="str">
        <f>IF($A90="","",IF((AND($A90="ADD",OR(AT90="",AT90="Excellent"))),"1",(_xlfn.XLOOKUP(AT90,condition[lookupValue],condition[lookupKey],""))))</f>
        <v/>
      </c>
      <c r="AV90" s="7" t="str">
        <f t="shared" si="19"/>
        <v/>
      </c>
      <c r="AW90" s="9"/>
    </row>
    <row r="91" spans="2:49">
      <c r="B91" s="4"/>
      <c r="D91" s="3" t="str">
        <f>IF($A91="ADD",IF(NOT(ISBLANK(C91)),_xlfn.XLOOKUP(C91,roadnames[lookupValue],roadnames[lookupKey],"ERROR"),""), "")</f>
        <v/>
      </c>
      <c r="E91" s="5"/>
      <c r="F91" s="5"/>
      <c r="G91" s="4"/>
      <c r="H91" s="4"/>
      <c r="I91" s="6"/>
      <c r="J91" s="6"/>
      <c r="L91" s="3" t="str">
        <f>IF($A91="ADD",IF(NOT(ISBLANK(K91)),_xlfn.XLOOKUP(K91,side[lookupValue],side[lookupKey],"ERROR"),""), "")</f>
        <v/>
      </c>
      <c r="N91" s="3" t="str">
        <f>IF($A91="ADD",IF(NOT(ISBLANK(M91)),_xlfn.XLOOKUP(M91,ud_delineator_position[lookupValue],ud_delineator_position[lookupKey],"ERROR"),""), "")</f>
        <v/>
      </c>
      <c r="P91" s="6" t="str">
        <f t="shared" si="10"/>
        <v/>
      </c>
      <c r="Q91" s="4"/>
      <c r="S91" s="3" t="str">
        <f>IF($A91="ADD",IF(NOT(ISBLANK(R91)),_xlfn.XLOOKUP(R91,len_adjust_rsn[lookupValue],len_adjust_rsn[lookupKey],"ERROR"),""), "")</f>
        <v/>
      </c>
      <c r="U91" s="3" t="str">
        <f>IF($A91="ADD",IF(NOT(ISBLANK(T91)),_xlfn.XLOOKUP(T91,ud_delineator_post_type[lookupValue],ud_delineator_post_type[lookupKey],"ERROR"),""), "")</f>
        <v/>
      </c>
      <c r="W91" s="3" t="str">
        <f>IF($A91="ADD",IF(NOT(ISBLANK(V91)),_xlfn.XLOOKUP(V91,ud_delineator_colour[lookupValue],ud_delineator_colour[lookupKey],"ERROR"),""), "")</f>
        <v/>
      </c>
      <c r="X91" s="4"/>
      <c r="Y91" s="6"/>
      <c r="AB91" s="7"/>
      <c r="AC91" s="4" t="str">
        <f t="shared" ca="1" si="11"/>
        <v/>
      </c>
      <c r="AD91" s="4"/>
      <c r="AE91" s="3" t="str">
        <f t="shared" si="12"/>
        <v/>
      </c>
      <c r="AF91" s="3" t="str">
        <f>IF($A91="","",IF((AND($A91="ADD",OR(AE91="",AE91="In Use"))),"5",(_xlfn.XLOOKUP(AE91,ud_asset_status[lookupValue],ud_asset_status[lookupKey],""))))</f>
        <v/>
      </c>
      <c r="AG91" s="7"/>
      <c r="AI91" s="3" t="str">
        <f>IF($A91="ADD",IF(NOT(ISBLANK(AH91)),_xlfn.XLOOKUP(AH91,ar_replace_reason[lookupValue],ar_replace_reason[lookupKey],"ERROR"),""), "")</f>
        <v/>
      </c>
      <c r="AJ91" s="3" t="str">
        <f t="shared" si="13"/>
        <v/>
      </c>
      <c r="AK91" s="3" t="str">
        <f>IF($A91="","",IF((AND($A91="ADD",OR(AJ91="",AJ91="Queenstown-Lakes District Council"))),"70",(_xlfn.XLOOKUP(AJ91,ud_organisation_owner[lookupValue],ud_organisation_owner[lookupKey],""))))</f>
        <v/>
      </c>
      <c r="AL91" s="3" t="str">
        <f t="shared" si="14"/>
        <v/>
      </c>
      <c r="AM91" s="3" t="str">
        <f>IF($A91="","",IF((AND($A91="ADD",OR(AL91="",AL91="Queenstown-Lakes District Council"))),"70",(_xlfn.XLOOKUP(AL91,ud_organisation_owner[lookupValue],ud_organisation_owner[lookupKey],""))))</f>
        <v/>
      </c>
      <c r="AN91" s="3" t="str">
        <f t="shared" si="15"/>
        <v/>
      </c>
      <c r="AO91" s="3" t="str">
        <f>IF($A91="","",IF((AND($A91="ADD",OR(AN91="",AN91="Local Authority"))),"17",(_xlfn.XLOOKUP(AN91,ud_sub_organisation[lookupValue],ud_sub_organisation[lookupKey],""))))</f>
        <v/>
      </c>
      <c r="AP91" s="3" t="str">
        <f t="shared" si="16"/>
        <v/>
      </c>
      <c r="AQ91" s="3" t="str">
        <f>IF($A91="","",IF((AND($A91="ADD",OR(AP91="",AP91="Vested assets"))),"12",(_xlfn.XLOOKUP(AP91,ud_work_origin[lookupValue],ud_work_origin[lookupKey],""))))</f>
        <v/>
      </c>
      <c r="AR91" s="8"/>
      <c r="AS91" s="2" t="str">
        <f t="shared" si="17"/>
        <v/>
      </c>
      <c r="AT91" s="3" t="str">
        <f t="shared" si="18"/>
        <v/>
      </c>
      <c r="AU91" s="3" t="str">
        <f>IF($A91="","",IF((AND($A91="ADD",OR(AT91="",AT91="Excellent"))),"1",(_xlfn.XLOOKUP(AT91,condition[lookupValue],condition[lookupKey],""))))</f>
        <v/>
      </c>
      <c r="AV91" s="7" t="str">
        <f t="shared" si="19"/>
        <v/>
      </c>
      <c r="AW91" s="9"/>
    </row>
    <row r="92" spans="2:49">
      <c r="B92" s="4"/>
      <c r="D92" s="3" t="str">
        <f>IF($A92="ADD",IF(NOT(ISBLANK(C92)),_xlfn.XLOOKUP(C92,roadnames[lookupValue],roadnames[lookupKey],"ERROR"),""), "")</f>
        <v/>
      </c>
      <c r="E92" s="5"/>
      <c r="F92" s="5"/>
      <c r="G92" s="4"/>
      <c r="H92" s="4"/>
      <c r="I92" s="6"/>
      <c r="J92" s="6"/>
      <c r="L92" s="3" t="str">
        <f>IF($A92="ADD",IF(NOT(ISBLANK(K92)),_xlfn.XLOOKUP(K92,side[lookupValue],side[lookupKey],"ERROR"),""), "")</f>
        <v/>
      </c>
      <c r="N92" s="3" t="str">
        <f>IF($A92="ADD",IF(NOT(ISBLANK(M92)),_xlfn.XLOOKUP(M92,ud_delineator_position[lookupValue],ud_delineator_position[lookupKey],"ERROR"),""), "")</f>
        <v/>
      </c>
      <c r="P92" s="6" t="str">
        <f t="shared" si="10"/>
        <v/>
      </c>
      <c r="Q92" s="4"/>
      <c r="S92" s="3" t="str">
        <f>IF($A92="ADD",IF(NOT(ISBLANK(R92)),_xlfn.XLOOKUP(R92,len_adjust_rsn[lookupValue],len_adjust_rsn[lookupKey],"ERROR"),""), "")</f>
        <v/>
      </c>
      <c r="U92" s="3" t="str">
        <f>IF($A92="ADD",IF(NOT(ISBLANK(T92)),_xlfn.XLOOKUP(T92,ud_delineator_post_type[lookupValue],ud_delineator_post_type[lookupKey],"ERROR"),""), "")</f>
        <v/>
      </c>
      <c r="W92" s="3" t="str">
        <f>IF($A92="ADD",IF(NOT(ISBLANK(V92)),_xlfn.XLOOKUP(V92,ud_delineator_colour[lookupValue],ud_delineator_colour[lookupKey],"ERROR"),""), "")</f>
        <v/>
      </c>
      <c r="X92" s="4"/>
      <c r="Y92" s="6"/>
      <c r="AB92" s="7"/>
      <c r="AC92" s="4" t="str">
        <f t="shared" ca="1" si="11"/>
        <v/>
      </c>
      <c r="AD92" s="4"/>
      <c r="AE92" s="3" t="str">
        <f t="shared" si="12"/>
        <v/>
      </c>
      <c r="AF92" s="3" t="str">
        <f>IF($A92="","",IF((AND($A92="ADD",OR(AE92="",AE92="In Use"))),"5",(_xlfn.XLOOKUP(AE92,ud_asset_status[lookupValue],ud_asset_status[lookupKey],""))))</f>
        <v/>
      </c>
      <c r="AG92" s="7"/>
      <c r="AI92" s="3" t="str">
        <f>IF($A92="ADD",IF(NOT(ISBLANK(AH92)),_xlfn.XLOOKUP(AH92,ar_replace_reason[lookupValue],ar_replace_reason[lookupKey],"ERROR"),""), "")</f>
        <v/>
      </c>
      <c r="AJ92" s="3" t="str">
        <f t="shared" si="13"/>
        <v/>
      </c>
      <c r="AK92" s="3" t="str">
        <f>IF($A92="","",IF((AND($A92="ADD",OR(AJ92="",AJ92="Queenstown-Lakes District Council"))),"70",(_xlfn.XLOOKUP(AJ92,ud_organisation_owner[lookupValue],ud_organisation_owner[lookupKey],""))))</f>
        <v/>
      </c>
      <c r="AL92" s="3" t="str">
        <f t="shared" si="14"/>
        <v/>
      </c>
      <c r="AM92" s="3" t="str">
        <f>IF($A92="","",IF((AND($A92="ADD",OR(AL92="",AL92="Queenstown-Lakes District Council"))),"70",(_xlfn.XLOOKUP(AL92,ud_organisation_owner[lookupValue],ud_organisation_owner[lookupKey],""))))</f>
        <v/>
      </c>
      <c r="AN92" s="3" t="str">
        <f t="shared" si="15"/>
        <v/>
      </c>
      <c r="AO92" s="3" t="str">
        <f>IF($A92="","",IF((AND($A92="ADD",OR(AN92="",AN92="Local Authority"))),"17",(_xlfn.XLOOKUP(AN92,ud_sub_organisation[lookupValue],ud_sub_organisation[lookupKey],""))))</f>
        <v/>
      </c>
      <c r="AP92" s="3" t="str">
        <f t="shared" si="16"/>
        <v/>
      </c>
      <c r="AQ92" s="3" t="str">
        <f>IF($A92="","",IF((AND($A92="ADD",OR(AP92="",AP92="Vested assets"))),"12",(_xlfn.XLOOKUP(AP92,ud_work_origin[lookupValue],ud_work_origin[lookupKey],""))))</f>
        <v/>
      </c>
      <c r="AR92" s="8"/>
      <c r="AS92" s="2" t="str">
        <f t="shared" si="17"/>
        <v/>
      </c>
      <c r="AT92" s="3" t="str">
        <f t="shared" si="18"/>
        <v/>
      </c>
      <c r="AU92" s="3" t="str">
        <f>IF($A92="","",IF((AND($A92="ADD",OR(AT92="",AT92="Excellent"))),"1",(_xlfn.XLOOKUP(AT92,condition[lookupValue],condition[lookupKey],""))))</f>
        <v/>
      </c>
      <c r="AV92" s="7" t="str">
        <f t="shared" si="19"/>
        <v/>
      </c>
      <c r="AW92" s="9"/>
    </row>
    <row r="93" spans="2:49">
      <c r="B93" s="4"/>
      <c r="D93" s="3" t="str">
        <f>IF($A93="ADD",IF(NOT(ISBLANK(C93)),_xlfn.XLOOKUP(C93,roadnames[lookupValue],roadnames[lookupKey],"ERROR"),""), "")</f>
        <v/>
      </c>
      <c r="E93" s="5"/>
      <c r="F93" s="5"/>
      <c r="G93" s="4"/>
      <c r="H93" s="4"/>
      <c r="I93" s="6"/>
      <c r="J93" s="6"/>
      <c r="L93" s="3" t="str">
        <f>IF($A93="ADD",IF(NOT(ISBLANK(K93)),_xlfn.XLOOKUP(K93,side[lookupValue],side[lookupKey],"ERROR"),""), "")</f>
        <v/>
      </c>
      <c r="N93" s="3" t="str">
        <f>IF($A93="ADD",IF(NOT(ISBLANK(M93)),_xlfn.XLOOKUP(M93,ud_delineator_position[lookupValue],ud_delineator_position[lookupKey],"ERROR"),""), "")</f>
        <v/>
      </c>
      <c r="P93" s="6" t="str">
        <f t="shared" si="10"/>
        <v/>
      </c>
      <c r="Q93" s="4"/>
      <c r="S93" s="3" t="str">
        <f>IF($A93="ADD",IF(NOT(ISBLANK(R93)),_xlfn.XLOOKUP(R93,len_adjust_rsn[lookupValue],len_adjust_rsn[lookupKey],"ERROR"),""), "")</f>
        <v/>
      </c>
      <c r="U93" s="3" t="str">
        <f>IF($A93="ADD",IF(NOT(ISBLANK(T93)),_xlfn.XLOOKUP(T93,ud_delineator_post_type[lookupValue],ud_delineator_post_type[lookupKey],"ERROR"),""), "")</f>
        <v/>
      </c>
      <c r="W93" s="3" t="str">
        <f>IF($A93="ADD",IF(NOT(ISBLANK(V93)),_xlfn.XLOOKUP(V93,ud_delineator_colour[lookupValue],ud_delineator_colour[lookupKey],"ERROR"),""), "")</f>
        <v/>
      </c>
      <c r="X93" s="4"/>
      <c r="Y93" s="6"/>
      <c r="AB93" s="7"/>
      <c r="AC93" s="4" t="str">
        <f t="shared" ca="1" si="11"/>
        <v/>
      </c>
      <c r="AD93" s="4"/>
      <c r="AE93" s="3" t="str">
        <f t="shared" si="12"/>
        <v/>
      </c>
      <c r="AF93" s="3" t="str">
        <f>IF($A93="","",IF((AND($A93="ADD",OR(AE93="",AE93="In Use"))),"5",(_xlfn.XLOOKUP(AE93,ud_asset_status[lookupValue],ud_asset_status[lookupKey],""))))</f>
        <v/>
      </c>
      <c r="AG93" s="7"/>
      <c r="AI93" s="3" t="str">
        <f>IF($A93="ADD",IF(NOT(ISBLANK(AH93)),_xlfn.XLOOKUP(AH93,ar_replace_reason[lookupValue],ar_replace_reason[lookupKey],"ERROR"),""), "")</f>
        <v/>
      </c>
      <c r="AJ93" s="3" t="str">
        <f t="shared" si="13"/>
        <v/>
      </c>
      <c r="AK93" s="3" t="str">
        <f>IF($A93="","",IF((AND($A93="ADD",OR(AJ93="",AJ93="Queenstown-Lakes District Council"))),"70",(_xlfn.XLOOKUP(AJ93,ud_organisation_owner[lookupValue],ud_organisation_owner[lookupKey],""))))</f>
        <v/>
      </c>
      <c r="AL93" s="3" t="str">
        <f t="shared" si="14"/>
        <v/>
      </c>
      <c r="AM93" s="3" t="str">
        <f>IF($A93="","",IF((AND($A93="ADD",OR(AL93="",AL93="Queenstown-Lakes District Council"))),"70",(_xlfn.XLOOKUP(AL93,ud_organisation_owner[lookupValue],ud_organisation_owner[lookupKey],""))))</f>
        <v/>
      </c>
      <c r="AN93" s="3" t="str">
        <f t="shared" si="15"/>
        <v/>
      </c>
      <c r="AO93" s="3" t="str">
        <f>IF($A93="","",IF((AND($A93="ADD",OR(AN93="",AN93="Local Authority"))),"17",(_xlfn.XLOOKUP(AN93,ud_sub_organisation[lookupValue],ud_sub_organisation[lookupKey],""))))</f>
        <v/>
      </c>
      <c r="AP93" s="3" t="str">
        <f t="shared" si="16"/>
        <v/>
      </c>
      <c r="AQ93" s="3" t="str">
        <f>IF($A93="","",IF((AND($A93="ADD",OR(AP93="",AP93="Vested assets"))),"12",(_xlfn.XLOOKUP(AP93,ud_work_origin[lookupValue],ud_work_origin[lookupKey],""))))</f>
        <v/>
      </c>
      <c r="AR93" s="8"/>
      <c r="AS93" s="2" t="str">
        <f t="shared" si="17"/>
        <v/>
      </c>
      <c r="AT93" s="3" t="str">
        <f t="shared" si="18"/>
        <v/>
      </c>
      <c r="AU93" s="3" t="str">
        <f>IF($A93="","",IF((AND($A93="ADD",OR(AT93="",AT93="Excellent"))),"1",(_xlfn.XLOOKUP(AT93,condition[lookupValue],condition[lookupKey],""))))</f>
        <v/>
      </c>
      <c r="AV93" s="7" t="str">
        <f t="shared" si="19"/>
        <v/>
      </c>
      <c r="AW93" s="9"/>
    </row>
    <row r="94" spans="2:49">
      <c r="B94" s="4"/>
      <c r="D94" s="3" t="str">
        <f>IF($A94="ADD",IF(NOT(ISBLANK(C94)),_xlfn.XLOOKUP(C94,roadnames[lookupValue],roadnames[lookupKey],"ERROR"),""), "")</f>
        <v/>
      </c>
      <c r="E94" s="5"/>
      <c r="F94" s="5"/>
      <c r="G94" s="4"/>
      <c r="H94" s="4"/>
      <c r="I94" s="6"/>
      <c r="J94" s="6"/>
      <c r="L94" s="3" t="str">
        <f>IF($A94="ADD",IF(NOT(ISBLANK(K94)),_xlfn.XLOOKUP(K94,side[lookupValue],side[lookupKey],"ERROR"),""), "")</f>
        <v/>
      </c>
      <c r="N94" s="3" t="str">
        <f>IF($A94="ADD",IF(NOT(ISBLANK(M94)),_xlfn.XLOOKUP(M94,ud_delineator_position[lookupValue],ud_delineator_position[lookupKey],"ERROR"),""), "")</f>
        <v/>
      </c>
      <c r="P94" s="6" t="str">
        <f t="shared" si="10"/>
        <v/>
      </c>
      <c r="Q94" s="4"/>
      <c r="S94" s="3" t="str">
        <f>IF($A94="ADD",IF(NOT(ISBLANK(R94)),_xlfn.XLOOKUP(R94,len_adjust_rsn[lookupValue],len_adjust_rsn[lookupKey],"ERROR"),""), "")</f>
        <v/>
      </c>
      <c r="U94" s="3" t="str">
        <f>IF($A94="ADD",IF(NOT(ISBLANK(T94)),_xlfn.XLOOKUP(T94,ud_delineator_post_type[lookupValue],ud_delineator_post_type[lookupKey],"ERROR"),""), "")</f>
        <v/>
      </c>
      <c r="W94" s="3" t="str">
        <f>IF($A94="ADD",IF(NOT(ISBLANK(V94)),_xlfn.XLOOKUP(V94,ud_delineator_colour[lookupValue],ud_delineator_colour[lookupKey],"ERROR"),""), "")</f>
        <v/>
      </c>
      <c r="X94" s="4"/>
      <c r="Y94" s="6"/>
      <c r="AB94" s="7"/>
      <c r="AC94" s="4" t="str">
        <f t="shared" ca="1" si="11"/>
        <v/>
      </c>
      <c r="AD94" s="4"/>
      <c r="AE94" s="3" t="str">
        <f t="shared" si="12"/>
        <v/>
      </c>
      <c r="AF94" s="3" t="str">
        <f>IF($A94="","",IF((AND($A94="ADD",OR(AE94="",AE94="In Use"))),"5",(_xlfn.XLOOKUP(AE94,ud_asset_status[lookupValue],ud_asset_status[lookupKey],""))))</f>
        <v/>
      </c>
      <c r="AG94" s="7"/>
      <c r="AI94" s="3" t="str">
        <f>IF($A94="ADD",IF(NOT(ISBLANK(AH94)),_xlfn.XLOOKUP(AH94,ar_replace_reason[lookupValue],ar_replace_reason[lookupKey],"ERROR"),""), "")</f>
        <v/>
      </c>
      <c r="AJ94" s="3" t="str">
        <f t="shared" si="13"/>
        <v/>
      </c>
      <c r="AK94" s="3" t="str">
        <f>IF($A94="","",IF((AND($A94="ADD",OR(AJ94="",AJ94="Queenstown-Lakes District Council"))),"70",(_xlfn.XLOOKUP(AJ94,ud_organisation_owner[lookupValue],ud_organisation_owner[lookupKey],""))))</f>
        <v/>
      </c>
      <c r="AL94" s="3" t="str">
        <f t="shared" si="14"/>
        <v/>
      </c>
      <c r="AM94" s="3" t="str">
        <f>IF($A94="","",IF((AND($A94="ADD",OR(AL94="",AL94="Queenstown-Lakes District Council"))),"70",(_xlfn.XLOOKUP(AL94,ud_organisation_owner[lookupValue],ud_organisation_owner[lookupKey],""))))</f>
        <v/>
      </c>
      <c r="AN94" s="3" t="str">
        <f t="shared" si="15"/>
        <v/>
      </c>
      <c r="AO94" s="3" t="str">
        <f>IF($A94="","",IF((AND($A94="ADD",OR(AN94="",AN94="Local Authority"))),"17",(_xlfn.XLOOKUP(AN94,ud_sub_organisation[lookupValue],ud_sub_organisation[lookupKey],""))))</f>
        <v/>
      </c>
      <c r="AP94" s="3" t="str">
        <f t="shared" si="16"/>
        <v/>
      </c>
      <c r="AQ94" s="3" t="str">
        <f>IF($A94="","",IF((AND($A94="ADD",OR(AP94="",AP94="Vested assets"))),"12",(_xlfn.XLOOKUP(AP94,ud_work_origin[lookupValue],ud_work_origin[lookupKey],""))))</f>
        <v/>
      </c>
      <c r="AR94" s="8"/>
      <c r="AS94" s="2" t="str">
        <f t="shared" si="17"/>
        <v/>
      </c>
      <c r="AT94" s="3" t="str">
        <f t="shared" si="18"/>
        <v/>
      </c>
      <c r="AU94" s="3" t="str">
        <f>IF($A94="","",IF((AND($A94="ADD",OR(AT94="",AT94="Excellent"))),"1",(_xlfn.XLOOKUP(AT94,condition[lookupValue],condition[lookupKey],""))))</f>
        <v/>
      </c>
      <c r="AV94" s="7" t="str">
        <f t="shared" si="19"/>
        <v/>
      </c>
      <c r="AW94" s="9"/>
    </row>
    <row r="95" spans="2:49">
      <c r="B95" s="4"/>
      <c r="D95" s="3" t="str">
        <f>IF($A95="ADD",IF(NOT(ISBLANK(C95)),_xlfn.XLOOKUP(C95,roadnames[lookupValue],roadnames[lookupKey],"ERROR"),""), "")</f>
        <v/>
      </c>
      <c r="E95" s="5"/>
      <c r="F95" s="5"/>
      <c r="G95" s="4"/>
      <c r="H95" s="4"/>
      <c r="I95" s="6"/>
      <c r="J95" s="6"/>
      <c r="L95" s="3" t="str">
        <f>IF($A95="ADD",IF(NOT(ISBLANK(K95)),_xlfn.XLOOKUP(K95,side[lookupValue],side[lookupKey],"ERROR"),""), "")</f>
        <v/>
      </c>
      <c r="N95" s="3" t="str">
        <f>IF($A95="ADD",IF(NOT(ISBLANK(M95)),_xlfn.XLOOKUP(M95,ud_delineator_position[lookupValue],ud_delineator_position[lookupKey],"ERROR"),""), "")</f>
        <v/>
      </c>
      <c r="P95" s="6" t="str">
        <f t="shared" si="10"/>
        <v/>
      </c>
      <c r="Q95" s="4"/>
      <c r="S95" s="3" t="str">
        <f>IF($A95="ADD",IF(NOT(ISBLANK(R95)),_xlfn.XLOOKUP(R95,len_adjust_rsn[lookupValue],len_adjust_rsn[lookupKey],"ERROR"),""), "")</f>
        <v/>
      </c>
      <c r="U95" s="3" t="str">
        <f>IF($A95="ADD",IF(NOT(ISBLANK(T95)),_xlfn.XLOOKUP(T95,ud_delineator_post_type[lookupValue],ud_delineator_post_type[lookupKey],"ERROR"),""), "")</f>
        <v/>
      </c>
      <c r="W95" s="3" t="str">
        <f>IF($A95="ADD",IF(NOT(ISBLANK(V95)),_xlfn.XLOOKUP(V95,ud_delineator_colour[lookupValue],ud_delineator_colour[lookupKey],"ERROR"),""), "")</f>
        <v/>
      </c>
      <c r="X95" s="4"/>
      <c r="Y95" s="6"/>
      <c r="AB95" s="7"/>
      <c r="AC95" s="4" t="str">
        <f t="shared" ca="1" si="11"/>
        <v/>
      </c>
      <c r="AD95" s="4"/>
      <c r="AE95" s="3" t="str">
        <f t="shared" si="12"/>
        <v/>
      </c>
      <c r="AF95" s="3" t="str">
        <f>IF($A95="","",IF((AND($A95="ADD",OR(AE95="",AE95="In Use"))),"5",(_xlfn.XLOOKUP(AE95,ud_asset_status[lookupValue],ud_asset_status[lookupKey],""))))</f>
        <v/>
      </c>
      <c r="AG95" s="7"/>
      <c r="AI95" s="3" t="str">
        <f>IF($A95="ADD",IF(NOT(ISBLANK(AH95)),_xlfn.XLOOKUP(AH95,ar_replace_reason[lookupValue],ar_replace_reason[lookupKey],"ERROR"),""), "")</f>
        <v/>
      </c>
      <c r="AJ95" s="3" t="str">
        <f t="shared" si="13"/>
        <v/>
      </c>
      <c r="AK95" s="3" t="str">
        <f>IF($A95="","",IF((AND($A95="ADD",OR(AJ95="",AJ95="Queenstown-Lakes District Council"))),"70",(_xlfn.XLOOKUP(AJ95,ud_organisation_owner[lookupValue],ud_organisation_owner[lookupKey],""))))</f>
        <v/>
      </c>
      <c r="AL95" s="3" t="str">
        <f t="shared" si="14"/>
        <v/>
      </c>
      <c r="AM95" s="3" t="str">
        <f>IF($A95="","",IF((AND($A95="ADD",OR(AL95="",AL95="Queenstown-Lakes District Council"))),"70",(_xlfn.XLOOKUP(AL95,ud_organisation_owner[lookupValue],ud_organisation_owner[lookupKey],""))))</f>
        <v/>
      </c>
      <c r="AN95" s="3" t="str">
        <f t="shared" si="15"/>
        <v/>
      </c>
      <c r="AO95" s="3" t="str">
        <f>IF($A95="","",IF((AND($A95="ADD",OR(AN95="",AN95="Local Authority"))),"17",(_xlfn.XLOOKUP(AN95,ud_sub_organisation[lookupValue],ud_sub_organisation[lookupKey],""))))</f>
        <v/>
      </c>
      <c r="AP95" s="3" t="str">
        <f t="shared" si="16"/>
        <v/>
      </c>
      <c r="AQ95" s="3" t="str">
        <f>IF($A95="","",IF((AND($A95="ADD",OR(AP95="",AP95="Vested assets"))),"12",(_xlfn.XLOOKUP(AP95,ud_work_origin[lookupValue],ud_work_origin[lookupKey],""))))</f>
        <v/>
      </c>
      <c r="AR95" s="8"/>
      <c r="AS95" s="2" t="str">
        <f t="shared" si="17"/>
        <v/>
      </c>
      <c r="AT95" s="3" t="str">
        <f t="shared" si="18"/>
        <v/>
      </c>
      <c r="AU95" s="3" t="str">
        <f>IF($A95="","",IF((AND($A95="ADD",OR(AT95="",AT95="Excellent"))),"1",(_xlfn.XLOOKUP(AT95,condition[lookupValue],condition[lookupKey],""))))</f>
        <v/>
      </c>
      <c r="AV95" s="7" t="str">
        <f t="shared" si="19"/>
        <v/>
      </c>
      <c r="AW95" s="9"/>
    </row>
    <row r="96" spans="2:49">
      <c r="B96" s="4"/>
      <c r="D96" s="3" t="str">
        <f>IF($A96="ADD",IF(NOT(ISBLANK(C96)),_xlfn.XLOOKUP(C96,roadnames[lookupValue],roadnames[lookupKey],"ERROR"),""), "")</f>
        <v/>
      </c>
      <c r="E96" s="5"/>
      <c r="F96" s="5"/>
      <c r="G96" s="4"/>
      <c r="H96" s="4"/>
      <c r="I96" s="6"/>
      <c r="J96" s="6"/>
      <c r="L96" s="3" t="str">
        <f>IF($A96="ADD",IF(NOT(ISBLANK(K96)),_xlfn.XLOOKUP(K96,side[lookupValue],side[lookupKey],"ERROR"),""), "")</f>
        <v/>
      </c>
      <c r="N96" s="3" t="str">
        <f>IF($A96="ADD",IF(NOT(ISBLANK(M96)),_xlfn.XLOOKUP(M96,ud_delineator_position[lookupValue],ud_delineator_position[lookupKey],"ERROR"),""), "")</f>
        <v/>
      </c>
      <c r="P96" s="6" t="str">
        <f t="shared" si="10"/>
        <v/>
      </c>
      <c r="Q96" s="4"/>
      <c r="S96" s="3" t="str">
        <f>IF($A96="ADD",IF(NOT(ISBLANK(R96)),_xlfn.XLOOKUP(R96,len_adjust_rsn[lookupValue],len_adjust_rsn[lookupKey],"ERROR"),""), "")</f>
        <v/>
      </c>
      <c r="U96" s="3" t="str">
        <f>IF($A96="ADD",IF(NOT(ISBLANK(T96)),_xlfn.XLOOKUP(T96,ud_delineator_post_type[lookupValue],ud_delineator_post_type[lookupKey],"ERROR"),""), "")</f>
        <v/>
      </c>
      <c r="W96" s="3" t="str">
        <f>IF($A96="ADD",IF(NOT(ISBLANK(V96)),_xlfn.XLOOKUP(V96,ud_delineator_colour[lookupValue],ud_delineator_colour[lookupKey],"ERROR"),""), "")</f>
        <v/>
      </c>
      <c r="X96" s="4"/>
      <c r="Y96" s="6"/>
      <c r="AB96" s="7"/>
      <c r="AC96" s="4" t="str">
        <f t="shared" ca="1" si="11"/>
        <v/>
      </c>
      <c r="AD96" s="4"/>
      <c r="AE96" s="3" t="str">
        <f t="shared" si="12"/>
        <v/>
      </c>
      <c r="AF96" s="3" t="str">
        <f>IF($A96="","",IF((AND($A96="ADD",OR(AE96="",AE96="In Use"))),"5",(_xlfn.XLOOKUP(AE96,ud_asset_status[lookupValue],ud_asset_status[lookupKey],""))))</f>
        <v/>
      </c>
      <c r="AG96" s="7"/>
      <c r="AI96" s="3" t="str">
        <f>IF($A96="ADD",IF(NOT(ISBLANK(AH96)),_xlfn.XLOOKUP(AH96,ar_replace_reason[lookupValue],ar_replace_reason[lookupKey],"ERROR"),""), "")</f>
        <v/>
      </c>
      <c r="AJ96" s="3" t="str">
        <f t="shared" si="13"/>
        <v/>
      </c>
      <c r="AK96" s="3" t="str">
        <f>IF($A96="","",IF((AND($A96="ADD",OR(AJ96="",AJ96="Queenstown-Lakes District Council"))),"70",(_xlfn.XLOOKUP(AJ96,ud_organisation_owner[lookupValue],ud_organisation_owner[lookupKey],""))))</f>
        <v/>
      </c>
      <c r="AL96" s="3" t="str">
        <f t="shared" si="14"/>
        <v/>
      </c>
      <c r="AM96" s="3" t="str">
        <f>IF($A96="","",IF((AND($A96="ADD",OR(AL96="",AL96="Queenstown-Lakes District Council"))),"70",(_xlfn.XLOOKUP(AL96,ud_organisation_owner[lookupValue],ud_organisation_owner[lookupKey],""))))</f>
        <v/>
      </c>
      <c r="AN96" s="3" t="str">
        <f t="shared" si="15"/>
        <v/>
      </c>
      <c r="AO96" s="3" t="str">
        <f>IF($A96="","",IF((AND($A96="ADD",OR(AN96="",AN96="Local Authority"))),"17",(_xlfn.XLOOKUP(AN96,ud_sub_organisation[lookupValue],ud_sub_organisation[lookupKey],""))))</f>
        <v/>
      </c>
      <c r="AP96" s="3" t="str">
        <f t="shared" si="16"/>
        <v/>
      </c>
      <c r="AQ96" s="3" t="str">
        <f>IF($A96="","",IF((AND($A96="ADD",OR(AP96="",AP96="Vested assets"))),"12",(_xlfn.XLOOKUP(AP96,ud_work_origin[lookupValue],ud_work_origin[lookupKey],""))))</f>
        <v/>
      </c>
      <c r="AR96" s="8"/>
      <c r="AS96" s="2" t="str">
        <f t="shared" si="17"/>
        <v/>
      </c>
      <c r="AT96" s="3" t="str">
        <f t="shared" si="18"/>
        <v/>
      </c>
      <c r="AU96" s="3" t="str">
        <f>IF($A96="","",IF((AND($A96="ADD",OR(AT96="",AT96="Excellent"))),"1",(_xlfn.XLOOKUP(AT96,condition[lookupValue],condition[lookupKey],""))))</f>
        <v/>
      </c>
      <c r="AV96" s="7" t="str">
        <f t="shared" si="19"/>
        <v/>
      </c>
      <c r="AW96" s="9"/>
    </row>
    <row r="97" spans="2:49">
      <c r="B97" s="4"/>
      <c r="D97" s="3" t="str">
        <f>IF($A97="ADD",IF(NOT(ISBLANK(C97)),_xlfn.XLOOKUP(C97,roadnames[lookupValue],roadnames[lookupKey],"ERROR"),""), "")</f>
        <v/>
      </c>
      <c r="E97" s="5"/>
      <c r="F97" s="5"/>
      <c r="G97" s="4"/>
      <c r="H97" s="4"/>
      <c r="I97" s="6"/>
      <c r="J97" s="6"/>
      <c r="L97" s="3" t="str">
        <f>IF($A97="ADD",IF(NOT(ISBLANK(K97)),_xlfn.XLOOKUP(K97,side[lookupValue],side[lookupKey],"ERROR"),""), "")</f>
        <v/>
      </c>
      <c r="N97" s="3" t="str">
        <f>IF($A97="ADD",IF(NOT(ISBLANK(M97)),_xlfn.XLOOKUP(M97,ud_delineator_position[lookupValue],ud_delineator_position[lookupKey],"ERROR"),""), "")</f>
        <v/>
      </c>
      <c r="P97" s="6" t="str">
        <f t="shared" si="10"/>
        <v/>
      </c>
      <c r="Q97" s="4"/>
      <c r="S97" s="3" t="str">
        <f>IF($A97="ADD",IF(NOT(ISBLANK(R97)),_xlfn.XLOOKUP(R97,len_adjust_rsn[lookupValue],len_adjust_rsn[lookupKey],"ERROR"),""), "")</f>
        <v/>
      </c>
      <c r="U97" s="3" t="str">
        <f>IF($A97="ADD",IF(NOT(ISBLANK(T97)),_xlfn.XLOOKUP(T97,ud_delineator_post_type[lookupValue],ud_delineator_post_type[lookupKey],"ERROR"),""), "")</f>
        <v/>
      </c>
      <c r="W97" s="3" t="str">
        <f>IF($A97="ADD",IF(NOT(ISBLANK(V97)),_xlfn.XLOOKUP(V97,ud_delineator_colour[lookupValue],ud_delineator_colour[lookupKey],"ERROR"),""), "")</f>
        <v/>
      </c>
      <c r="X97" s="4"/>
      <c r="Y97" s="6"/>
      <c r="AB97" s="7"/>
      <c r="AC97" s="4" t="str">
        <f t="shared" ca="1" si="11"/>
        <v/>
      </c>
      <c r="AD97" s="4"/>
      <c r="AE97" s="3" t="str">
        <f t="shared" si="12"/>
        <v/>
      </c>
      <c r="AF97" s="3" t="str">
        <f>IF($A97="","",IF((AND($A97="ADD",OR(AE97="",AE97="In Use"))),"5",(_xlfn.XLOOKUP(AE97,ud_asset_status[lookupValue],ud_asset_status[lookupKey],""))))</f>
        <v/>
      </c>
      <c r="AG97" s="7"/>
      <c r="AI97" s="3" t="str">
        <f>IF($A97="ADD",IF(NOT(ISBLANK(AH97)),_xlfn.XLOOKUP(AH97,ar_replace_reason[lookupValue],ar_replace_reason[lookupKey],"ERROR"),""), "")</f>
        <v/>
      </c>
      <c r="AJ97" s="3" t="str">
        <f t="shared" si="13"/>
        <v/>
      </c>
      <c r="AK97" s="3" t="str">
        <f>IF($A97="","",IF((AND($A97="ADD",OR(AJ97="",AJ97="Queenstown-Lakes District Council"))),"70",(_xlfn.XLOOKUP(AJ97,ud_organisation_owner[lookupValue],ud_organisation_owner[lookupKey],""))))</f>
        <v/>
      </c>
      <c r="AL97" s="3" t="str">
        <f t="shared" si="14"/>
        <v/>
      </c>
      <c r="AM97" s="3" t="str">
        <f>IF($A97="","",IF((AND($A97="ADD",OR(AL97="",AL97="Queenstown-Lakes District Council"))),"70",(_xlfn.XLOOKUP(AL97,ud_organisation_owner[lookupValue],ud_organisation_owner[lookupKey],""))))</f>
        <v/>
      </c>
      <c r="AN97" s="3" t="str">
        <f t="shared" si="15"/>
        <v/>
      </c>
      <c r="AO97" s="3" t="str">
        <f>IF($A97="","",IF((AND($A97="ADD",OR(AN97="",AN97="Local Authority"))),"17",(_xlfn.XLOOKUP(AN97,ud_sub_organisation[lookupValue],ud_sub_organisation[lookupKey],""))))</f>
        <v/>
      </c>
      <c r="AP97" s="3" t="str">
        <f t="shared" si="16"/>
        <v/>
      </c>
      <c r="AQ97" s="3" t="str">
        <f>IF($A97="","",IF((AND($A97="ADD",OR(AP97="",AP97="Vested assets"))),"12",(_xlfn.XLOOKUP(AP97,ud_work_origin[lookupValue],ud_work_origin[lookupKey],""))))</f>
        <v/>
      </c>
      <c r="AR97" s="8"/>
      <c r="AS97" s="2" t="str">
        <f t="shared" si="17"/>
        <v/>
      </c>
      <c r="AT97" s="3" t="str">
        <f t="shared" si="18"/>
        <v/>
      </c>
      <c r="AU97" s="3" t="str">
        <f>IF($A97="","",IF((AND($A97="ADD",OR(AT97="",AT97="Excellent"))),"1",(_xlfn.XLOOKUP(AT97,condition[lookupValue],condition[lookupKey],""))))</f>
        <v/>
      </c>
      <c r="AV97" s="7" t="str">
        <f t="shared" si="19"/>
        <v/>
      </c>
      <c r="AW97" s="9"/>
    </row>
    <row r="98" spans="2:49">
      <c r="B98" s="4"/>
      <c r="D98" s="3" t="str">
        <f>IF($A98="ADD",IF(NOT(ISBLANK(C98)),_xlfn.XLOOKUP(C98,roadnames[lookupValue],roadnames[lookupKey],"ERROR"),""), "")</f>
        <v/>
      </c>
      <c r="E98" s="5"/>
      <c r="F98" s="5"/>
      <c r="G98" s="4"/>
      <c r="H98" s="4"/>
      <c r="I98" s="6"/>
      <c r="J98" s="6"/>
      <c r="L98" s="3" t="str">
        <f>IF($A98="ADD",IF(NOT(ISBLANK(K98)),_xlfn.XLOOKUP(K98,side[lookupValue],side[lookupKey],"ERROR"),""), "")</f>
        <v/>
      </c>
      <c r="N98" s="3" t="str">
        <f>IF($A98="ADD",IF(NOT(ISBLANK(M98)),_xlfn.XLOOKUP(M98,ud_delineator_position[lookupValue],ud_delineator_position[lookupKey],"ERROR"),""), "")</f>
        <v/>
      </c>
      <c r="P98" s="6" t="str">
        <f t="shared" si="10"/>
        <v/>
      </c>
      <c r="Q98" s="4"/>
      <c r="S98" s="3" t="str">
        <f>IF($A98="ADD",IF(NOT(ISBLANK(R98)),_xlfn.XLOOKUP(R98,len_adjust_rsn[lookupValue],len_adjust_rsn[lookupKey],"ERROR"),""), "")</f>
        <v/>
      </c>
      <c r="U98" s="3" t="str">
        <f>IF($A98="ADD",IF(NOT(ISBLANK(T98)),_xlfn.XLOOKUP(T98,ud_delineator_post_type[lookupValue],ud_delineator_post_type[lookupKey],"ERROR"),""), "")</f>
        <v/>
      </c>
      <c r="W98" s="3" t="str">
        <f>IF($A98="ADD",IF(NOT(ISBLANK(V98)),_xlfn.XLOOKUP(V98,ud_delineator_colour[lookupValue],ud_delineator_colour[lookupKey],"ERROR"),""), "")</f>
        <v/>
      </c>
      <c r="X98" s="4"/>
      <c r="Y98" s="6"/>
      <c r="AB98" s="7"/>
      <c r="AC98" s="4" t="str">
        <f t="shared" ca="1" si="11"/>
        <v/>
      </c>
      <c r="AD98" s="4"/>
      <c r="AE98" s="3" t="str">
        <f t="shared" si="12"/>
        <v/>
      </c>
      <c r="AF98" s="3" t="str">
        <f>IF($A98="","",IF((AND($A98="ADD",OR(AE98="",AE98="In Use"))),"5",(_xlfn.XLOOKUP(AE98,ud_asset_status[lookupValue],ud_asset_status[lookupKey],""))))</f>
        <v/>
      </c>
      <c r="AG98" s="7"/>
      <c r="AI98" s="3" t="str">
        <f>IF($A98="ADD",IF(NOT(ISBLANK(AH98)),_xlfn.XLOOKUP(AH98,ar_replace_reason[lookupValue],ar_replace_reason[lookupKey],"ERROR"),""), "")</f>
        <v/>
      </c>
      <c r="AJ98" s="3" t="str">
        <f t="shared" si="13"/>
        <v/>
      </c>
      <c r="AK98" s="3" t="str">
        <f>IF($A98="","",IF((AND($A98="ADD",OR(AJ98="",AJ98="Queenstown-Lakes District Council"))),"70",(_xlfn.XLOOKUP(AJ98,ud_organisation_owner[lookupValue],ud_organisation_owner[lookupKey],""))))</f>
        <v/>
      </c>
      <c r="AL98" s="3" t="str">
        <f t="shared" si="14"/>
        <v/>
      </c>
      <c r="AM98" s="3" t="str">
        <f>IF($A98="","",IF((AND($A98="ADD",OR(AL98="",AL98="Queenstown-Lakes District Council"))),"70",(_xlfn.XLOOKUP(AL98,ud_organisation_owner[lookupValue],ud_organisation_owner[lookupKey],""))))</f>
        <v/>
      </c>
      <c r="AN98" s="3" t="str">
        <f t="shared" si="15"/>
        <v/>
      </c>
      <c r="AO98" s="3" t="str">
        <f>IF($A98="","",IF((AND($A98="ADD",OR(AN98="",AN98="Local Authority"))),"17",(_xlfn.XLOOKUP(AN98,ud_sub_organisation[lookupValue],ud_sub_organisation[lookupKey],""))))</f>
        <v/>
      </c>
      <c r="AP98" s="3" t="str">
        <f t="shared" si="16"/>
        <v/>
      </c>
      <c r="AQ98" s="3" t="str">
        <f>IF($A98="","",IF((AND($A98="ADD",OR(AP98="",AP98="Vested assets"))),"12",(_xlfn.XLOOKUP(AP98,ud_work_origin[lookupValue],ud_work_origin[lookupKey],""))))</f>
        <v/>
      </c>
      <c r="AR98" s="8"/>
      <c r="AS98" s="2" t="str">
        <f t="shared" si="17"/>
        <v/>
      </c>
      <c r="AT98" s="3" t="str">
        <f t="shared" si="18"/>
        <v/>
      </c>
      <c r="AU98" s="3" t="str">
        <f>IF($A98="","",IF((AND($A98="ADD",OR(AT98="",AT98="Excellent"))),"1",(_xlfn.XLOOKUP(AT98,condition[lookupValue],condition[lookupKey],""))))</f>
        <v/>
      </c>
      <c r="AV98" s="7" t="str">
        <f t="shared" si="19"/>
        <v/>
      </c>
      <c r="AW98" s="9"/>
    </row>
    <row r="99" spans="2:49">
      <c r="B99" s="4"/>
      <c r="D99" s="3" t="str">
        <f>IF($A99="ADD",IF(NOT(ISBLANK(C99)),_xlfn.XLOOKUP(C99,roadnames[lookupValue],roadnames[lookupKey],"ERROR"),""), "")</f>
        <v/>
      </c>
      <c r="E99" s="5"/>
      <c r="F99" s="5"/>
      <c r="G99" s="4"/>
      <c r="H99" s="4"/>
      <c r="I99" s="6"/>
      <c r="J99" s="6"/>
      <c r="L99" s="3" t="str">
        <f>IF($A99="ADD",IF(NOT(ISBLANK(K99)),_xlfn.XLOOKUP(K99,side[lookupValue],side[lookupKey],"ERROR"),""), "")</f>
        <v/>
      </c>
      <c r="N99" s="3" t="str">
        <f>IF($A99="ADD",IF(NOT(ISBLANK(M99)),_xlfn.XLOOKUP(M99,ud_delineator_position[lookupValue],ud_delineator_position[lookupKey],"ERROR"),""), "")</f>
        <v/>
      </c>
      <c r="P99" s="6" t="str">
        <f t="shared" si="10"/>
        <v/>
      </c>
      <c r="Q99" s="4"/>
      <c r="S99" s="3" t="str">
        <f>IF($A99="ADD",IF(NOT(ISBLANK(R99)),_xlfn.XLOOKUP(R99,len_adjust_rsn[lookupValue],len_adjust_rsn[lookupKey],"ERROR"),""), "")</f>
        <v/>
      </c>
      <c r="U99" s="3" t="str">
        <f>IF($A99="ADD",IF(NOT(ISBLANK(T99)),_xlfn.XLOOKUP(T99,ud_delineator_post_type[lookupValue],ud_delineator_post_type[lookupKey],"ERROR"),""), "")</f>
        <v/>
      </c>
      <c r="W99" s="3" t="str">
        <f>IF($A99="ADD",IF(NOT(ISBLANK(V99)),_xlfn.XLOOKUP(V99,ud_delineator_colour[lookupValue],ud_delineator_colour[lookupKey],"ERROR"),""), "")</f>
        <v/>
      </c>
      <c r="X99" s="4"/>
      <c r="Y99" s="6"/>
      <c r="AB99" s="7"/>
      <c r="AC99" s="4" t="str">
        <f t="shared" ca="1" si="11"/>
        <v/>
      </c>
      <c r="AD99" s="4"/>
      <c r="AE99" s="3" t="str">
        <f t="shared" si="12"/>
        <v/>
      </c>
      <c r="AF99" s="3" t="str">
        <f>IF($A99="","",IF((AND($A99="ADD",OR(AE99="",AE99="In Use"))),"5",(_xlfn.XLOOKUP(AE99,ud_asset_status[lookupValue],ud_asset_status[lookupKey],""))))</f>
        <v/>
      </c>
      <c r="AG99" s="7"/>
      <c r="AI99" s="3" t="str">
        <f>IF($A99="ADD",IF(NOT(ISBLANK(AH99)),_xlfn.XLOOKUP(AH99,ar_replace_reason[lookupValue],ar_replace_reason[lookupKey],"ERROR"),""), "")</f>
        <v/>
      </c>
      <c r="AJ99" s="3" t="str">
        <f t="shared" si="13"/>
        <v/>
      </c>
      <c r="AK99" s="3" t="str">
        <f>IF($A99="","",IF((AND($A99="ADD",OR(AJ99="",AJ99="Queenstown-Lakes District Council"))),"70",(_xlfn.XLOOKUP(AJ99,ud_organisation_owner[lookupValue],ud_organisation_owner[lookupKey],""))))</f>
        <v/>
      </c>
      <c r="AL99" s="3" t="str">
        <f t="shared" si="14"/>
        <v/>
      </c>
      <c r="AM99" s="3" t="str">
        <f>IF($A99="","",IF((AND($A99="ADD",OR(AL99="",AL99="Queenstown-Lakes District Council"))),"70",(_xlfn.XLOOKUP(AL99,ud_organisation_owner[lookupValue],ud_organisation_owner[lookupKey],""))))</f>
        <v/>
      </c>
      <c r="AN99" s="3" t="str">
        <f t="shared" si="15"/>
        <v/>
      </c>
      <c r="AO99" s="3" t="str">
        <f>IF($A99="","",IF((AND($A99="ADD",OR(AN99="",AN99="Local Authority"))),"17",(_xlfn.XLOOKUP(AN99,ud_sub_organisation[lookupValue],ud_sub_organisation[lookupKey],""))))</f>
        <v/>
      </c>
      <c r="AP99" s="3" t="str">
        <f t="shared" si="16"/>
        <v/>
      </c>
      <c r="AQ99" s="3" t="str">
        <f>IF($A99="","",IF((AND($A99="ADD",OR(AP99="",AP99="Vested assets"))),"12",(_xlfn.XLOOKUP(AP99,ud_work_origin[lookupValue],ud_work_origin[lookupKey],""))))</f>
        <v/>
      </c>
      <c r="AR99" s="8"/>
      <c r="AS99" s="2" t="str">
        <f t="shared" si="17"/>
        <v/>
      </c>
      <c r="AT99" s="3" t="str">
        <f t="shared" si="18"/>
        <v/>
      </c>
      <c r="AU99" s="3" t="str">
        <f>IF($A99="","",IF((AND($A99="ADD",OR(AT99="",AT99="Excellent"))),"1",(_xlfn.XLOOKUP(AT99,condition[lookupValue],condition[lookupKey],""))))</f>
        <v/>
      </c>
      <c r="AV99" s="7" t="str">
        <f t="shared" si="19"/>
        <v/>
      </c>
      <c r="AW99" s="9"/>
    </row>
    <row r="100" spans="2:49">
      <c r="B100" s="4"/>
      <c r="D100" s="3" t="str">
        <f>IF($A100="ADD",IF(NOT(ISBLANK(C100)),_xlfn.XLOOKUP(C100,roadnames[lookupValue],roadnames[lookupKey],"ERROR"),""), "")</f>
        <v/>
      </c>
      <c r="E100" s="5"/>
      <c r="F100" s="5"/>
      <c r="G100" s="4"/>
      <c r="H100" s="4"/>
      <c r="I100" s="6"/>
      <c r="J100" s="6"/>
      <c r="L100" s="3" t="str">
        <f>IF($A100="ADD",IF(NOT(ISBLANK(K100)),_xlfn.XLOOKUP(K100,side[lookupValue],side[lookupKey],"ERROR"),""), "")</f>
        <v/>
      </c>
      <c r="N100" s="3" t="str">
        <f>IF($A100="ADD",IF(NOT(ISBLANK(M100)),_xlfn.XLOOKUP(M100,ud_delineator_position[lookupValue],ud_delineator_position[lookupKey],"ERROR"),""), "")</f>
        <v/>
      </c>
      <c r="P100" s="6" t="str">
        <f t="shared" si="10"/>
        <v/>
      </c>
      <c r="Q100" s="4"/>
      <c r="S100" s="3" t="str">
        <f>IF($A100="ADD",IF(NOT(ISBLANK(R100)),_xlfn.XLOOKUP(R100,len_adjust_rsn[lookupValue],len_adjust_rsn[lookupKey],"ERROR"),""), "")</f>
        <v/>
      </c>
      <c r="U100" s="3" t="str">
        <f>IF($A100="ADD",IF(NOT(ISBLANK(T100)),_xlfn.XLOOKUP(T100,ud_delineator_post_type[lookupValue],ud_delineator_post_type[lookupKey],"ERROR"),""), "")</f>
        <v/>
      </c>
      <c r="W100" s="3" t="str">
        <f>IF($A100="ADD",IF(NOT(ISBLANK(V100)),_xlfn.XLOOKUP(V100,ud_delineator_colour[lookupValue],ud_delineator_colour[lookupKey],"ERROR"),""), "")</f>
        <v/>
      </c>
      <c r="X100" s="4"/>
      <c r="Y100" s="6"/>
      <c r="AB100" s="7"/>
      <c r="AC100" s="4" t="str">
        <f t="shared" ca="1" si="11"/>
        <v/>
      </c>
      <c r="AD100" s="4"/>
      <c r="AE100" s="3" t="str">
        <f t="shared" si="12"/>
        <v/>
      </c>
      <c r="AF100" s="3" t="str">
        <f>IF($A100="","",IF((AND($A100="ADD",OR(AE100="",AE100="In Use"))),"5",(_xlfn.XLOOKUP(AE100,ud_asset_status[lookupValue],ud_asset_status[lookupKey],""))))</f>
        <v/>
      </c>
      <c r="AG100" s="7"/>
      <c r="AI100" s="3" t="str">
        <f>IF($A100="ADD",IF(NOT(ISBLANK(AH100)),_xlfn.XLOOKUP(AH100,ar_replace_reason[lookupValue],ar_replace_reason[lookupKey],"ERROR"),""), "")</f>
        <v/>
      </c>
      <c r="AJ100" s="3" t="str">
        <f t="shared" si="13"/>
        <v/>
      </c>
      <c r="AK100" s="3" t="str">
        <f>IF($A100="","",IF((AND($A100="ADD",OR(AJ100="",AJ100="Queenstown-Lakes District Council"))),"70",(_xlfn.XLOOKUP(AJ100,ud_organisation_owner[lookupValue],ud_organisation_owner[lookupKey],""))))</f>
        <v/>
      </c>
      <c r="AL100" s="3" t="str">
        <f t="shared" si="14"/>
        <v/>
      </c>
      <c r="AM100" s="3" t="str">
        <f>IF($A100="","",IF((AND($A100="ADD",OR(AL100="",AL100="Queenstown-Lakes District Council"))),"70",(_xlfn.XLOOKUP(AL100,ud_organisation_owner[lookupValue],ud_organisation_owner[lookupKey],""))))</f>
        <v/>
      </c>
      <c r="AN100" s="3" t="str">
        <f t="shared" si="15"/>
        <v/>
      </c>
      <c r="AO100" s="3" t="str">
        <f>IF($A100="","",IF((AND($A100="ADD",OR(AN100="",AN100="Local Authority"))),"17",(_xlfn.XLOOKUP(AN100,ud_sub_organisation[lookupValue],ud_sub_organisation[lookupKey],""))))</f>
        <v/>
      </c>
      <c r="AP100" s="3" t="str">
        <f t="shared" si="16"/>
        <v/>
      </c>
      <c r="AQ100" s="3" t="str">
        <f>IF($A100="","",IF((AND($A100="ADD",OR(AP100="",AP100="Vested assets"))),"12",(_xlfn.XLOOKUP(AP100,ud_work_origin[lookupValue],ud_work_origin[lookupKey],""))))</f>
        <v/>
      </c>
      <c r="AR100" s="8"/>
      <c r="AS100" s="2" t="str">
        <f t="shared" si="17"/>
        <v/>
      </c>
      <c r="AT100" s="3" t="str">
        <f t="shared" si="18"/>
        <v/>
      </c>
      <c r="AU100" s="3" t="str">
        <f>IF($A100="","",IF((AND($A100="ADD",OR(AT100="",AT100="Excellent"))),"1",(_xlfn.XLOOKUP(AT100,condition[lookupValue],condition[lookupKey],""))))</f>
        <v/>
      </c>
      <c r="AV100" s="7" t="str">
        <f t="shared" si="19"/>
        <v/>
      </c>
      <c r="AW100" s="9"/>
    </row>
  </sheetData>
  <sheetProtection algorithmName="SHA-512" hashValue="Iklz+nF08RvtrLickkQw7xvNx6HfhWOQW6o0bVCLlXv/jilUWT2aUkS25fodGApSbOqEL4cGMYkGMk91u9GFEw==" saltValue="yHbtj9RFy+GA+FUVdk9+wg==" spinCount="100000" sheet="1" scenarios="1" selectLockedCells="1"/>
  <conditionalFormatting sqref="A2:XFD2">
    <cfRule type="cellIs" dxfId="365" priority="2" operator="equal">
      <formula>"ERROR"</formula>
    </cfRule>
  </conditionalFormatting>
  <conditionalFormatting sqref="A1:XFD1">
    <cfRule type="expression" dxfId="364" priority="1">
      <formula>A$2="ERROR"</formula>
    </cfRule>
  </conditionalFormatting>
  <conditionalFormatting sqref="A10:XFD100">
    <cfRule type="expression" dxfId="363" priority="672">
      <formula>MATCH("ERROR",$A10:$EO10,0)</formula>
    </cfRule>
    <cfRule type="expression" dxfId="362" priority="673">
      <formula>AND($A10="ADD",A$6=TRUE,A10="")</formula>
    </cfRule>
    <cfRule type="expression" dxfId="361" priority="674">
      <formula>OR(AND($A10="DELETE",A$1="Asset ID",A10=""),AND($A10="DELETE",A$1="Removal Date",A10=""),AND($A10="DELETE",A$1="Removal Reason",A10=""))</formula>
    </cfRule>
    <cfRule type="expression" dxfId="360" priority="675">
      <formula>AND($A10="EDIT",A$1="Asset ID",A10="")</formula>
    </cfRule>
    <cfRule type="expression" dxfId="359" priority="676">
      <formula>AND($A10="ADD",A$5=TRUE,A10="")</formula>
    </cfRule>
  </conditionalFormatting>
  <dataValidations count="34">
    <dataValidation type="list" allowBlank="1" showInputMessage="1" showErrorMessage="1" sqref="C10:C100" xr:uid="{C7D91A53-1D36-4B5B-BDF3-7B55CA884C89}">
      <formula1>roadnames_lookup</formula1>
    </dataValidation>
    <dataValidation type="list" allowBlank="1" showInputMessage="1" showErrorMessage="1" sqref="K10:K100" xr:uid="{5A68AB92-A63F-4832-8C39-E617A5C3A151}">
      <formula1>side_lookup</formula1>
    </dataValidation>
    <dataValidation type="list" allowBlank="1" showInputMessage="1" showErrorMessage="1" sqref="M10:M100" xr:uid="{DB93CB5F-41DA-4A50-808C-6653769CCDF0}">
      <formula1>ud_delineator_position_lookup</formula1>
    </dataValidation>
    <dataValidation type="list" allowBlank="1" showInputMessage="1" showErrorMessage="1" sqref="R10:R100" xr:uid="{C2076822-BE18-4061-ADC8-4EEAE94B0FDB}">
      <formula1>len_adjust_rsn_lookup</formula1>
    </dataValidation>
    <dataValidation type="list" allowBlank="1" showInputMessage="1" showErrorMessage="1" sqref="T10:T100" xr:uid="{A4B6B597-491E-40A3-9233-50F20ED58411}">
      <formula1>ud_delineator_post_type_lookup</formula1>
    </dataValidation>
    <dataValidation type="list" allowBlank="1" showInputMessage="1" showErrorMessage="1" sqref="V10:V100" xr:uid="{15B3845F-CB4C-4EB7-A01C-64719C8ABD64}">
      <formula1>ud_delineator_colour_lookup</formula1>
    </dataValidation>
    <dataValidation type="list" allowBlank="1" showInputMessage="1" showErrorMessage="1" promptTitle="WARNING" prompt="Only change If ammending existing asset" sqref="AE10:AE100" xr:uid="{317FA587-B1F8-4F13-AF2D-0809ECFF9F0C}">
      <formula1>ud_asset_status_lookup</formula1>
    </dataValidation>
    <dataValidation type="list" allowBlank="1" showInputMessage="1" showErrorMessage="1" sqref="AH10:AH100" xr:uid="{65118001-F672-4F08-9884-26554FAAF775}">
      <formula1>ar_replace_reason_lookup</formula1>
    </dataValidation>
    <dataValidation type="list" allowBlank="1" showInputMessage="1" showErrorMessage="1" promptTitle="WARNING" prompt="Only change this If Not QLDC asset" sqref="AL10:AL100" xr:uid="{23DED71D-82AF-46D5-AFD0-F73E1814DA5D}">
      <formula1>ud_organisation_owner_lookup</formula1>
    </dataValidation>
    <dataValidation type="list" allowBlank="1" showInputMessage="1" showErrorMessage="1" promptTitle="WARNING" prompt="Only change this If Not QLDC Roading asset" sqref="AN10:AN100" xr:uid="{C96151B9-D96B-44D9-9881-4DE9C3E4351D}">
      <formula1>ud_sub_organisation_lookup</formula1>
    </dataValidation>
    <dataValidation type="list" allowBlank="1" showInputMessage="1" showErrorMessage="1" promptTitle="WARNING" prompt="Only change this field If undertaking maintenance Or CAPEX works" sqref="AP10:AP100" xr:uid="{015455FB-6954-403B-AE3C-ED4812383299}">
      <formula1>ud_work_origin_lookup</formula1>
    </dataValidation>
    <dataValidation type="list" allowBlank="1" showInputMessage="1" showErrorMessage="1" promptTitle="WARNING" prompt="Only change this If incorrect" sqref="AT10:AT100" xr:uid="{FADE5C5D-6D88-402B-A6DA-E809D901921E}">
      <formula1>condition_lookup</formula1>
    </dataValidation>
    <dataValidation type="list" allowBlank="1" showInputMessage="1" showErrorMessage="1" sqref="Z10:AA100" xr:uid="{B332C22A-E156-416F-AE8D-64D683E48A66}">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DF445783-3A56-42FD-93FC-526DA4B1F714}">
      <formula1>"ADD,EDIT,DELETE"</formula1>
    </dataValidation>
    <dataValidation type="list" allowBlank="1" showInputMessage="1" showErrorMessage="1" promptTitle="WARNING" prompt="Only change this If Not QLDC asset" sqref="AJ10:AJ100" xr:uid="{C93B0C9F-F99E-42B4-93EE-87CE1BAA056E}">
      <formula1>ud_organisation_owner_lookup</formula1>
    </dataValidation>
    <dataValidation type="list" allowBlank="1" showInputMessage="1" showErrorMessage="1" promptTitle="WARNING" prompt="Only change this If NZTA Or Parks And Reserves asset" sqref="AS10:AS100" xr:uid="{4145B151-E8EA-49B7-BC28-1EC78EED1067}">
      <formula1>"TRUE,FALSE"</formula1>
    </dataValidation>
    <dataValidation type="whole" allowBlank="1" showInputMessage="1" showErrorMessage="1" error="Please Enter Whole Number Between 1 And 999" promptTitle="ERROR" sqref="AC10:AC100" xr:uid="{FEE94010-ADBF-49BE-8DB1-5711DD0C8BE2}">
      <formula1>1</formula1>
      <formula2>999</formula2>
    </dataValidation>
    <dataValidation type="whole" allowBlank="1" showInputMessage="1" showErrorMessage="1" error="Please Enter Whole Number Between 1 And 2147483647" promptTitle="ERROR" sqref="B10:B100" xr:uid="{2285B61D-39F2-4F5B-9ED5-B8EC257493EA}">
      <formula1>1</formula1>
      <formula2>2147483647</formula2>
    </dataValidation>
    <dataValidation type="whole" allowBlank="1" showInputMessage="1" showErrorMessage="1" error="Please Enter Whole Number Between 1 And 9999999999" promptTitle="ERROR" sqref="X10:X100" xr:uid="{AA2760D9-E9BC-4EB4-AA3B-9970F085FB10}">
      <formula1>1</formula1>
      <formula2>9999999999</formula2>
    </dataValidation>
    <dataValidation type="whole" allowBlank="1" showInputMessage="1" showErrorMessage="1" error="Please Enter Whole Number Between 1 And 9999999999" promptTitle="ERROR" sqref="AD10:AD100" xr:uid="{6C77D6F8-A417-4311-AFF4-7C8C1FB06D6C}">
      <formula1>1</formula1>
      <formula2>9999999999</formula2>
    </dataValidation>
    <dataValidation type="whole" allowBlank="1" showInputMessage="1" showErrorMessage="1" error="Please Enter Whole Number Between 1 And 999999" promptTitle="ERROR" sqref="H10:H100" xr:uid="{101472FC-10A1-4E0B-BB33-F46B1FA90640}">
      <formula1>1</formula1>
      <formula2>999999</formula2>
    </dataValidation>
    <dataValidation type="whole" allowBlank="1" showInputMessage="1" showErrorMessage="1" error="Please Enter Whole Number Between 0 And 999999" promptTitle="ERROR" sqref="G10:G100" xr:uid="{D750768B-360F-4E90-9601-5CA490EB4770}">
      <formula1>0</formula1>
      <formula2>999999</formula2>
    </dataValidation>
    <dataValidation type="whole" allowBlank="1" showInputMessage="1" showErrorMessage="1" error="Please Enter Whole Number Between 1 And 99999" promptTitle="ERROR" sqref="Q10:Q100" xr:uid="{8B1577E7-4C69-467F-9095-A9E11C180C52}">
      <formula1>1</formula1>
      <formula2>99999</formula2>
    </dataValidation>
    <dataValidation type="decimal" allowBlank="1" showInputMessage="1" showErrorMessage="1" error="Please Enter Decimal Between 0.1 And 999.9" promptTitle="ERROR" sqref="Y10:Y100" xr:uid="{3DF13B3D-3F4B-49A3-B958-36BCAED1D130}">
      <formula1>0.1</formula1>
      <formula2>999.9</formula2>
    </dataValidation>
    <dataValidation type="decimal" allowBlank="1" showInputMessage="1" showErrorMessage="1" error="Please Enter Decimal Between -40.0 And 999.9" promptTitle="ERROR" sqref="I10:I100" xr:uid="{66665D48-3EFF-40BE-8BD1-1699C79DF567}">
      <formula1>-40</formula1>
      <formula2>999.9</formula2>
    </dataValidation>
    <dataValidation type="decimal" allowBlank="1" showInputMessage="1" showErrorMessage="1" error="Please Enter Decimal Between -40.0 And 999.9" promptTitle="ERROR" sqref="J10:J100" xr:uid="{3DAE227F-1E83-48A4-98EB-515F0A437D90}">
      <formula1>-40</formula1>
      <formula2>999.9</formula2>
    </dataValidation>
    <dataValidation type="decimal" allowBlank="1" showInputMessage="1" showErrorMessage="1" error="Please Enter Decimal Between 0.1 And 999999.9" promptTitle="ERROR" sqref="P10:P100" xr:uid="{2A8DF0A3-70C1-4A1C-8C41-EB72E281396B}">
      <formula1>0.1</formula1>
      <formula2>999999.9</formula2>
    </dataValidation>
    <dataValidation type="decimal" allowBlank="1" showInputMessage="1" showErrorMessage="1" error="Please Enter Decimal Between 0.01 And 9999999999.99" promptTitle="ERROR" sqref="AR10:AR100" xr:uid="{2F7DCFBB-AF70-4F6B-9682-ABFAC975E3BF}">
      <formula1>0.01</formula1>
      <formula2>9999999999.99</formula2>
    </dataValidation>
    <dataValidation type="textLength" allowBlank="1" showInputMessage="1" showErrorMessage="1" error="Please Dont Enter More Than 255 Characters" promptTitle="ERROR" sqref="AW10:AW100" xr:uid="{E12ADE5B-72E7-4D59-B3AF-5717396E6266}">
      <formula1>0</formula1>
      <formula2>255</formula2>
    </dataValidation>
    <dataValidation type="date" allowBlank="1" showInputMessage="1" showErrorMessage="1" error="Please Enter Valid Date eg 31/01/2023" promptTitle="ERROR" sqref="AB10:AB100" xr:uid="{E4D0D891-7A96-48CB-BA8F-EF4875EEF246}">
      <formula1>43831</formula1>
      <formula2>48580</formula2>
    </dataValidation>
    <dataValidation type="date" allowBlank="1" showInputMessage="1" showErrorMessage="1" error="Please Enter Valid Date eg 31/01/2023" promptTitle="ERROR" sqref="AG10:AG100" xr:uid="{7748044B-EFAF-4776-9B96-CAD05AB1E9E2}">
      <formula1>43831</formula1>
      <formula2>48580</formula2>
    </dataValidation>
    <dataValidation type="date" allowBlank="1" showInputMessage="1" showErrorMessage="1" error="Please Enter Valid Date eg 31/01/2023" promptTitle="ERROR" sqref="AV10:AV100" xr:uid="{A66DFFA2-3C19-4884-95B1-503CB5AA8BDA}">
      <formula1>43831</formula1>
      <formula2>48580</formula2>
    </dataValidation>
    <dataValidation type="decimal" allowBlank="1" showInputMessage="1" showErrorMessage="1" error="This an incomplete grid reference or is outside of QLDC. Please check that this a easting in NZTM2000" promptTitle="ERROR" sqref="E10:E100" xr:uid="{108DEEF9-68CF-4588-A8BE-E384060B63F1}">
      <formula1>1215000</formula1>
      <formula2>1337479</formula2>
    </dataValidation>
    <dataValidation type="decimal" allowBlank="1" showInputMessage="1" showErrorMessage="1" error="This an incomplete grid reference or is outside of QLDC. Please check that this a northing in NZTM2000" promptTitle="ERROR" sqref="F10:F100" xr:uid="{2D76B91B-ECAD-453B-A4A8-CD47C18AECEF}">
      <formula1>4967104</formula1>
      <formula2>5128000</formula2>
    </dataValidation>
  </dataValidations>
  <pageMargins left="0.75" right="0.75" top="1" bottom="1" header="0.5" footer="0.5"/>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E33C-9349-4ADB-9593-F1A25C0CEE45}">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4</v>
      </c>
      <c r="B2" t="s">
        <v>5165</v>
      </c>
      <c r="E2" t="b">
        <v>1</v>
      </c>
    </row>
    <row r="3" spans="1:5">
      <c r="A3">
        <v>6</v>
      </c>
      <c r="B3" t="s">
        <v>5171</v>
      </c>
      <c r="E3" t="b">
        <v>1</v>
      </c>
    </row>
    <row r="4" spans="1:5">
      <c r="A4">
        <v>13</v>
      </c>
      <c r="B4" t="s">
        <v>5180</v>
      </c>
      <c r="E4" t="b">
        <v>1</v>
      </c>
    </row>
    <row r="5" spans="1:5">
      <c r="A5">
        <v>70</v>
      </c>
      <c r="B5" t="s">
        <v>5223</v>
      </c>
      <c r="E5" t="b">
        <v>1</v>
      </c>
    </row>
    <row r="6" spans="1:5">
      <c r="A6">
        <v>40</v>
      </c>
      <c r="B6" t="s">
        <v>5255</v>
      </c>
      <c r="E6" t="b">
        <v>1</v>
      </c>
    </row>
    <row r="7" spans="1:5">
      <c r="A7">
        <v>41</v>
      </c>
      <c r="B7" t="s">
        <v>5256</v>
      </c>
      <c r="E7" t="b">
        <v>1</v>
      </c>
    </row>
  </sheetData>
  <pageMargins left="0.75" right="0.75" top="1" bottom="1" header="0.5" footer="0.5"/>
  <tableParts count="1">
    <tablePart r:id="rId1"/>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E0650-7CFA-4874-95DD-316304B8888A}">
  <dimension ref="A1:E13"/>
  <sheetViews>
    <sheetView workbookViewId="0">
      <selection activeCell="A2" sqref="A2:E1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19</v>
      </c>
      <c r="B2" t="s">
        <v>5201</v>
      </c>
      <c r="E2" t="b">
        <v>1</v>
      </c>
    </row>
    <row r="3" spans="1:5">
      <c r="A3">
        <v>56</v>
      </c>
      <c r="B3" t="s">
        <v>5218</v>
      </c>
      <c r="E3" t="b">
        <v>1</v>
      </c>
    </row>
    <row r="4" spans="1:5">
      <c r="A4">
        <v>48</v>
      </c>
      <c r="B4" t="s">
        <v>5239</v>
      </c>
      <c r="E4" t="b">
        <v>1</v>
      </c>
    </row>
    <row r="5" spans="1:5">
      <c r="A5">
        <v>49</v>
      </c>
      <c r="B5" t="s">
        <v>5241</v>
      </c>
      <c r="E5" t="b">
        <v>1</v>
      </c>
    </row>
    <row r="6" spans="1:5">
      <c r="A6">
        <v>40</v>
      </c>
      <c r="B6" t="s">
        <v>5255</v>
      </c>
      <c r="E6" t="b">
        <v>1</v>
      </c>
    </row>
    <row r="7" spans="1:5">
      <c r="A7">
        <v>41</v>
      </c>
      <c r="B7" t="s">
        <v>5256</v>
      </c>
      <c r="E7" t="b">
        <v>1</v>
      </c>
    </row>
    <row r="8" spans="1:5">
      <c r="A8">
        <v>52</v>
      </c>
      <c r="B8" t="s">
        <v>5266</v>
      </c>
      <c r="E8" t="b">
        <v>1</v>
      </c>
    </row>
    <row r="9" spans="1:5">
      <c r="A9">
        <v>53</v>
      </c>
      <c r="B9" t="s">
        <v>5268</v>
      </c>
      <c r="E9" t="b">
        <v>1</v>
      </c>
    </row>
    <row r="10" spans="1:5">
      <c r="A10">
        <v>54</v>
      </c>
      <c r="B10" t="s">
        <v>5269</v>
      </c>
      <c r="E10" t="b">
        <v>1</v>
      </c>
    </row>
    <row r="11" spans="1:5">
      <c r="A11">
        <v>50</v>
      </c>
      <c r="B11" t="s">
        <v>5270</v>
      </c>
      <c r="E11" t="b">
        <v>1</v>
      </c>
    </row>
    <row r="12" spans="1:5">
      <c r="A12">
        <v>55</v>
      </c>
      <c r="B12" t="s">
        <v>5271</v>
      </c>
      <c r="E12" t="b">
        <v>1</v>
      </c>
    </row>
    <row r="13" spans="1:5">
      <c r="A13">
        <v>51</v>
      </c>
      <c r="B13" t="s">
        <v>5272</v>
      </c>
      <c r="E13" t="b">
        <v>1</v>
      </c>
    </row>
  </sheetData>
  <pageMargins left="0.75" right="0.75" top="1" bottom="1" header="0.5" footer="0.5"/>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9E028-9364-404C-952D-F53129D698B6}">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4</v>
      </c>
      <c r="B2" t="s">
        <v>5165</v>
      </c>
      <c r="E2" t="b">
        <v>1</v>
      </c>
    </row>
    <row r="3" spans="1:5">
      <c r="A3">
        <v>13</v>
      </c>
      <c r="B3" t="s">
        <v>5180</v>
      </c>
      <c r="E3" t="b">
        <v>1</v>
      </c>
    </row>
    <row r="4" spans="1:5">
      <c r="A4">
        <v>40</v>
      </c>
      <c r="B4" t="s">
        <v>5255</v>
      </c>
      <c r="E4" t="b">
        <v>1</v>
      </c>
    </row>
    <row r="5" spans="1:5">
      <c r="A5">
        <v>41</v>
      </c>
      <c r="B5" t="s">
        <v>5256</v>
      </c>
      <c r="E5" t="b">
        <v>1</v>
      </c>
    </row>
    <row r="6" spans="1:5">
      <c r="A6">
        <v>42</v>
      </c>
      <c r="B6" t="s">
        <v>5257</v>
      </c>
      <c r="E6" t="b">
        <v>1</v>
      </c>
    </row>
    <row r="7" spans="1:5">
      <c r="A7">
        <v>43</v>
      </c>
      <c r="B7" t="s">
        <v>5262</v>
      </c>
      <c r="E7" t="b">
        <v>1</v>
      </c>
    </row>
    <row r="8" spans="1:5">
      <c r="A8">
        <v>45</v>
      </c>
      <c r="B8" t="s">
        <v>5265</v>
      </c>
      <c r="E8" t="b">
        <v>1</v>
      </c>
    </row>
  </sheetData>
  <pageMargins left="0.75" right="0.75" top="1" bottom="1" header="0.5" footer="0.5"/>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321A5-9413-484A-88C3-CD18FC92B910}">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4</v>
      </c>
      <c r="B2" t="s">
        <v>5165</v>
      </c>
      <c r="E2" t="b">
        <v>1</v>
      </c>
    </row>
    <row r="3" spans="1:5">
      <c r="A3">
        <v>40</v>
      </c>
      <c r="B3" t="s">
        <v>5255</v>
      </c>
      <c r="E3" t="b">
        <v>1</v>
      </c>
    </row>
    <row r="4" spans="1:5">
      <c r="A4">
        <v>41</v>
      </c>
      <c r="B4" t="s">
        <v>5256</v>
      </c>
      <c r="E4" t="b">
        <v>1</v>
      </c>
    </row>
    <row r="5" spans="1:5">
      <c r="A5">
        <v>43</v>
      </c>
      <c r="B5" t="s">
        <v>5262</v>
      </c>
      <c r="E5" t="b">
        <v>1</v>
      </c>
    </row>
    <row r="6" spans="1:5">
      <c r="A6">
        <v>45</v>
      </c>
      <c r="B6" t="s">
        <v>5265</v>
      </c>
      <c r="E6" t="b">
        <v>1</v>
      </c>
    </row>
  </sheetData>
  <pageMargins left="0.75" right="0.75" top="1" bottom="1" header="0.5" footer="0.5"/>
  <tableParts count="1">
    <tablePart r:id="rId1"/>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D61D1-490B-4F1E-B6D6-E3CF52334595}">
  <dimension ref="A1:E12"/>
  <sheetViews>
    <sheetView workbookViewId="0">
      <selection activeCell="A2" sqref="A2:E12"/>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4</v>
      </c>
      <c r="B2" t="s">
        <v>5165</v>
      </c>
      <c r="E2" t="b">
        <v>1</v>
      </c>
    </row>
    <row r="3" spans="1:5">
      <c r="A3">
        <v>11</v>
      </c>
      <c r="B3" t="s">
        <v>5178</v>
      </c>
      <c r="E3" t="b">
        <v>1</v>
      </c>
    </row>
    <row r="4" spans="1:5">
      <c r="A4">
        <v>13</v>
      </c>
      <c r="B4" t="s">
        <v>5180</v>
      </c>
      <c r="E4" t="b">
        <v>1</v>
      </c>
    </row>
    <row r="5" spans="1:5">
      <c r="A5">
        <v>71</v>
      </c>
      <c r="B5" t="s">
        <v>5212</v>
      </c>
      <c r="E5" t="b">
        <v>1</v>
      </c>
    </row>
    <row r="6" spans="1:5">
      <c r="A6">
        <v>29</v>
      </c>
      <c r="B6" t="s">
        <v>5228</v>
      </c>
      <c r="E6" t="b">
        <v>1</v>
      </c>
    </row>
    <row r="7" spans="1:5">
      <c r="A7">
        <v>35</v>
      </c>
      <c r="B7" t="s">
        <v>5246</v>
      </c>
      <c r="E7" t="b">
        <v>1</v>
      </c>
    </row>
    <row r="8" spans="1:5">
      <c r="A8">
        <v>40</v>
      </c>
      <c r="B8" t="s">
        <v>5255</v>
      </c>
      <c r="E8" t="b">
        <v>1</v>
      </c>
    </row>
    <row r="9" spans="1:5">
      <c r="A9">
        <v>41</v>
      </c>
      <c r="B9" t="s">
        <v>5256</v>
      </c>
      <c r="E9" t="b">
        <v>1</v>
      </c>
    </row>
    <row r="10" spans="1:5">
      <c r="A10">
        <v>42</v>
      </c>
      <c r="B10" t="s">
        <v>5257</v>
      </c>
      <c r="E10" t="b">
        <v>1</v>
      </c>
    </row>
    <row r="11" spans="1:5">
      <c r="A11">
        <v>43</v>
      </c>
      <c r="B11" t="s">
        <v>5262</v>
      </c>
      <c r="E11" t="b">
        <v>1</v>
      </c>
    </row>
    <row r="12" spans="1:5">
      <c r="A12">
        <v>45</v>
      </c>
      <c r="B12" t="s">
        <v>5265</v>
      </c>
      <c r="E12" t="b">
        <v>1</v>
      </c>
    </row>
  </sheetData>
  <pageMargins left="0.75" right="0.75" top="1" bottom="1" header="0.5" footer="0.5"/>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23186-5F33-47BC-837C-57E8BEEDCA80}">
  <dimension ref="A1:E22"/>
  <sheetViews>
    <sheetView workbookViewId="0">
      <selection activeCell="A2" sqref="A2:E22"/>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4</v>
      </c>
      <c r="B2" t="s">
        <v>5165</v>
      </c>
      <c r="E2" t="b">
        <v>1</v>
      </c>
    </row>
    <row r="3" spans="1:5">
      <c r="A3">
        <v>76</v>
      </c>
      <c r="B3" t="s">
        <v>5166</v>
      </c>
      <c r="E3" t="b">
        <v>1</v>
      </c>
    </row>
    <row r="4" spans="1:5">
      <c r="A4">
        <v>10</v>
      </c>
      <c r="B4" t="s">
        <v>5176</v>
      </c>
      <c r="E4" t="b">
        <v>1</v>
      </c>
    </row>
    <row r="5" spans="1:5">
      <c r="A5">
        <v>11</v>
      </c>
      <c r="B5" t="s">
        <v>5178</v>
      </c>
      <c r="E5" t="b">
        <v>1</v>
      </c>
    </row>
    <row r="6" spans="1:5">
      <c r="A6">
        <v>13</v>
      </c>
      <c r="B6" t="s">
        <v>5180</v>
      </c>
      <c r="E6" t="b">
        <v>1</v>
      </c>
    </row>
    <row r="7" spans="1:5">
      <c r="A7">
        <v>77</v>
      </c>
      <c r="B7" t="s">
        <v>5189</v>
      </c>
      <c r="E7" t="b">
        <v>1</v>
      </c>
    </row>
    <row r="8" spans="1:5">
      <c r="A8">
        <v>78</v>
      </c>
      <c r="B8" t="s">
        <v>5195</v>
      </c>
      <c r="E8" t="b">
        <v>1</v>
      </c>
    </row>
    <row r="9" spans="1:5">
      <c r="A9">
        <v>23</v>
      </c>
      <c r="B9" t="s">
        <v>5211</v>
      </c>
      <c r="E9" t="b">
        <v>1</v>
      </c>
    </row>
    <row r="10" spans="1:5">
      <c r="A10">
        <v>71</v>
      </c>
      <c r="B10" t="s">
        <v>5212</v>
      </c>
      <c r="E10" t="b">
        <v>1</v>
      </c>
    </row>
    <row r="11" spans="1:5">
      <c r="A11">
        <v>29</v>
      </c>
      <c r="B11" t="s">
        <v>5228</v>
      </c>
      <c r="E11" t="b">
        <v>1</v>
      </c>
    </row>
    <row r="12" spans="1:5">
      <c r="A12">
        <v>31</v>
      </c>
      <c r="B12" t="s">
        <v>5232</v>
      </c>
      <c r="E12" t="b">
        <v>1</v>
      </c>
    </row>
    <row r="13" spans="1:5">
      <c r="A13">
        <v>35</v>
      </c>
      <c r="B13" t="s">
        <v>5246</v>
      </c>
      <c r="E13" t="b">
        <v>1</v>
      </c>
    </row>
    <row r="14" spans="1:5">
      <c r="A14">
        <v>40</v>
      </c>
      <c r="B14" t="s">
        <v>5255</v>
      </c>
      <c r="E14" t="b">
        <v>1</v>
      </c>
    </row>
    <row r="15" spans="1:5">
      <c r="A15">
        <v>41</v>
      </c>
      <c r="B15" t="s">
        <v>5256</v>
      </c>
      <c r="E15" t="b">
        <v>1</v>
      </c>
    </row>
    <row r="16" spans="1:5">
      <c r="A16">
        <v>42</v>
      </c>
      <c r="B16" t="s">
        <v>5257</v>
      </c>
      <c r="E16" t="b">
        <v>1</v>
      </c>
    </row>
    <row r="17" spans="1:5">
      <c r="A17">
        <v>79</v>
      </c>
      <c r="B17" t="s">
        <v>5259</v>
      </c>
      <c r="E17" t="b">
        <v>1</v>
      </c>
    </row>
    <row r="18" spans="1:5">
      <c r="A18">
        <v>80</v>
      </c>
      <c r="B18" t="s">
        <v>5260</v>
      </c>
      <c r="E18" t="b">
        <v>1</v>
      </c>
    </row>
    <row r="19" spans="1:5">
      <c r="A19">
        <v>43</v>
      </c>
      <c r="B19" t="s">
        <v>5262</v>
      </c>
      <c r="E19" t="b">
        <v>1</v>
      </c>
    </row>
    <row r="20" spans="1:5">
      <c r="A20">
        <v>45</v>
      </c>
      <c r="B20" t="s">
        <v>5265</v>
      </c>
      <c r="E20" t="b">
        <v>1</v>
      </c>
    </row>
    <row r="21" spans="1:5">
      <c r="A21">
        <v>81</v>
      </c>
      <c r="B21" t="s">
        <v>5273</v>
      </c>
      <c r="E21" t="b">
        <v>1</v>
      </c>
    </row>
    <row r="22" spans="1:5">
      <c r="A22">
        <v>82</v>
      </c>
      <c r="B22" t="s">
        <v>5274</v>
      </c>
      <c r="E22" t="b">
        <v>1</v>
      </c>
    </row>
  </sheetData>
  <pageMargins left="0.75" right="0.75" top="1" bottom="1" header="0.5" footer="0.5"/>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B45BB-2F22-4484-8D7F-0283C9A7F7C3}">
  <dimension ref="A1:E15"/>
  <sheetViews>
    <sheetView workbookViewId="0">
      <selection activeCell="A2" sqref="A2:E1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4</v>
      </c>
      <c r="B2" t="s">
        <v>5165</v>
      </c>
      <c r="E2" t="b">
        <v>1</v>
      </c>
    </row>
    <row r="3" spans="1:5">
      <c r="A3">
        <v>10</v>
      </c>
      <c r="B3" t="s">
        <v>5176</v>
      </c>
      <c r="E3" t="b">
        <v>1</v>
      </c>
    </row>
    <row r="4" spans="1:5">
      <c r="A4">
        <v>11</v>
      </c>
      <c r="B4" t="s">
        <v>5178</v>
      </c>
      <c r="E4" t="b">
        <v>1</v>
      </c>
    </row>
    <row r="5" spans="1:5">
      <c r="A5">
        <v>13</v>
      </c>
      <c r="B5" t="s">
        <v>5180</v>
      </c>
      <c r="E5" t="b">
        <v>1</v>
      </c>
    </row>
    <row r="6" spans="1:5">
      <c r="A6">
        <v>23</v>
      </c>
      <c r="B6" t="s">
        <v>5211</v>
      </c>
      <c r="E6" t="b">
        <v>1</v>
      </c>
    </row>
    <row r="7" spans="1:5">
      <c r="A7">
        <v>71</v>
      </c>
      <c r="B7" t="s">
        <v>5212</v>
      </c>
      <c r="E7" t="b">
        <v>1</v>
      </c>
    </row>
    <row r="8" spans="1:5">
      <c r="A8">
        <v>29</v>
      </c>
      <c r="B8" t="s">
        <v>5228</v>
      </c>
      <c r="E8" t="b">
        <v>1</v>
      </c>
    </row>
    <row r="9" spans="1:5">
      <c r="A9">
        <v>72</v>
      </c>
      <c r="B9" t="s">
        <v>5240</v>
      </c>
      <c r="E9" t="b">
        <v>1</v>
      </c>
    </row>
    <row r="10" spans="1:5">
      <c r="A10">
        <v>35</v>
      </c>
      <c r="B10" t="s">
        <v>5246</v>
      </c>
      <c r="E10" t="b">
        <v>1</v>
      </c>
    </row>
    <row r="11" spans="1:5">
      <c r="A11">
        <v>40</v>
      </c>
      <c r="B11" t="s">
        <v>5255</v>
      </c>
      <c r="E11" t="b">
        <v>1</v>
      </c>
    </row>
    <row r="12" spans="1:5">
      <c r="A12">
        <v>41</v>
      </c>
      <c r="B12" t="s">
        <v>5256</v>
      </c>
      <c r="E12" t="b">
        <v>1</v>
      </c>
    </row>
    <row r="13" spans="1:5">
      <c r="A13">
        <v>42</v>
      </c>
      <c r="B13" t="s">
        <v>5257</v>
      </c>
      <c r="E13" t="b">
        <v>1</v>
      </c>
    </row>
    <row r="14" spans="1:5">
      <c r="A14">
        <v>43</v>
      </c>
      <c r="B14" t="s">
        <v>5262</v>
      </c>
      <c r="E14" t="b">
        <v>1</v>
      </c>
    </row>
    <row r="15" spans="1:5">
      <c r="A15">
        <v>45</v>
      </c>
      <c r="B15" t="s">
        <v>5265</v>
      </c>
      <c r="E15" t="b">
        <v>1</v>
      </c>
    </row>
  </sheetData>
  <pageMargins left="0.75" right="0.75" top="1" bottom="1" header="0.5" footer="0.5"/>
  <tableParts count="1">
    <tablePart r:id="rId1"/>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82B0F-9511-4ED2-8AE9-7EF2596CC4F6}">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11</v>
      </c>
      <c r="B2" t="s">
        <v>5178</v>
      </c>
      <c r="E2" t="b">
        <v>1</v>
      </c>
    </row>
    <row r="3" spans="1:5">
      <c r="A3">
        <v>29</v>
      </c>
      <c r="B3" t="s">
        <v>5228</v>
      </c>
      <c r="E3" t="b">
        <v>1</v>
      </c>
    </row>
    <row r="4" spans="1:5">
      <c r="A4">
        <v>72</v>
      </c>
      <c r="B4" t="s">
        <v>5240</v>
      </c>
      <c r="E4" t="b">
        <v>1</v>
      </c>
    </row>
    <row r="5" spans="1:5">
      <c r="A5">
        <v>39</v>
      </c>
      <c r="B5" t="s">
        <v>5254</v>
      </c>
      <c r="E5" t="b">
        <v>1</v>
      </c>
    </row>
    <row r="6" spans="1:5">
      <c r="A6">
        <v>40</v>
      </c>
      <c r="B6" t="s">
        <v>5255</v>
      </c>
      <c r="E6" t="b">
        <v>1</v>
      </c>
    </row>
    <row r="7" spans="1:5">
      <c r="A7">
        <v>41</v>
      </c>
      <c r="B7" t="s">
        <v>5256</v>
      </c>
      <c r="E7" t="b">
        <v>1</v>
      </c>
    </row>
    <row r="8" spans="1:5">
      <c r="A8">
        <v>45</v>
      </c>
      <c r="B8" t="s">
        <v>5265</v>
      </c>
      <c r="E8" t="b">
        <v>1</v>
      </c>
    </row>
  </sheetData>
  <pageMargins left="0.75" right="0.75" top="1" bottom="1" header="0.5" footer="0.5"/>
  <tableParts count="1">
    <tablePart r:id="rId1"/>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2FB4F-F4B4-430D-B335-0B02ACF5C68F}">
  <dimension ref="A1:E15"/>
  <sheetViews>
    <sheetView workbookViewId="0">
      <selection activeCell="A2" sqref="A2:E1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4</v>
      </c>
      <c r="B2" t="s">
        <v>5165</v>
      </c>
      <c r="E2" t="b">
        <v>1</v>
      </c>
    </row>
    <row r="3" spans="1:5">
      <c r="A3">
        <v>10</v>
      </c>
      <c r="B3" t="s">
        <v>5176</v>
      </c>
      <c r="E3" t="b">
        <v>1</v>
      </c>
    </row>
    <row r="4" spans="1:5">
      <c r="A4">
        <v>11</v>
      </c>
      <c r="B4" t="s">
        <v>5178</v>
      </c>
      <c r="E4" t="b">
        <v>1</v>
      </c>
    </row>
    <row r="5" spans="1:5">
      <c r="A5">
        <v>13</v>
      </c>
      <c r="B5" t="s">
        <v>5180</v>
      </c>
      <c r="E5" t="b">
        <v>1</v>
      </c>
    </row>
    <row r="6" spans="1:5">
      <c r="A6">
        <v>23</v>
      </c>
      <c r="B6" t="s">
        <v>5211</v>
      </c>
      <c r="E6" t="b">
        <v>1</v>
      </c>
    </row>
    <row r="7" spans="1:5">
      <c r="A7">
        <v>71</v>
      </c>
      <c r="B7" t="s">
        <v>5212</v>
      </c>
      <c r="E7" t="b">
        <v>1</v>
      </c>
    </row>
    <row r="8" spans="1:5">
      <c r="A8">
        <v>28</v>
      </c>
      <c r="B8" t="s">
        <v>5226</v>
      </c>
      <c r="E8" t="b">
        <v>1</v>
      </c>
    </row>
    <row r="9" spans="1:5">
      <c r="A9">
        <v>29</v>
      </c>
      <c r="B9" t="s">
        <v>5228</v>
      </c>
      <c r="E9" t="b">
        <v>1</v>
      </c>
    </row>
    <row r="10" spans="1:5">
      <c r="A10">
        <v>35</v>
      </c>
      <c r="B10" t="s">
        <v>5246</v>
      </c>
      <c r="E10" t="b">
        <v>1</v>
      </c>
    </row>
    <row r="11" spans="1:5">
      <c r="A11">
        <v>40</v>
      </c>
      <c r="B11" t="s">
        <v>5255</v>
      </c>
      <c r="E11" t="b">
        <v>1</v>
      </c>
    </row>
    <row r="12" spans="1:5">
      <c r="A12">
        <v>41</v>
      </c>
      <c r="B12" t="s">
        <v>5256</v>
      </c>
      <c r="E12" t="b">
        <v>1</v>
      </c>
    </row>
    <row r="13" spans="1:5">
      <c r="A13">
        <v>42</v>
      </c>
      <c r="B13" t="s">
        <v>5257</v>
      </c>
      <c r="E13" t="b">
        <v>1</v>
      </c>
    </row>
    <row r="14" spans="1:5">
      <c r="A14">
        <v>84</v>
      </c>
      <c r="B14" t="s">
        <v>5263</v>
      </c>
      <c r="E14" t="b">
        <v>1</v>
      </c>
    </row>
    <row r="15" spans="1:5">
      <c r="A15">
        <v>45</v>
      </c>
      <c r="B15" t="s">
        <v>5265</v>
      </c>
      <c r="E15" t="b">
        <v>1</v>
      </c>
    </row>
  </sheetData>
  <pageMargins left="0.75" right="0.75" top="1" bottom="1" header="0.5" footer="0.5"/>
  <tableParts count="1">
    <tablePart r:id="rId1"/>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452A5-02CC-4EFB-9942-55D2E0EFA63D}">
  <dimension ref="A1:E15"/>
  <sheetViews>
    <sheetView workbookViewId="0">
      <selection activeCell="A2" sqref="A2:E1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4</v>
      </c>
      <c r="B2" t="s">
        <v>5165</v>
      </c>
      <c r="E2" t="b">
        <v>1</v>
      </c>
    </row>
    <row r="3" spans="1:5">
      <c r="A3">
        <v>10</v>
      </c>
      <c r="B3" t="s">
        <v>5176</v>
      </c>
      <c r="E3" t="b">
        <v>1</v>
      </c>
    </row>
    <row r="4" spans="1:5">
      <c r="A4">
        <v>73</v>
      </c>
      <c r="B4" t="s">
        <v>5177</v>
      </c>
      <c r="E4" t="b">
        <v>1</v>
      </c>
    </row>
    <row r="5" spans="1:5">
      <c r="A5">
        <v>13</v>
      </c>
      <c r="B5" t="s">
        <v>5180</v>
      </c>
      <c r="E5" t="b">
        <v>1</v>
      </c>
    </row>
    <row r="6" spans="1:5">
      <c r="A6">
        <v>23</v>
      </c>
      <c r="B6" t="s">
        <v>5211</v>
      </c>
      <c r="E6" t="b">
        <v>1</v>
      </c>
    </row>
    <row r="7" spans="1:5">
      <c r="A7">
        <v>74</v>
      </c>
      <c r="B7" t="s">
        <v>5217</v>
      </c>
      <c r="E7" t="b">
        <v>1</v>
      </c>
    </row>
    <row r="8" spans="1:5">
      <c r="A8">
        <v>29</v>
      </c>
      <c r="B8" t="s">
        <v>5228</v>
      </c>
      <c r="E8" t="b">
        <v>1</v>
      </c>
    </row>
    <row r="9" spans="1:5">
      <c r="A9">
        <v>35</v>
      </c>
      <c r="B9" t="s">
        <v>5246</v>
      </c>
      <c r="E9" t="b">
        <v>1</v>
      </c>
    </row>
    <row r="10" spans="1:5">
      <c r="A10">
        <v>75</v>
      </c>
      <c r="B10" t="s">
        <v>5247</v>
      </c>
      <c r="E10" t="b">
        <v>1</v>
      </c>
    </row>
    <row r="11" spans="1:5">
      <c r="A11">
        <v>39</v>
      </c>
      <c r="B11" t="s">
        <v>5254</v>
      </c>
      <c r="E11" t="b">
        <v>1</v>
      </c>
    </row>
    <row r="12" spans="1:5">
      <c r="A12">
        <v>40</v>
      </c>
      <c r="B12" t="s">
        <v>5255</v>
      </c>
      <c r="E12" t="b">
        <v>1</v>
      </c>
    </row>
    <row r="13" spans="1:5">
      <c r="A13">
        <v>41</v>
      </c>
      <c r="B13" t="s">
        <v>5256</v>
      </c>
      <c r="E13" t="b">
        <v>1</v>
      </c>
    </row>
    <row r="14" spans="1:5">
      <c r="A14">
        <v>42</v>
      </c>
      <c r="B14" t="s">
        <v>5257</v>
      </c>
      <c r="E14" t="b">
        <v>1</v>
      </c>
    </row>
    <row r="15" spans="1:5">
      <c r="A15">
        <v>45</v>
      </c>
      <c r="B15" t="s">
        <v>5265</v>
      </c>
      <c r="E15" t="b">
        <v>1</v>
      </c>
    </row>
  </sheetData>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13.140625" style="3" bestFit="1" customWidth="1" collapsed="1"/>
    <col min="6" max="6" width="13.140625" style="3" bestFit="1" customWidth="1"/>
    <col min="7" max="8" width="9.85546875" style="3" bestFit="1" customWidth="1"/>
    <col min="9" max="9" width="12" style="3" bestFit="1" customWidth="1"/>
    <col min="10" max="10" width="13.140625" style="3" bestFit="1" customWidth="1"/>
    <col min="11" max="11" width="12" style="3" bestFit="1" customWidth="1"/>
    <col min="12" max="12" width="16" style="3" bestFit="1" customWidth="1"/>
    <col min="13" max="13" width="14.140625" style="3" bestFit="1" customWidth="1"/>
    <col min="14" max="14" width="14.140625" style="3" hidden="1" customWidth="1" outlineLevel="1"/>
    <col min="15" max="15" width="12" style="3" bestFit="1" customWidth="1" collapsed="1"/>
    <col min="16" max="17" width="12" style="3" bestFit="1" customWidth="1"/>
    <col min="18" max="18" width="19.7109375" style="3" bestFit="1" customWidth="1"/>
    <col min="19" max="19" width="19.7109375" style="3" hidden="1" customWidth="1" outlineLevel="1"/>
    <col min="20" max="20" width="27" style="3" bestFit="1" customWidth="1" collapsed="1"/>
    <col min="21" max="21" width="27" style="3" hidden="1" customWidth="1" outlineLevel="1"/>
    <col min="22" max="22" width="11.42578125" style="3" bestFit="1" customWidth="1" collapsed="1"/>
    <col min="23" max="23" width="10.5703125" style="3" bestFit="1" customWidth="1"/>
    <col min="24" max="24" width="16.5703125" style="3" bestFit="1" customWidth="1"/>
    <col min="25" max="25" width="15.28515625" style="3" bestFit="1" customWidth="1"/>
    <col min="26" max="26" width="15.28515625" style="3" hidden="1" customWidth="1" outlineLevel="1"/>
    <col min="27" max="27" width="13.42578125" style="3" bestFit="1" customWidth="1" collapsed="1"/>
    <col min="28" max="28" width="18.85546875" style="3" bestFit="1" customWidth="1"/>
    <col min="29" max="29" width="18.85546875" style="3" hidden="1" customWidth="1" outlineLevel="1"/>
    <col min="30" max="30" width="22.42578125" style="3" bestFit="1" customWidth="1" collapsed="1"/>
    <col min="31" max="31" width="22.42578125" style="3" hidden="1" customWidth="1" outlineLevel="1"/>
    <col min="32" max="32" width="22.42578125" style="3" bestFit="1" customWidth="1" collapsed="1"/>
    <col min="33" max="33" width="22.42578125" style="3" hidden="1" customWidth="1" outlineLevel="1"/>
    <col min="34" max="34" width="19.7109375" style="3" bestFit="1" customWidth="1" collapsed="1"/>
    <col min="35" max="35" width="19.7109375" style="3" hidden="1" customWidth="1" outlineLevel="1"/>
    <col min="36" max="36" width="15" style="3" bestFit="1" customWidth="1" collapsed="1"/>
    <col min="37" max="37" width="15" style="3" hidden="1" customWidth="1" outlineLevel="1"/>
    <col min="38" max="38" width="12.28515625" style="3" bestFit="1" customWidth="1" collapsed="1"/>
    <col min="39" max="39" width="13.7109375" style="3" bestFit="1" customWidth="1"/>
    <col min="40" max="40" width="9.7109375" style="3" bestFit="1" customWidth="1"/>
    <col min="41" max="41" width="9.7109375" style="3" hidden="1" customWidth="1" outlineLevel="1"/>
    <col min="42" max="42" width="14.5703125" style="3" bestFit="1" customWidth="1" collapsed="1"/>
    <col min="43" max="43" width="11.85546875" style="3" bestFit="1" customWidth="1"/>
    <col min="44" max="44" width="18.7109375" style="3" bestFit="1" customWidth="1"/>
    <col min="45" max="45" width="32" style="3" bestFit="1" customWidth="1"/>
    <col min="46" max="132" width="9.140625" style="22"/>
    <col min="133" max="16384" width="9.140625" style="3"/>
  </cols>
  <sheetData>
    <row r="1" spans="1:132" s="13" customFormat="1">
      <c r="A1" s="10"/>
      <c r="B1" s="11" t="s">
        <v>0</v>
      </c>
      <c r="C1" s="12" t="s">
        <v>3</v>
      </c>
      <c r="D1" s="12"/>
      <c r="E1" s="12" t="s">
        <v>4</v>
      </c>
      <c r="F1" s="12" t="s">
        <v>5</v>
      </c>
      <c r="G1" s="12" t="s">
        <v>234</v>
      </c>
      <c r="H1" s="12" t="s">
        <v>235</v>
      </c>
      <c r="I1" s="12" t="s">
        <v>134</v>
      </c>
      <c r="J1" s="12" t="s">
        <v>135</v>
      </c>
      <c r="K1" s="12" t="s">
        <v>237</v>
      </c>
      <c r="L1" s="12" t="s">
        <v>238</v>
      </c>
      <c r="M1" s="12" t="s">
        <v>239</v>
      </c>
      <c r="N1" s="12"/>
      <c r="O1" s="12" t="s">
        <v>300</v>
      </c>
      <c r="P1" s="12" t="s">
        <v>301</v>
      </c>
      <c r="Q1" s="12" t="s">
        <v>302</v>
      </c>
      <c r="R1" s="12" t="s">
        <v>303</v>
      </c>
      <c r="S1" s="12"/>
      <c r="T1" s="12" t="s">
        <v>304</v>
      </c>
      <c r="U1" s="12"/>
      <c r="V1" s="12" t="s">
        <v>26</v>
      </c>
      <c r="W1" s="12" t="s">
        <v>27</v>
      </c>
      <c r="X1" s="12" t="s">
        <v>28</v>
      </c>
      <c r="Y1" s="12" t="s">
        <v>29</v>
      </c>
      <c r="Z1" s="12"/>
      <c r="AA1" s="12" t="s">
        <v>30</v>
      </c>
      <c r="AB1" s="12" t="s">
        <v>31</v>
      </c>
      <c r="AC1" s="12"/>
      <c r="AD1" s="12" t="s">
        <v>32</v>
      </c>
      <c r="AE1" s="12"/>
      <c r="AF1" s="12" t="s">
        <v>33</v>
      </c>
      <c r="AG1" s="12"/>
      <c r="AH1" s="12" t="s">
        <v>34</v>
      </c>
      <c r="AI1" s="12"/>
      <c r="AJ1" s="12" t="s">
        <v>35</v>
      </c>
      <c r="AK1" s="12"/>
      <c r="AL1" s="12" t="s">
        <v>36</v>
      </c>
      <c r="AM1" s="12" t="s">
        <v>37</v>
      </c>
      <c r="AN1" s="12" t="s">
        <v>38</v>
      </c>
      <c r="AO1" s="12"/>
      <c r="AP1" s="12" t="s">
        <v>39</v>
      </c>
      <c r="AQ1" s="12" t="s">
        <v>40</v>
      </c>
      <c r="AR1" s="12" t="s">
        <v>41</v>
      </c>
      <c r="AS1" s="12" t="s">
        <v>42</v>
      </c>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row>
    <row r="2" spans="1:132" s="13" customFormat="1" outlineLevel="1">
      <c r="A2" s="14" t="s">
        <v>43</v>
      </c>
      <c r="B2" s="15" t="s">
        <v>44</v>
      </c>
      <c r="C2" s="15" t="str">
        <f>_xlfn.IFNA(IF(MATCH("ERROR",D10:D110,0),"ERROR"),"")</f>
        <v/>
      </c>
      <c r="D2" s="15" t="s">
        <v>47</v>
      </c>
      <c r="E2" s="15" t="s">
        <v>48</v>
      </c>
      <c r="F2" s="15" t="s">
        <v>49</v>
      </c>
      <c r="G2" s="15" t="s">
        <v>255</v>
      </c>
      <c r="H2" s="15" t="s">
        <v>256</v>
      </c>
      <c r="I2" s="15" t="s">
        <v>305</v>
      </c>
      <c r="J2" s="15" t="s">
        <v>291</v>
      </c>
      <c r="K2" s="15" t="s">
        <v>258</v>
      </c>
      <c r="L2" s="15" t="s">
        <v>259</v>
      </c>
      <c r="M2" s="15" t="str">
        <f>_xlfn.IFNA(IF(MATCH("ERROR",N10:N110,0),"ERROR"),"")</f>
        <v/>
      </c>
      <c r="N2" s="15" t="s">
        <v>260</v>
      </c>
      <c r="O2" s="15" t="s">
        <v>306</v>
      </c>
      <c r="P2" s="15" t="s">
        <v>307</v>
      </c>
      <c r="Q2" s="15" t="s">
        <v>308</v>
      </c>
      <c r="R2" s="15" t="str">
        <f>_xlfn.IFNA(IF(MATCH("ERROR",S10:S110,0),"ERROR"),"")</f>
        <v/>
      </c>
      <c r="S2" s="15" t="s">
        <v>309</v>
      </c>
      <c r="T2" s="15" t="str">
        <f>_xlfn.IFNA(IF(MATCH("ERROR",U10:U110,0),"ERROR"),"")</f>
        <v/>
      </c>
      <c r="U2" s="15" t="s">
        <v>310</v>
      </c>
      <c r="V2" s="15" t="s">
        <v>70</v>
      </c>
      <c r="W2" s="15" t="s">
        <v>71</v>
      </c>
      <c r="X2" s="15" t="s">
        <v>72</v>
      </c>
      <c r="Y2" s="15" t="str">
        <f>_xlfn.IFNA(IF(MATCH("ERROR",Z10:Z110,0),"ERROR"),"")</f>
        <v/>
      </c>
      <c r="Z2" s="15" t="s">
        <v>73</v>
      </c>
      <c r="AA2" s="15" t="s">
        <v>74</v>
      </c>
      <c r="AB2" s="15" t="str">
        <f>_xlfn.IFNA(IF(MATCH("ERROR",AC10:AC110,0),"ERROR"),"")</f>
        <v/>
      </c>
      <c r="AC2" s="15" t="s">
        <v>75</v>
      </c>
      <c r="AD2" s="15" t="str">
        <f>_xlfn.IFNA(IF(MATCH("ERROR",AE10:AE110,0),"ERROR"),"")</f>
        <v/>
      </c>
      <c r="AE2" s="15" t="s">
        <v>76</v>
      </c>
      <c r="AF2" s="15" t="str">
        <f>_xlfn.IFNA(IF(MATCH("ERROR",AG10:AG110,0),"ERROR"),"")</f>
        <v/>
      </c>
      <c r="AG2" s="15" t="s">
        <v>77</v>
      </c>
      <c r="AH2" s="15" t="str">
        <f>_xlfn.IFNA(IF(MATCH("ERROR",AI10:AI110,0),"ERROR"),"")</f>
        <v/>
      </c>
      <c r="AI2" s="15" t="s">
        <v>78</v>
      </c>
      <c r="AJ2" s="15" t="str">
        <f>_xlfn.IFNA(IF(MATCH("ERROR",AK10:AK110,0),"ERROR"),"")</f>
        <v/>
      </c>
      <c r="AK2" s="15" t="s">
        <v>79</v>
      </c>
      <c r="AL2" s="15" t="s">
        <v>80</v>
      </c>
      <c r="AM2" s="15" t="s">
        <v>81</v>
      </c>
      <c r="AN2" s="15" t="str">
        <f>_xlfn.IFNA(IF(MATCH("ERROR",AO10:AO110,0),"ERROR"),"")</f>
        <v/>
      </c>
      <c r="AO2" s="15" t="s">
        <v>82</v>
      </c>
      <c r="AP2" s="15" t="s">
        <v>83</v>
      </c>
      <c r="AQ2" s="15" t="s">
        <v>84</v>
      </c>
      <c r="AR2" s="15" t="s">
        <v>85</v>
      </c>
      <c r="AS2" s="15" t="s">
        <v>86</v>
      </c>
      <c r="AT2" s="20" t="str">
        <f>_xlfn.IFNA(IF(MATCH("ERROR",AU10:AU110,0),"ERROR"),"")</f>
        <v/>
      </c>
      <c r="AU2" s="20" t="str">
        <f>_xlfn.IFNA(IF(MATCH("ERROR",AV10:AV110,0),"ERROR"),"")</f>
        <v/>
      </c>
      <c r="AV2" s="20" t="str">
        <f>_xlfn.IFNA(IF(MATCH("ERROR",AW10:AW110,0),"ERROR"),"")</f>
        <v/>
      </c>
      <c r="AW2" s="20" t="str">
        <f>_xlfn.IFNA(IF(MATCH("ERROR",AX10:AX110,0),"ERROR"),"")</f>
        <v/>
      </c>
      <c r="AX2" s="20" t="str">
        <f>_xlfn.IFNA(IF(MATCH("ERROR",AY10:AY110,0),"ERROR"),"")</f>
        <v/>
      </c>
      <c r="AY2" s="20" t="str">
        <f>_xlfn.IFNA(IF(MATCH("ERROR",AZ10:AZ110,0),"ERROR"),"")</f>
        <v/>
      </c>
      <c r="AZ2" s="20" t="str">
        <f>_xlfn.IFNA(IF(MATCH("ERROR",BA10:BA110,0),"ERROR"),"")</f>
        <v/>
      </c>
      <c r="BA2" s="20" t="str">
        <f>_xlfn.IFNA(IF(MATCH("ERROR",BB10:BB110,0),"ERROR"),"")</f>
        <v/>
      </c>
      <c r="BB2" s="20" t="str">
        <f>_xlfn.IFNA(IF(MATCH("ERROR",BC10:BC110,0),"ERROR"),"")</f>
        <v/>
      </c>
      <c r="BC2" s="20" t="str">
        <f>_xlfn.IFNA(IF(MATCH("ERROR",BD10:BD110,0),"ERROR"),"")</f>
        <v/>
      </c>
      <c r="BD2" s="20" t="str">
        <f>_xlfn.IFNA(IF(MATCH("ERROR",BE10:BE110,0),"ERROR"),"")</f>
        <v/>
      </c>
      <c r="BE2" s="20" t="str">
        <f>_xlfn.IFNA(IF(MATCH("ERROR",BF10:BF110,0),"ERROR"),"")</f>
        <v/>
      </c>
      <c r="BF2" s="20" t="str">
        <f>_xlfn.IFNA(IF(MATCH("ERROR",BG10:BG110,0),"ERROR"),"")</f>
        <v/>
      </c>
      <c r="BG2" s="20" t="str">
        <f>_xlfn.IFNA(IF(MATCH("ERROR",BH10:BH110,0),"ERROR"),"")</f>
        <v/>
      </c>
      <c r="BH2" s="20" t="str">
        <f>_xlfn.IFNA(IF(MATCH("ERROR",BI10:BI110,0),"ERROR"),"")</f>
        <v/>
      </c>
      <c r="BI2" s="20" t="str">
        <f>_xlfn.IFNA(IF(MATCH("ERROR",BJ10:BJ110,0),"ERROR"),"")</f>
        <v/>
      </c>
      <c r="BJ2" s="20" t="str">
        <f>_xlfn.IFNA(IF(MATCH("ERROR",BK10:BK110,0),"ERROR"),"")</f>
        <v/>
      </c>
      <c r="BK2" s="20" t="str">
        <f>_xlfn.IFNA(IF(MATCH("ERROR",BL10:BL110,0),"ERROR"),"")</f>
        <v/>
      </c>
      <c r="BL2" s="20" t="str">
        <f>_xlfn.IFNA(IF(MATCH("ERROR",BM10:BM110,0),"ERROR"),"")</f>
        <v/>
      </c>
      <c r="BM2" s="20" t="str">
        <f>_xlfn.IFNA(IF(MATCH("ERROR",BN10:BN110,0),"ERROR"),"")</f>
        <v/>
      </c>
      <c r="BN2" s="20" t="str">
        <f>_xlfn.IFNA(IF(MATCH("ERROR",BO10:BO110,0),"ERROR"),"")</f>
        <v/>
      </c>
      <c r="BO2" s="20" t="str">
        <f>_xlfn.IFNA(IF(MATCH("ERROR",BP10:BP110,0),"ERROR"),"")</f>
        <v/>
      </c>
      <c r="BP2" s="20" t="str">
        <f>_xlfn.IFNA(IF(MATCH("ERROR",BQ10:BQ110,0),"ERROR"),"")</f>
        <v/>
      </c>
      <c r="BQ2" s="20" t="str">
        <f>_xlfn.IFNA(IF(MATCH("ERROR",BR10:BR110,0),"ERROR"),"")</f>
        <v/>
      </c>
      <c r="BR2" s="20" t="str">
        <f>_xlfn.IFNA(IF(MATCH("ERROR",BS10:BS110,0),"ERROR"),"")</f>
        <v/>
      </c>
      <c r="BS2" s="20" t="str">
        <f>_xlfn.IFNA(IF(MATCH("ERROR",BT10:BT110,0),"ERROR"),"")</f>
        <v/>
      </c>
      <c r="BT2" s="20" t="str">
        <f>_xlfn.IFNA(IF(MATCH("ERROR",BU10:BU110,0),"ERROR"),"")</f>
        <v/>
      </c>
      <c r="BU2" s="20" t="str">
        <f>_xlfn.IFNA(IF(MATCH("ERROR",BV10:BV110,0),"ERROR"),"")</f>
        <v/>
      </c>
      <c r="BV2" s="20" t="str">
        <f>_xlfn.IFNA(IF(MATCH("ERROR",BW10:BW110,0),"ERROR"),"")</f>
        <v/>
      </c>
      <c r="BW2" s="20" t="str">
        <f>_xlfn.IFNA(IF(MATCH("ERROR",BX10:BX110,0),"ERROR"),"")</f>
        <v/>
      </c>
      <c r="BX2" s="20" t="str">
        <f>_xlfn.IFNA(IF(MATCH("ERROR",BY10:BY110,0),"ERROR"),"")</f>
        <v/>
      </c>
      <c r="BY2" s="20" t="str">
        <f>_xlfn.IFNA(IF(MATCH("ERROR",BZ10:BZ110,0),"ERROR"),"")</f>
        <v/>
      </c>
      <c r="BZ2" s="20" t="str">
        <f>_xlfn.IFNA(IF(MATCH("ERROR",CA10:CA110,0),"ERROR"),"")</f>
        <v/>
      </c>
      <c r="CA2" s="20" t="str">
        <f>_xlfn.IFNA(IF(MATCH("ERROR",CB10:CB110,0),"ERROR"),"")</f>
        <v/>
      </c>
      <c r="CB2" s="20" t="str">
        <f>_xlfn.IFNA(IF(MATCH("ERROR",CC10:CC110,0),"ERROR"),"")</f>
        <v/>
      </c>
      <c r="CC2" s="20" t="str">
        <f>_xlfn.IFNA(IF(MATCH("ERROR",CD10:CD110,0),"ERROR"),"")</f>
        <v/>
      </c>
      <c r="CD2" s="20" t="str">
        <f>_xlfn.IFNA(IF(MATCH("ERROR",CE10:CE110,0),"ERROR"),"")</f>
        <v/>
      </c>
      <c r="CE2" s="20" t="str">
        <f>_xlfn.IFNA(IF(MATCH("ERROR",CF10:CF110,0),"ERROR"),"")</f>
        <v/>
      </c>
      <c r="CF2" s="20" t="str">
        <f>_xlfn.IFNA(IF(MATCH("ERROR",CG10:CG110,0),"ERROR"),"")</f>
        <v/>
      </c>
      <c r="CG2" s="20" t="str">
        <f>_xlfn.IFNA(IF(MATCH("ERROR",CH10:CH110,0),"ERROR"),"")</f>
        <v/>
      </c>
      <c r="CH2" s="20" t="str">
        <f>_xlfn.IFNA(IF(MATCH("ERROR",CI10:CI110,0),"ERROR"),"")</f>
        <v/>
      </c>
      <c r="CI2" s="20" t="str">
        <f>_xlfn.IFNA(IF(MATCH("ERROR",CJ10:CJ110,0),"ERROR"),"")</f>
        <v/>
      </c>
      <c r="CJ2" s="20" t="str">
        <f>_xlfn.IFNA(IF(MATCH("ERROR",CK10:CK110,0),"ERROR"),"")</f>
        <v/>
      </c>
      <c r="CK2" s="20" t="str">
        <f>_xlfn.IFNA(IF(MATCH("ERROR",CL10:CL110,0),"ERROR"),"")</f>
        <v/>
      </c>
      <c r="CL2" s="20" t="str">
        <f>_xlfn.IFNA(IF(MATCH("ERROR",CM10:CM110,0),"ERROR"),"")</f>
        <v/>
      </c>
      <c r="CM2" s="20" t="str">
        <f>_xlfn.IFNA(IF(MATCH("ERROR",CN10:CN110,0),"ERROR"),"")</f>
        <v/>
      </c>
      <c r="CN2" s="20" t="str">
        <f>_xlfn.IFNA(IF(MATCH("ERROR",CO10:CO110,0),"ERROR"),"")</f>
        <v/>
      </c>
      <c r="CO2" s="20" t="str">
        <f>_xlfn.IFNA(IF(MATCH("ERROR",CP10:CP110,0),"ERROR"),"")</f>
        <v/>
      </c>
      <c r="CP2" s="20" t="str">
        <f>_xlfn.IFNA(IF(MATCH("ERROR",CQ10:CQ110,0),"ERROR"),"")</f>
        <v/>
      </c>
      <c r="CQ2" s="20" t="str">
        <f>_xlfn.IFNA(IF(MATCH("ERROR",CR10:CR110,0),"ERROR"),"")</f>
        <v/>
      </c>
      <c r="CR2" s="20" t="str">
        <f>_xlfn.IFNA(IF(MATCH("ERROR",CS10:CS110,0),"ERROR"),"")</f>
        <v/>
      </c>
      <c r="CS2" s="20" t="str">
        <f>_xlfn.IFNA(IF(MATCH("ERROR",CT10:CT110,0),"ERROR"),"")</f>
        <v/>
      </c>
      <c r="CT2" s="20" t="str">
        <f>_xlfn.IFNA(IF(MATCH("ERROR",CU10:CU110,0),"ERROR"),"")</f>
        <v/>
      </c>
      <c r="CU2" s="20" t="str">
        <f>_xlfn.IFNA(IF(MATCH("ERROR",CV10:CV110,0),"ERROR"),"")</f>
        <v/>
      </c>
      <c r="CV2" s="20" t="str">
        <f>_xlfn.IFNA(IF(MATCH("ERROR",CW10:CW110,0),"ERROR"),"")</f>
        <v/>
      </c>
      <c r="CW2" s="20" t="str">
        <f>_xlfn.IFNA(IF(MATCH("ERROR",CX10:CX110,0),"ERROR"),"")</f>
        <v/>
      </c>
      <c r="CX2" s="20" t="str">
        <f>_xlfn.IFNA(IF(MATCH("ERROR",CY10:CY110,0),"ERROR"),"")</f>
        <v/>
      </c>
      <c r="CY2" s="20" t="str">
        <f>_xlfn.IFNA(IF(MATCH("ERROR",CZ10:CZ110,0),"ERROR"),"")</f>
        <v/>
      </c>
      <c r="CZ2" s="20" t="str">
        <f>_xlfn.IFNA(IF(MATCH("ERROR",DA10:DA110,0),"ERROR"),"")</f>
        <v/>
      </c>
      <c r="DA2" s="20" t="str">
        <f>_xlfn.IFNA(IF(MATCH("ERROR",DB10:DB110,0),"ERROR"),"")</f>
        <v/>
      </c>
      <c r="DB2" s="20" t="str">
        <f>_xlfn.IFNA(IF(MATCH("ERROR",DC10:DC110,0),"ERROR"),"")</f>
        <v/>
      </c>
      <c r="DC2" s="20" t="str">
        <f>_xlfn.IFNA(IF(MATCH("ERROR",DD10:DD110,0),"ERROR"),"")</f>
        <v/>
      </c>
      <c r="DD2" s="20" t="str">
        <f>_xlfn.IFNA(IF(MATCH("ERROR",DE10:DE110,0),"ERROR"),"")</f>
        <v/>
      </c>
      <c r="DE2" s="20" t="str">
        <f>_xlfn.IFNA(IF(MATCH("ERROR",DF10:DF110,0),"ERROR"),"")</f>
        <v/>
      </c>
      <c r="DF2" s="20" t="str">
        <f>_xlfn.IFNA(IF(MATCH("ERROR",DG10:DG110,0),"ERROR"),"")</f>
        <v/>
      </c>
      <c r="DG2" s="20" t="str">
        <f>_xlfn.IFNA(IF(MATCH("ERROR",DH10:DH110,0),"ERROR"),"")</f>
        <v/>
      </c>
      <c r="DH2" s="20" t="str">
        <f>_xlfn.IFNA(IF(MATCH("ERROR",DI10:DI110,0),"ERROR"),"")</f>
        <v/>
      </c>
      <c r="DI2" s="20" t="str">
        <f>_xlfn.IFNA(IF(MATCH("ERROR",DJ10:DJ110,0),"ERROR"),"")</f>
        <v/>
      </c>
      <c r="DJ2" s="20" t="str">
        <f>_xlfn.IFNA(IF(MATCH("ERROR",DK10:DK110,0),"ERROR"),"")</f>
        <v/>
      </c>
      <c r="DK2" s="20" t="str">
        <f>_xlfn.IFNA(IF(MATCH("ERROR",DL10:DL110,0),"ERROR"),"")</f>
        <v/>
      </c>
      <c r="DL2" s="20" t="str">
        <f>_xlfn.IFNA(IF(MATCH("ERROR",DM10:DM110,0),"ERROR"),"")</f>
        <v/>
      </c>
      <c r="DM2" s="20" t="str">
        <f>_xlfn.IFNA(IF(MATCH("ERROR",DN10:DN110,0),"ERROR"),"")</f>
        <v/>
      </c>
      <c r="DN2" s="20" t="str">
        <f>_xlfn.IFNA(IF(MATCH("ERROR",DO10:DO110,0),"ERROR"),"")</f>
        <v/>
      </c>
      <c r="DO2" s="20" t="str">
        <f>_xlfn.IFNA(IF(MATCH("ERROR",DP10:DP110,0),"ERROR"),"")</f>
        <v/>
      </c>
      <c r="DP2" s="20" t="str">
        <f>_xlfn.IFNA(IF(MATCH("ERROR",DQ10:DQ110,0),"ERROR"),"")</f>
        <v/>
      </c>
      <c r="DQ2" s="20" t="str">
        <f>_xlfn.IFNA(IF(MATCH("ERROR",DR10:DR110,0),"ERROR"),"")</f>
        <v/>
      </c>
      <c r="DR2" s="20" t="str">
        <f>_xlfn.IFNA(IF(MATCH("ERROR",DS10:DS110,0),"ERROR"),"")</f>
        <v/>
      </c>
      <c r="DS2" s="20" t="str">
        <f>_xlfn.IFNA(IF(MATCH("ERROR",DT10:DT110,0),"ERROR"),"")</f>
        <v/>
      </c>
      <c r="DT2" s="20" t="str">
        <f>_xlfn.IFNA(IF(MATCH("ERROR",DU10:DU110,0),"ERROR"),"")</f>
        <v/>
      </c>
      <c r="DU2" s="20" t="str">
        <f>_xlfn.IFNA(IF(MATCH("ERROR",DV10:DV110,0),"ERROR"),"")</f>
        <v/>
      </c>
      <c r="DV2" s="20" t="str">
        <f>_xlfn.IFNA(IF(MATCH("ERROR",DW10:DW110,0),"ERROR"),"")</f>
        <v/>
      </c>
      <c r="DW2" s="20" t="str">
        <f>_xlfn.IFNA(IF(MATCH("ERROR",DX10:DX110,0),"ERROR"),"")</f>
        <v/>
      </c>
      <c r="DX2" s="20" t="str">
        <f>_xlfn.IFNA(IF(MATCH("ERROR",DY10:DY110,0),"ERROR"),"")</f>
        <v/>
      </c>
      <c r="DY2" s="20" t="str">
        <f>_xlfn.IFNA(IF(MATCH("ERROR",DZ10:DZ110,0),"ERROR"),"")</f>
        <v/>
      </c>
      <c r="DZ2" s="20" t="str">
        <f>_xlfn.IFNA(IF(MATCH("ERROR",EA10:EA110,0),"ERROR"),"")</f>
        <v/>
      </c>
      <c r="EA2" s="20" t="str">
        <f>_xlfn.IFNA(IF(MATCH("ERROR",EB10:EB110,0),"ERROR"),"")</f>
        <v/>
      </c>
      <c r="EB2" s="20" t="str">
        <f>_xlfn.IFNA(IF(MATCH("ERROR",EC10:EC110,0),"ERROR"),"")</f>
        <v/>
      </c>
    </row>
    <row r="3" spans="1:132" s="18" customFormat="1">
      <c r="A3" s="16" t="s">
        <v>87</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row>
    <row r="4" spans="1:132" s="13" customFormat="1" outlineLevel="1">
      <c r="A4" s="14" t="s">
        <v>88</v>
      </c>
      <c r="B4" s="13" t="s">
        <v>89</v>
      </c>
      <c r="C4" s="13" t="s">
        <v>93</v>
      </c>
      <c r="E4" s="13" t="s">
        <v>94</v>
      </c>
      <c r="F4" s="13" t="s">
        <v>94</v>
      </c>
      <c r="G4" s="13" t="s">
        <v>93</v>
      </c>
      <c r="H4" s="13" t="s">
        <v>93</v>
      </c>
      <c r="I4" s="13" t="s">
        <v>311</v>
      </c>
      <c r="J4" s="13" t="s">
        <v>296</v>
      </c>
      <c r="K4" s="13" t="s">
        <v>276</v>
      </c>
      <c r="L4" s="13" t="s">
        <v>277</v>
      </c>
      <c r="M4" s="13" t="s">
        <v>99</v>
      </c>
      <c r="O4" s="13" t="s">
        <v>312</v>
      </c>
      <c r="P4" s="13" t="s">
        <v>312</v>
      </c>
      <c r="Q4" s="13" t="s">
        <v>312</v>
      </c>
      <c r="R4" s="13" t="s">
        <v>90</v>
      </c>
      <c r="T4" s="13" t="s">
        <v>90</v>
      </c>
      <c r="V4" s="13" t="s">
        <v>103</v>
      </c>
      <c r="W4" s="13" t="s">
        <v>104</v>
      </c>
      <c r="X4" s="13" t="s">
        <v>102</v>
      </c>
      <c r="Y4" s="13" t="s">
        <v>90</v>
      </c>
      <c r="AA4" s="13" t="s">
        <v>103</v>
      </c>
      <c r="AB4" s="13" t="s">
        <v>99</v>
      </c>
      <c r="AD4" s="13" t="s">
        <v>90</v>
      </c>
      <c r="AF4" s="13" t="s">
        <v>90</v>
      </c>
      <c r="AH4" s="13" t="s">
        <v>90</v>
      </c>
      <c r="AJ4" s="13" t="s">
        <v>90</v>
      </c>
      <c r="AL4" s="13" t="s">
        <v>105</v>
      </c>
      <c r="AM4" s="13" t="s">
        <v>97</v>
      </c>
      <c r="AN4" s="13" t="s">
        <v>96</v>
      </c>
      <c r="AP4" s="13" t="s">
        <v>103</v>
      </c>
      <c r="AQ4" s="13" t="s">
        <v>106</v>
      </c>
      <c r="AR4" s="13" t="s">
        <v>94</v>
      </c>
      <c r="AS4" s="13" t="s">
        <v>107</v>
      </c>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row>
    <row r="5" spans="1:132" s="13" customFormat="1" outlineLevel="1">
      <c r="A5" s="14" t="s">
        <v>108</v>
      </c>
      <c r="B5" s="13" t="b">
        <v>0</v>
      </c>
      <c r="C5" s="13" t="b">
        <v>1</v>
      </c>
      <c r="E5" s="13" t="b">
        <v>1</v>
      </c>
      <c r="F5" s="13" t="b">
        <v>1</v>
      </c>
      <c r="G5" s="13" t="b">
        <v>1</v>
      </c>
      <c r="H5" s="13" t="b">
        <v>1</v>
      </c>
      <c r="I5" s="13" t="b">
        <v>1</v>
      </c>
      <c r="J5" s="13" t="b">
        <v>1</v>
      </c>
      <c r="K5" s="13" t="b">
        <v>0</v>
      </c>
      <c r="L5" s="13" t="b">
        <v>0</v>
      </c>
      <c r="M5" s="13" t="b">
        <f>IF(L10&lt;&gt;"",TRUE,FALSE)</f>
        <v>0</v>
      </c>
      <c r="O5" s="13" t="b">
        <v>0</v>
      </c>
      <c r="P5" s="13" t="b">
        <v>0</v>
      </c>
      <c r="Q5" s="13" t="b">
        <v>1</v>
      </c>
      <c r="R5" s="13" t="b">
        <v>1</v>
      </c>
      <c r="T5" s="13" t="b">
        <v>1</v>
      </c>
      <c r="V5" s="13" t="b">
        <v>1</v>
      </c>
      <c r="W5" s="13" t="b">
        <v>0</v>
      </c>
      <c r="X5" s="13" t="b">
        <v>0</v>
      </c>
      <c r="Y5" s="13" t="b">
        <v>1</v>
      </c>
      <c r="AA5" s="13" t="b">
        <v>0</v>
      </c>
      <c r="AB5" s="13" t="b">
        <v>0</v>
      </c>
      <c r="AD5" s="13" t="b">
        <v>1</v>
      </c>
      <c r="AF5" s="13" t="b">
        <v>1</v>
      </c>
      <c r="AH5" s="13" t="b">
        <v>0</v>
      </c>
      <c r="AJ5" s="13" t="b">
        <v>0</v>
      </c>
      <c r="AL5" s="13" t="b">
        <v>0</v>
      </c>
      <c r="AM5" s="13" t="b">
        <v>1</v>
      </c>
      <c r="AN5" s="13" t="b">
        <v>1</v>
      </c>
      <c r="AP5" s="13" t="b">
        <v>1</v>
      </c>
      <c r="AQ5" s="13" t="b">
        <v>0</v>
      </c>
      <c r="AR5" s="13" t="b">
        <v>0</v>
      </c>
      <c r="AS5" s="13" t="b">
        <v>0</v>
      </c>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row>
    <row r="6" spans="1:132" s="13" customFormat="1" outlineLevel="1">
      <c r="A6" s="14" t="s">
        <v>109</v>
      </c>
      <c r="B6" s="13" t="b">
        <v>0</v>
      </c>
      <c r="C6" s="13" t="b">
        <v>0</v>
      </c>
      <c r="E6" s="13" t="b">
        <v>0</v>
      </c>
      <c r="F6" s="13" t="b">
        <v>0</v>
      </c>
      <c r="G6" s="13" t="b">
        <v>0</v>
      </c>
      <c r="H6" s="13" t="b">
        <v>0</v>
      </c>
      <c r="I6" s="13" t="b">
        <v>0</v>
      </c>
      <c r="J6" s="13" t="b">
        <v>0</v>
      </c>
      <c r="K6" s="13" t="b">
        <v>1</v>
      </c>
      <c r="L6" s="13" t="b">
        <v>0</v>
      </c>
      <c r="M6" s="13" t="b">
        <v>0</v>
      </c>
      <c r="O6" s="13" t="b">
        <v>1</v>
      </c>
      <c r="P6" s="13" t="b">
        <v>0</v>
      </c>
      <c r="Q6" s="13" t="b">
        <v>1</v>
      </c>
      <c r="R6" s="13" t="b">
        <v>0</v>
      </c>
      <c r="T6" s="13" t="b">
        <v>0</v>
      </c>
      <c r="V6" s="13" t="b">
        <v>0</v>
      </c>
      <c r="W6" s="13" t="b">
        <v>1</v>
      </c>
      <c r="X6" s="13" t="b">
        <v>0</v>
      </c>
      <c r="Y6" s="13" t="b">
        <v>0</v>
      </c>
      <c r="AA6" s="13" t="b">
        <v>0</v>
      </c>
      <c r="AB6" s="13" t="b">
        <v>0</v>
      </c>
      <c r="AD6" s="13" t="b">
        <v>0</v>
      </c>
      <c r="AF6" s="13" t="b">
        <v>0</v>
      </c>
      <c r="AH6" s="13" t="b">
        <v>0</v>
      </c>
      <c r="AJ6" s="13" t="b">
        <v>0</v>
      </c>
      <c r="AL6" s="13" t="b">
        <v>0</v>
      </c>
      <c r="AM6" s="13" t="b">
        <v>0</v>
      </c>
      <c r="AN6" s="13" t="b">
        <v>0</v>
      </c>
      <c r="AP6" s="13" t="b">
        <v>0</v>
      </c>
      <c r="AQ6" s="13" t="b">
        <v>0</v>
      </c>
      <c r="AR6" s="13" t="b">
        <v>0</v>
      </c>
      <c r="AS6" s="13" t="b">
        <v>0</v>
      </c>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row>
    <row r="7" spans="1:132" s="13" customFormat="1" outlineLevel="1">
      <c r="A7" s="14" t="s">
        <v>110</v>
      </c>
      <c r="B7" s="13" t="b">
        <v>0</v>
      </c>
      <c r="C7" s="13" t="b">
        <v>1</v>
      </c>
      <c r="E7" s="13" t="b">
        <v>0</v>
      </c>
      <c r="F7" s="13" t="b">
        <v>0</v>
      </c>
      <c r="G7" s="13" t="b">
        <v>0</v>
      </c>
      <c r="H7" s="13" t="b">
        <v>0</v>
      </c>
      <c r="I7" s="13" t="b">
        <v>0</v>
      </c>
      <c r="J7" s="13" t="b">
        <v>0</v>
      </c>
      <c r="K7" s="13" t="b">
        <v>0</v>
      </c>
      <c r="L7" s="13" t="b">
        <v>0</v>
      </c>
      <c r="M7" s="13" t="b">
        <v>1</v>
      </c>
      <c r="O7" s="13" t="b">
        <v>0</v>
      </c>
      <c r="P7" s="13" t="b">
        <v>0</v>
      </c>
      <c r="Q7" s="13" t="b">
        <v>0</v>
      </c>
      <c r="R7" s="13" t="b">
        <v>1</v>
      </c>
      <c r="T7" s="13" t="b">
        <v>1</v>
      </c>
      <c r="V7" s="13" t="b">
        <v>0</v>
      </c>
      <c r="W7" s="13" t="b">
        <v>0</v>
      </c>
      <c r="X7" s="13" t="b">
        <v>0</v>
      </c>
      <c r="Y7" s="13" t="b">
        <v>1</v>
      </c>
      <c r="AA7" s="13" t="b">
        <v>0</v>
      </c>
      <c r="AB7" s="13" t="b">
        <v>1</v>
      </c>
      <c r="AD7" s="13" t="b">
        <v>1</v>
      </c>
      <c r="AF7" s="13" t="b">
        <v>1</v>
      </c>
      <c r="AH7" s="13" t="b">
        <v>1</v>
      </c>
      <c r="AJ7" s="13" t="b">
        <v>1</v>
      </c>
      <c r="AL7" s="13" t="b">
        <v>0</v>
      </c>
      <c r="AM7" s="13" t="b">
        <v>0</v>
      </c>
      <c r="AN7" s="13" t="b">
        <v>1</v>
      </c>
      <c r="AP7" s="13" t="b">
        <v>0</v>
      </c>
      <c r="AQ7" s="13" t="b">
        <v>0</v>
      </c>
      <c r="AR7" s="13" t="b">
        <v>0</v>
      </c>
      <c r="AS7" s="13" t="b">
        <v>0</v>
      </c>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row>
    <row r="8" spans="1:132" s="13" customFormat="1" outlineLevel="1">
      <c r="A8" s="14" t="s">
        <v>111</v>
      </c>
      <c r="C8" s="13" t="s">
        <v>113</v>
      </c>
      <c r="M8" s="13" t="s">
        <v>260</v>
      </c>
      <c r="R8" s="13" t="s">
        <v>313</v>
      </c>
      <c r="T8" s="13" t="s">
        <v>310</v>
      </c>
      <c r="Y8" s="13" t="s">
        <v>124</v>
      </c>
      <c r="AB8" s="13" t="s">
        <v>125</v>
      </c>
      <c r="AD8" s="13" t="s">
        <v>126</v>
      </c>
      <c r="AF8" s="13" t="s">
        <v>126</v>
      </c>
      <c r="AH8" s="13" t="s">
        <v>127</v>
      </c>
      <c r="AJ8" s="13" t="s">
        <v>128</v>
      </c>
      <c r="AN8" s="13" t="s">
        <v>82</v>
      </c>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row>
    <row r="9" spans="1:132" s="13" customFormat="1">
      <c r="A9" s="14" t="s">
        <v>129</v>
      </c>
      <c r="B9" s="19"/>
      <c r="C9" s="19"/>
      <c r="D9" s="19"/>
      <c r="E9" s="19"/>
      <c r="F9" s="19"/>
      <c r="G9" s="19" t="s">
        <v>130</v>
      </c>
      <c r="H9" s="19" t="s">
        <v>130</v>
      </c>
      <c r="I9" s="19" t="s">
        <v>130</v>
      </c>
      <c r="J9" s="19" t="s">
        <v>130</v>
      </c>
      <c r="K9" s="19" t="s">
        <v>130</v>
      </c>
      <c r="L9" s="19" t="s">
        <v>130</v>
      </c>
      <c r="M9" s="19"/>
      <c r="N9" s="19"/>
      <c r="O9" s="19" t="s">
        <v>314</v>
      </c>
      <c r="P9" s="19" t="s">
        <v>314</v>
      </c>
      <c r="Q9" s="19" t="s">
        <v>314</v>
      </c>
      <c r="R9" s="19"/>
      <c r="S9" s="19"/>
      <c r="T9" s="19"/>
      <c r="U9" s="19"/>
      <c r="V9" s="19"/>
      <c r="W9" s="19" t="s">
        <v>132</v>
      </c>
      <c r="X9" s="19" t="s">
        <v>133</v>
      </c>
      <c r="Y9" s="19"/>
      <c r="Z9" s="19"/>
      <c r="AA9" s="19"/>
      <c r="AB9" s="19"/>
      <c r="AC9" s="19"/>
      <c r="AD9" s="19"/>
      <c r="AE9" s="19"/>
      <c r="AF9" s="19"/>
      <c r="AG9" s="19"/>
      <c r="AH9" s="19"/>
      <c r="AI9" s="19"/>
      <c r="AJ9" s="19"/>
      <c r="AK9" s="19"/>
      <c r="AL9" s="19"/>
      <c r="AM9" s="19"/>
      <c r="AN9" s="19"/>
      <c r="AO9" s="19"/>
      <c r="AP9" s="19"/>
      <c r="AQ9" s="19"/>
      <c r="AR9" s="19"/>
      <c r="AS9" s="19"/>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row>
    <row r="10" spans="1:132">
      <c r="B10" s="4"/>
      <c r="D10" s="3" t="str">
        <f>IF($A10="ADD",IF(NOT(ISBLANK(C10)),_xlfn.XLOOKUP(C10,roadnames[lookupValue],roadnames[lookupKey],"ERROR"),""), "")</f>
        <v/>
      </c>
      <c r="E10" s="5"/>
      <c r="F10" s="5"/>
      <c r="G10" s="4"/>
      <c r="H10" s="4"/>
      <c r="I10" s="6"/>
      <c r="K10" s="6" t="str">
        <f>IF(H10&lt;&gt;"",H10-G10,"")</f>
        <v/>
      </c>
      <c r="L10" s="4"/>
      <c r="N10" s="3" t="str">
        <f>IF($A10="ADD",IF(NOT(ISBLANK(M10)),_xlfn.XLOOKUP(M10,len_adjust_rsn[lookupValue],len_adjust_rsn[lookupKey],"ERROR"),""), "")</f>
        <v/>
      </c>
      <c r="O10" s="6" t="str">
        <f>IF(I10&lt;&gt;"",K10*I10,"")</f>
        <v/>
      </c>
      <c r="P10" s="6"/>
      <c r="Q10" s="6" t="str">
        <f>IF(P10&lt;&gt;"",O10+P10,O10)</f>
        <v/>
      </c>
      <c r="S10" s="3" t="str">
        <f>IF($A10="ADD",IF(NOT(ISBLANK(R10)),_xlfn.XLOOKUP(R10,ud_road_hump_type[lookupValue],ud_road_hump_type[lookupKey],"ERROR"),""), "")</f>
        <v/>
      </c>
      <c r="U10" s="3" t="str">
        <f>IF($A10="ADD",IF(NOT(ISBLANK(T10)),_xlfn.XLOOKUP(T10,road_hump_material[lookupValue],road_hump_material[lookupKey],"ERROR"),""), "")</f>
        <v/>
      </c>
      <c r="V10" s="7"/>
      <c r="W10" s="4" t="str">
        <f ca="1">IF(V10&lt;&gt;"", DATEDIF(V10, TODAY(),"Y"),"")</f>
        <v/>
      </c>
      <c r="X10" s="4"/>
      <c r="Y10" s="3" t="str">
        <f>IF($A10="ADD","In Use","")</f>
        <v/>
      </c>
      <c r="Z10" s="3" t="str">
        <f>IF($A10="","",IF((AND($A10="ADD",OR(Y10="",Y10="In Use"))),"5",(_xlfn.XLOOKUP(Y10,ud_asset_status[lookupValue],ud_asset_status[lookupKey],""))))</f>
        <v/>
      </c>
      <c r="AA10" s="7"/>
      <c r="AC10" s="3" t="str">
        <f>IF($A10="ADD",IF(NOT(ISBLANK(AB10)),_xlfn.XLOOKUP(AB10,ar_replace_reason[lookupValue],ar_replace_reason[lookupKey],"ERROR"),""), "")</f>
        <v/>
      </c>
      <c r="AD10" s="3" t="str">
        <f>IF($A10="ADD","Queenstown-Lakes District Council","")</f>
        <v/>
      </c>
      <c r="AE10" s="3" t="str">
        <f>IF($A10="","",IF((AND($A10="ADD",OR(AD10="",AD10="Queenstown-Lakes District Council"))),"70",(_xlfn.XLOOKUP(AD10,ud_organisation_owner[lookupValue],ud_organisation_owner[lookupKey],""))))</f>
        <v/>
      </c>
      <c r="AF10" s="3" t="str">
        <f>IF($A10="ADD","Queenstown-Lakes District Council","")</f>
        <v/>
      </c>
      <c r="AG10" s="3" t="str">
        <f>IF($A10="","",IF((AND($A10="ADD",OR(AF10="",AF10="Queenstown-Lakes District Council"))),"70",(_xlfn.XLOOKUP(AF10,ud_organisation_owner[lookupValue],ud_organisation_owner[lookupKey],""))))</f>
        <v/>
      </c>
      <c r="AH10" s="3" t="str">
        <f>IF($A10="ADD","Local Authority","")</f>
        <v/>
      </c>
      <c r="AI10" s="3" t="str">
        <f>IF($A10="","",IF((AND($A10="ADD",OR(AH10="",AH10="Local Authority"))),"17",(_xlfn.XLOOKUP(AH10,ud_sub_organisation[lookupValue],ud_sub_organisation[lookupKey],""))))</f>
        <v/>
      </c>
      <c r="AJ10" s="3" t="str">
        <f>IF($A10="ADD","Vested assets","")</f>
        <v/>
      </c>
      <c r="AK10" s="3" t="str">
        <f>IF($A10="","",IF((AND($A10="ADD",OR(AJ10="",AJ10="Vested assets"))),"12",(_xlfn.XLOOKUP(AJ10,ud_work_origin[lookupValue],ud_work_origin[lookupKey],""))))</f>
        <v/>
      </c>
      <c r="AL10" s="8"/>
      <c r="AM10" s="2" t="str">
        <f>IF($A10="ADD","TRUE","")</f>
        <v/>
      </c>
      <c r="AN10" s="3" t="str">
        <f>IF($A10="ADD","Excellent","")</f>
        <v/>
      </c>
      <c r="AO10" s="3" t="str">
        <f>IF($A10="","",IF((AND($A10="ADD",OR(AN10="",AN10="Excellent"))),"1",(_xlfn.XLOOKUP(AN10,condition[lookupValue],condition[lookupKey],""))))</f>
        <v/>
      </c>
      <c r="AP10" s="7" t="str">
        <f>IF(V10&lt;&gt;"",V10,"")</f>
        <v/>
      </c>
      <c r="AQ10" s="9"/>
    </row>
    <row r="11" spans="1:132">
      <c r="B11" s="4"/>
      <c r="D11" s="3" t="str">
        <f>IF($A11="ADD",IF(NOT(ISBLANK(C11)),_xlfn.XLOOKUP(C11,roadnames[lookupValue],roadnames[lookupKey],"ERROR"),""), "")</f>
        <v/>
      </c>
      <c r="E11" s="5"/>
      <c r="F11" s="5"/>
      <c r="G11" s="4"/>
      <c r="H11" s="4"/>
      <c r="I11" s="6"/>
      <c r="K11" s="6" t="str">
        <f t="shared" ref="K11:K74" si="0">IF(H11&lt;&gt;"",H11-G11,"")</f>
        <v/>
      </c>
      <c r="L11" s="4"/>
      <c r="N11" s="3" t="str">
        <f>IF($A11="ADD",IF(NOT(ISBLANK(M11)),_xlfn.XLOOKUP(M11,len_adjust_rsn[lookupValue],len_adjust_rsn[lookupKey],"ERROR"),""), "")</f>
        <v/>
      </c>
      <c r="O11" s="6" t="str">
        <f t="shared" ref="O11:O74" si="1">IF(I11&lt;&gt;"",K11*I11,"")</f>
        <v/>
      </c>
      <c r="P11" s="6"/>
      <c r="Q11" s="6" t="str">
        <f t="shared" ref="Q11:Q74" si="2">IF(P11&lt;&gt;"",O11+P11,O11)</f>
        <v/>
      </c>
      <c r="S11" s="3" t="str">
        <f>IF($A11="ADD",IF(NOT(ISBLANK(R11)),_xlfn.XLOOKUP(R11,ud_road_hump_type[lookupValue],ud_road_hump_type[lookupKey],"ERROR"),""), "")</f>
        <v/>
      </c>
      <c r="U11" s="3" t="str">
        <f>IF($A11="ADD",IF(NOT(ISBLANK(T11)),_xlfn.XLOOKUP(T11,road_hump_material[lookupValue],road_hump_material[lookupKey],"ERROR"),""), "")</f>
        <v/>
      </c>
      <c r="V11" s="7"/>
      <c r="W11" s="4" t="str">
        <f t="shared" ref="W11:W74" ca="1" si="3">IF(V11&lt;&gt;"", DATEDIF(V11, TODAY(),"Y"),"")</f>
        <v/>
      </c>
      <c r="X11" s="4"/>
      <c r="Y11" s="3" t="str">
        <f t="shared" ref="Y11:Y74" si="4">IF($A11="ADD","In Use","")</f>
        <v/>
      </c>
      <c r="Z11" s="3" t="str">
        <f>IF($A11="","",IF((AND($A11="ADD",OR(Y11="",Y11="In Use"))),"5",(_xlfn.XLOOKUP(Y11,ud_asset_status[lookupValue],ud_asset_status[lookupKey],""))))</f>
        <v/>
      </c>
      <c r="AA11" s="7"/>
      <c r="AC11" s="3" t="str">
        <f>IF($A11="ADD",IF(NOT(ISBLANK(AB11)),_xlfn.XLOOKUP(AB11,ar_replace_reason[lookupValue],ar_replace_reason[lookupKey],"ERROR"),""), "")</f>
        <v/>
      </c>
      <c r="AD11" s="3" t="str">
        <f t="shared" ref="AD11:AD74" si="5">IF($A11="ADD","Queenstown-Lakes District Council","")</f>
        <v/>
      </c>
      <c r="AE11" s="3" t="str">
        <f>IF($A11="","",IF((AND($A11="ADD",OR(AD11="",AD11="Queenstown-Lakes District Council"))),"70",(_xlfn.XLOOKUP(AD11,ud_organisation_owner[lookupValue],ud_organisation_owner[lookupKey],""))))</f>
        <v/>
      </c>
      <c r="AF11" s="3" t="str">
        <f t="shared" ref="AF11:AF74" si="6">IF($A11="ADD","Queenstown-Lakes District Council","")</f>
        <v/>
      </c>
      <c r="AG11" s="3" t="str">
        <f>IF($A11="","",IF((AND($A11="ADD",OR(AF11="",AF11="Queenstown-Lakes District Council"))),"70",(_xlfn.XLOOKUP(AF11,ud_organisation_owner[lookupValue],ud_organisation_owner[lookupKey],""))))</f>
        <v/>
      </c>
      <c r="AH11" s="3" t="str">
        <f t="shared" ref="AH11:AH74" si="7">IF($A11="ADD","Local Authority","")</f>
        <v/>
      </c>
      <c r="AI11" s="3" t="str">
        <f>IF($A11="","",IF((AND($A11="ADD",OR(AH11="",AH11="Local Authority"))),"17",(_xlfn.XLOOKUP(AH11,ud_sub_organisation[lookupValue],ud_sub_organisation[lookupKey],""))))</f>
        <v/>
      </c>
      <c r="AJ11" s="3" t="str">
        <f t="shared" ref="AJ11:AJ74" si="8">IF($A11="ADD","Vested assets","")</f>
        <v/>
      </c>
      <c r="AK11" s="3" t="str">
        <f>IF($A11="","",IF((AND($A11="ADD",OR(AJ11="",AJ11="Vested assets"))),"12",(_xlfn.XLOOKUP(AJ11,ud_work_origin[lookupValue],ud_work_origin[lookupKey],""))))</f>
        <v/>
      </c>
      <c r="AL11" s="8"/>
      <c r="AM11" s="2" t="str">
        <f t="shared" ref="AM11:AM74" si="9">IF($A11="ADD","TRUE","")</f>
        <v/>
      </c>
      <c r="AN11" s="3" t="str">
        <f t="shared" ref="AN11:AN74" si="10">IF($A11="ADD","Excellent","")</f>
        <v/>
      </c>
      <c r="AO11" s="3" t="str">
        <f>IF($A11="","",IF((AND($A11="ADD",OR(AN11="",AN11="Excellent"))),"1",(_xlfn.XLOOKUP(AN11,condition[lookupValue],condition[lookupKey],""))))</f>
        <v/>
      </c>
      <c r="AP11" s="7" t="str">
        <f t="shared" ref="AP11:AP74" si="11">IF(V11&lt;&gt;"",V11,"")</f>
        <v/>
      </c>
      <c r="AQ11" s="9"/>
    </row>
    <row r="12" spans="1:132">
      <c r="B12" s="4"/>
      <c r="D12" s="3" t="str">
        <f>IF($A12="ADD",IF(NOT(ISBLANK(C12)),_xlfn.XLOOKUP(C12,roadnames[lookupValue],roadnames[lookupKey],"ERROR"),""), "")</f>
        <v/>
      </c>
      <c r="E12" s="5"/>
      <c r="F12" s="5"/>
      <c r="G12" s="4"/>
      <c r="H12" s="4"/>
      <c r="I12" s="6"/>
      <c r="K12" s="6" t="str">
        <f t="shared" si="0"/>
        <v/>
      </c>
      <c r="L12" s="4"/>
      <c r="N12" s="3" t="str">
        <f>IF($A12="ADD",IF(NOT(ISBLANK(M12)),_xlfn.XLOOKUP(M12,len_adjust_rsn[lookupValue],len_adjust_rsn[lookupKey],"ERROR"),""), "")</f>
        <v/>
      </c>
      <c r="O12" s="6" t="str">
        <f t="shared" si="1"/>
        <v/>
      </c>
      <c r="P12" s="6"/>
      <c r="Q12" s="6" t="str">
        <f t="shared" si="2"/>
        <v/>
      </c>
      <c r="S12" s="3" t="str">
        <f>IF($A12="ADD",IF(NOT(ISBLANK(R12)),_xlfn.XLOOKUP(R12,ud_road_hump_type[lookupValue],ud_road_hump_type[lookupKey],"ERROR"),""), "")</f>
        <v/>
      </c>
      <c r="U12" s="3" t="str">
        <f>IF($A12="ADD",IF(NOT(ISBLANK(T12)),_xlfn.XLOOKUP(T12,road_hump_material[lookupValue],road_hump_material[lookupKey],"ERROR"),""), "")</f>
        <v/>
      </c>
      <c r="V12" s="7"/>
      <c r="W12" s="4" t="str">
        <f t="shared" ca="1" si="3"/>
        <v/>
      </c>
      <c r="X12" s="4"/>
      <c r="Y12" s="3" t="str">
        <f t="shared" si="4"/>
        <v/>
      </c>
      <c r="Z12" s="3" t="str">
        <f>IF($A12="","",IF((AND($A12="ADD",OR(Y12="",Y12="In Use"))),"5",(_xlfn.XLOOKUP(Y12,ud_asset_status[lookupValue],ud_asset_status[lookupKey],""))))</f>
        <v/>
      </c>
      <c r="AA12" s="7"/>
      <c r="AC12" s="3" t="str">
        <f>IF($A12="ADD",IF(NOT(ISBLANK(AB12)),_xlfn.XLOOKUP(AB12,ar_replace_reason[lookupValue],ar_replace_reason[lookupKey],"ERROR"),""), "")</f>
        <v/>
      </c>
      <c r="AD12" s="3" t="str">
        <f t="shared" si="5"/>
        <v/>
      </c>
      <c r="AE12" s="3" t="str">
        <f>IF($A12="","",IF((AND($A12="ADD",OR(AD12="",AD12="Queenstown-Lakes District Council"))),"70",(_xlfn.XLOOKUP(AD12,ud_organisation_owner[lookupValue],ud_organisation_owner[lookupKey],""))))</f>
        <v/>
      </c>
      <c r="AF12" s="3" t="str">
        <f t="shared" si="6"/>
        <v/>
      </c>
      <c r="AG12" s="3" t="str">
        <f>IF($A12="","",IF((AND($A12="ADD",OR(AF12="",AF12="Queenstown-Lakes District Council"))),"70",(_xlfn.XLOOKUP(AF12,ud_organisation_owner[lookupValue],ud_organisation_owner[lookupKey],""))))</f>
        <v/>
      </c>
      <c r="AH12" s="3" t="str">
        <f t="shared" si="7"/>
        <v/>
      </c>
      <c r="AI12" s="3" t="str">
        <f>IF($A12="","",IF((AND($A12="ADD",OR(AH12="",AH12="Local Authority"))),"17",(_xlfn.XLOOKUP(AH12,ud_sub_organisation[lookupValue],ud_sub_organisation[lookupKey],""))))</f>
        <v/>
      </c>
      <c r="AJ12" s="3" t="str">
        <f t="shared" si="8"/>
        <v/>
      </c>
      <c r="AK12" s="3" t="str">
        <f>IF($A12="","",IF((AND($A12="ADD",OR(AJ12="",AJ12="Vested assets"))),"12",(_xlfn.XLOOKUP(AJ12,ud_work_origin[lookupValue],ud_work_origin[lookupKey],""))))</f>
        <v/>
      </c>
      <c r="AL12" s="8"/>
      <c r="AM12" s="2" t="str">
        <f t="shared" si="9"/>
        <v/>
      </c>
      <c r="AN12" s="3" t="str">
        <f t="shared" si="10"/>
        <v/>
      </c>
      <c r="AO12" s="3" t="str">
        <f>IF($A12="","",IF((AND($A12="ADD",OR(AN12="",AN12="Excellent"))),"1",(_xlfn.XLOOKUP(AN12,condition[lookupValue],condition[lookupKey],""))))</f>
        <v/>
      </c>
      <c r="AP12" s="7" t="str">
        <f t="shared" si="11"/>
        <v/>
      </c>
      <c r="AQ12" s="9"/>
    </row>
    <row r="13" spans="1:132">
      <c r="B13" s="4"/>
      <c r="D13" s="3" t="str">
        <f>IF($A13="ADD",IF(NOT(ISBLANK(C13)),_xlfn.XLOOKUP(C13,roadnames[lookupValue],roadnames[lookupKey],"ERROR"),""), "")</f>
        <v/>
      </c>
      <c r="E13" s="5"/>
      <c r="F13" s="5"/>
      <c r="G13" s="4"/>
      <c r="H13" s="4"/>
      <c r="I13" s="6"/>
      <c r="K13" s="6" t="str">
        <f t="shared" si="0"/>
        <v/>
      </c>
      <c r="L13" s="4"/>
      <c r="N13" s="3" t="str">
        <f>IF($A13="ADD",IF(NOT(ISBLANK(M13)),_xlfn.XLOOKUP(M13,len_adjust_rsn[lookupValue],len_adjust_rsn[lookupKey],"ERROR"),""), "")</f>
        <v/>
      </c>
      <c r="O13" s="6" t="str">
        <f t="shared" si="1"/>
        <v/>
      </c>
      <c r="P13" s="6"/>
      <c r="Q13" s="6" t="str">
        <f t="shared" si="2"/>
        <v/>
      </c>
      <c r="S13" s="3" t="str">
        <f>IF($A13="ADD",IF(NOT(ISBLANK(R13)),_xlfn.XLOOKUP(R13,ud_road_hump_type[lookupValue],ud_road_hump_type[lookupKey],"ERROR"),""), "")</f>
        <v/>
      </c>
      <c r="U13" s="3" t="str">
        <f>IF($A13="ADD",IF(NOT(ISBLANK(T13)),_xlfn.XLOOKUP(T13,road_hump_material[lookupValue],road_hump_material[lookupKey],"ERROR"),""), "")</f>
        <v/>
      </c>
      <c r="V13" s="7"/>
      <c r="W13" s="4" t="str">
        <f t="shared" ca="1" si="3"/>
        <v/>
      </c>
      <c r="X13" s="4"/>
      <c r="Y13" s="3" t="str">
        <f t="shared" si="4"/>
        <v/>
      </c>
      <c r="Z13" s="3" t="str">
        <f>IF($A13="","",IF((AND($A13="ADD",OR(Y13="",Y13="In Use"))),"5",(_xlfn.XLOOKUP(Y13,ud_asset_status[lookupValue],ud_asset_status[lookupKey],""))))</f>
        <v/>
      </c>
      <c r="AA13" s="7"/>
      <c r="AC13" s="3" t="str">
        <f>IF($A13="ADD",IF(NOT(ISBLANK(AB13)),_xlfn.XLOOKUP(AB13,ar_replace_reason[lookupValue],ar_replace_reason[lookupKey],"ERROR"),""), "")</f>
        <v/>
      </c>
      <c r="AD13" s="3" t="str">
        <f t="shared" si="5"/>
        <v/>
      </c>
      <c r="AE13" s="3" t="str">
        <f>IF($A13="","",IF((AND($A13="ADD",OR(AD13="",AD13="Queenstown-Lakes District Council"))),"70",(_xlfn.XLOOKUP(AD13,ud_organisation_owner[lookupValue],ud_organisation_owner[lookupKey],""))))</f>
        <v/>
      </c>
      <c r="AF13" s="3" t="str">
        <f t="shared" si="6"/>
        <v/>
      </c>
      <c r="AG13" s="3" t="str">
        <f>IF($A13="","",IF((AND($A13="ADD",OR(AF13="",AF13="Queenstown-Lakes District Council"))),"70",(_xlfn.XLOOKUP(AF13,ud_organisation_owner[lookupValue],ud_organisation_owner[lookupKey],""))))</f>
        <v/>
      </c>
      <c r="AH13" s="3" t="str">
        <f t="shared" si="7"/>
        <v/>
      </c>
      <c r="AI13" s="3" t="str">
        <f>IF($A13="","",IF((AND($A13="ADD",OR(AH13="",AH13="Local Authority"))),"17",(_xlfn.XLOOKUP(AH13,ud_sub_organisation[lookupValue],ud_sub_organisation[lookupKey],""))))</f>
        <v/>
      </c>
      <c r="AJ13" s="3" t="str">
        <f t="shared" si="8"/>
        <v/>
      </c>
      <c r="AK13" s="3" t="str">
        <f>IF($A13="","",IF((AND($A13="ADD",OR(AJ13="",AJ13="Vested assets"))),"12",(_xlfn.XLOOKUP(AJ13,ud_work_origin[lookupValue],ud_work_origin[lookupKey],""))))</f>
        <v/>
      </c>
      <c r="AL13" s="8"/>
      <c r="AM13" s="2" t="str">
        <f t="shared" si="9"/>
        <v/>
      </c>
      <c r="AN13" s="3" t="str">
        <f t="shared" si="10"/>
        <v/>
      </c>
      <c r="AO13" s="3" t="str">
        <f>IF($A13="","",IF((AND($A13="ADD",OR(AN13="",AN13="Excellent"))),"1",(_xlfn.XLOOKUP(AN13,condition[lookupValue],condition[lookupKey],""))))</f>
        <v/>
      </c>
      <c r="AP13" s="7" t="str">
        <f t="shared" si="11"/>
        <v/>
      </c>
      <c r="AQ13" s="9"/>
    </row>
    <row r="14" spans="1:132">
      <c r="B14" s="4"/>
      <c r="D14" s="3" t="str">
        <f>IF($A14="ADD",IF(NOT(ISBLANK(C14)),_xlfn.XLOOKUP(C14,roadnames[lookupValue],roadnames[lookupKey],"ERROR"),""), "")</f>
        <v/>
      </c>
      <c r="E14" s="5"/>
      <c r="F14" s="5"/>
      <c r="G14" s="4"/>
      <c r="H14" s="4"/>
      <c r="I14" s="6"/>
      <c r="K14" s="6" t="str">
        <f t="shared" si="0"/>
        <v/>
      </c>
      <c r="L14" s="4"/>
      <c r="N14" s="3" t="str">
        <f>IF($A14="ADD",IF(NOT(ISBLANK(M14)),_xlfn.XLOOKUP(M14,len_adjust_rsn[lookupValue],len_adjust_rsn[lookupKey],"ERROR"),""), "")</f>
        <v/>
      </c>
      <c r="O14" s="6" t="str">
        <f t="shared" si="1"/>
        <v/>
      </c>
      <c r="P14" s="6"/>
      <c r="Q14" s="6" t="str">
        <f t="shared" si="2"/>
        <v/>
      </c>
      <c r="S14" s="3" t="str">
        <f>IF($A14="ADD",IF(NOT(ISBLANK(R14)),_xlfn.XLOOKUP(R14,ud_road_hump_type[lookupValue],ud_road_hump_type[lookupKey],"ERROR"),""), "")</f>
        <v/>
      </c>
      <c r="U14" s="3" t="str">
        <f>IF($A14="ADD",IF(NOT(ISBLANK(T14)),_xlfn.XLOOKUP(T14,road_hump_material[lookupValue],road_hump_material[lookupKey],"ERROR"),""), "")</f>
        <v/>
      </c>
      <c r="V14" s="7"/>
      <c r="W14" s="4" t="str">
        <f t="shared" ca="1" si="3"/>
        <v/>
      </c>
      <c r="X14" s="4"/>
      <c r="Y14" s="3" t="str">
        <f t="shared" si="4"/>
        <v/>
      </c>
      <c r="Z14" s="3" t="str">
        <f>IF($A14="","",IF((AND($A14="ADD",OR(Y14="",Y14="In Use"))),"5",(_xlfn.XLOOKUP(Y14,ud_asset_status[lookupValue],ud_asset_status[lookupKey],""))))</f>
        <v/>
      </c>
      <c r="AA14" s="7"/>
      <c r="AC14" s="3" t="str">
        <f>IF($A14="ADD",IF(NOT(ISBLANK(AB14)),_xlfn.XLOOKUP(AB14,ar_replace_reason[lookupValue],ar_replace_reason[lookupKey],"ERROR"),""), "")</f>
        <v/>
      </c>
      <c r="AD14" s="3" t="str">
        <f t="shared" si="5"/>
        <v/>
      </c>
      <c r="AE14" s="3" t="str">
        <f>IF($A14="","",IF((AND($A14="ADD",OR(AD14="",AD14="Queenstown-Lakes District Council"))),"70",(_xlfn.XLOOKUP(AD14,ud_organisation_owner[lookupValue],ud_organisation_owner[lookupKey],""))))</f>
        <v/>
      </c>
      <c r="AF14" s="3" t="str">
        <f t="shared" si="6"/>
        <v/>
      </c>
      <c r="AG14" s="3" t="str">
        <f>IF($A14="","",IF((AND($A14="ADD",OR(AF14="",AF14="Queenstown-Lakes District Council"))),"70",(_xlfn.XLOOKUP(AF14,ud_organisation_owner[lookupValue],ud_organisation_owner[lookupKey],""))))</f>
        <v/>
      </c>
      <c r="AH14" s="3" t="str">
        <f t="shared" si="7"/>
        <v/>
      </c>
      <c r="AI14" s="3" t="str">
        <f>IF($A14="","",IF((AND($A14="ADD",OR(AH14="",AH14="Local Authority"))),"17",(_xlfn.XLOOKUP(AH14,ud_sub_organisation[lookupValue],ud_sub_organisation[lookupKey],""))))</f>
        <v/>
      </c>
      <c r="AJ14" s="3" t="str">
        <f t="shared" si="8"/>
        <v/>
      </c>
      <c r="AK14" s="3" t="str">
        <f>IF($A14="","",IF((AND($A14="ADD",OR(AJ14="",AJ14="Vested assets"))),"12",(_xlfn.XLOOKUP(AJ14,ud_work_origin[lookupValue],ud_work_origin[lookupKey],""))))</f>
        <v/>
      </c>
      <c r="AL14" s="8"/>
      <c r="AM14" s="2" t="str">
        <f t="shared" si="9"/>
        <v/>
      </c>
      <c r="AN14" s="3" t="str">
        <f t="shared" si="10"/>
        <v/>
      </c>
      <c r="AO14" s="3" t="str">
        <f>IF($A14="","",IF((AND($A14="ADD",OR(AN14="",AN14="Excellent"))),"1",(_xlfn.XLOOKUP(AN14,condition[lookupValue],condition[lookupKey],""))))</f>
        <v/>
      </c>
      <c r="AP14" s="7" t="str">
        <f t="shared" si="11"/>
        <v/>
      </c>
      <c r="AQ14" s="9"/>
    </row>
    <row r="15" spans="1:132">
      <c r="B15" s="4"/>
      <c r="D15" s="3" t="str">
        <f>IF($A15="ADD",IF(NOT(ISBLANK(C15)),_xlfn.XLOOKUP(C15,roadnames[lookupValue],roadnames[lookupKey],"ERROR"),""), "")</f>
        <v/>
      </c>
      <c r="E15" s="5"/>
      <c r="F15" s="5"/>
      <c r="G15" s="4"/>
      <c r="H15" s="4"/>
      <c r="I15" s="6"/>
      <c r="K15" s="6" t="str">
        <f t="shared" si="0"/>
        <v/>
      </c>
      <c r="L15" s="4"/>
      <c r="N15" s="3" t="str">
        <f>IF($A15="ADD",IF(NOT(ISBLANK(M15)),_xlfn.XLOOKUP(M15,len_adjust_rsn[lookupValue],len_adjust_rsn[lookupKey],"ERROR"),""), "")</f>
        <v/>
      </c>
      <c r="O15" s="6" t="str">
        <f t="shared" si="1"/>
        <v/>
      </c>
      <c r="P15" s="6"/>
      <c r="Q15" s="6" t="str">
        <f t="shared" si="2"/>
        <v/>
      </c>
      <c r="S15" s="3" t="str">
        <f>IF($A15="ADD",IF(NOT(ISBLANK(R15)),_xlfn.XLOOKUP(R15,ud_road_hump_type[lookupValue],ud_road_hump_type[lookupKey],"ERROR"),""), "")</f>
        <v/>
      </c>
      <c r="U15" s="3" t="str">
        <f>IF($A15="ADD",IF(NOT(ISBLANK(T15)),_xlfn.XLOOKUP(T15,road_hump_material[lookupValue],road_hump_material[lookupKey],"ERROR"),""), "")</f>
        <v/>
      </c>
      <c r="V15" s="7"/>
      <c r="W15" s="4" t="str">
        <f t="shared" ca="1" si="3"/>
        <v/>
      </c>
      <c r="X15" s="4"/>
      <c r="Y15" s="3" t="str">
        <f t="shared" si="4"/>
        <v/>
      </c>
      <c r="Z15" s="3" t="str">
        <f>IF($A15="","",IF((AND($A15="ADD",OR(Y15="",Y15="In Use"))),"5",(_xlfn.XLOOKUP(Y15,ud_asset_status[lookupValue],ud_asset_status[lookupKey],""))))</f>
        <v/>
      </c>
      <c r="AA15" s="7"/>
      <c r="AC15" s="3" t="str">
        <f>IF($A15="ADD",IF(NOT(ISBLANK(AB15)),_xlfn.XLOOKUP(AB15,ar_replace_reason[lookupValue],ar_replace_reason[lookupKey],"ERROR"),""), "")</f>
        <v/>
      </c>
      <c r="AD15" s="3" t="str">
        <f t="shared" si="5"/>
        <v/>
      </c>
      <c r="AE15" s="3" t="str">
        <f>IF($A15="","",IF((AND($A15="ADD",OR(AD15="",AD15="Queenstown-Lakes District Council"))),"70",(_xlfn.XLOOKUP(AD15,ud_organisation_owner[lookupValue],ud_organisation_owner[lookupKey],""))))</f>
        <v/>
      </c>
      <c r="AF15" s="3" t="str">
        <f t="shared" si="6"/>
        <v/>
      </c>
      <c r="AG15" s="3" t="str">
        <f>IF($A15="","",IF((AND($A15="ADD",OR(AF15="",AF15="Queenstown-Lakes District Council"))),"70",(_xlfn.XLOOKUP(AF15,ud_organisation_owner[lookupValue],ud_organisation_owner[lookupKey],""))))</f>
        <v/>
      </c>
      <c r="AH15" s="3" t="str">
        <f t="shared" si="7"/>
        <v/>
      </c>
      <c r="AI15" s="3" t="str">
        <f>IF($A15="","",IF((AND($A15="ADD",OR(AH15="",AH15="Local Authority"))),"17",(_xlfn.XLOOKUP(AH15,ud_sub_organisation[lookupValue],ud_sub_organisation[lookupKey],""))))</f>
        <v/>
      </c>
      <c r="AJ15" s="3" t="str">
        <f t="shared" si="8"/>
        <v/>
      </c>
      <c r="AK15" s="3" t="str">
        <f>IF($A15="","",IF((AND($A15="ADD",OR(AJ15="",AJ15="Vested assets"))),"12",(_xlfn.XLOOKUP(AJ15,ud_work_origin[lookupValue],ud_work_origin[lookupKey],""))))</f>
        <v/>
      </c>
      <c r="AL15" s="8"/>
      <c r="AM15" s="2" t="str">
        <f t="shared" si="9"/>
        <v/>
      </c>
      <c r="AN15" s="3" t="str">
        <f t="shared" si="10"/>
        <v/>
      </c>
      <c r="AO15" s="3" t="str">
        <f>IF($A15="","",IF((AND($A15="ADD",OR(AN15="",AN15="Excellent"))),"1",(_xlfn.XLOOKUP(AN15,condition[lookupValue],condition[lookupKey],""))))</f>
        <v/>
      </c>
      <c r="AP15" s="7" t="str">
        <f t="shared" si="11"/>
        <v/>
      </c>
      <c r="AQ15" s="9"/>
    </row>
    <row r="16" spans="1:132">
      <c r="B16" s="4"/>
      <c r="D16" s="3" t="str">
        <f>IF($A16="ADD",IF(NOT(ISBLANK(C16)),_xlfn.XLOOKUP(C16,roadnames[lookupValue],roadnames[lookupKey],"ERROR"),""), "")</f>
        <v/>
      </c>
      <c r="E16" s="5"/>
      <c r="F16" s="5"/>
      <c r="G16" s="4"/>
      <c r="H16" s="4"/>
      <c r="I16" s="6"/>
      <c r="K16" s="6" t="str">
        <f t="shared" si="0"/>
        <v/>
      </c>
      <c r="L16" s="4"/>
      <c r="N16" s="3" t="str">
        <f>IF($A16="ADD",IF(NOT(ISBLANK(M16)),_xlfn.XLOOKUP(M16,len_adjust_rsn[lookupValue],len_adjust_rsn[lookupKey],"ERROR"),""), "")</f>
        <v/>
      </c>
      <c r="O16" s="6" t="str">
        <f t="shared" si="1"/>
        <v/>
      </c>
      <c r="P16" s="6"/>
      <c r="Q16" s="6" t="str">
        <f t="shared" si="2"/>
        <v/>
      </c>
      <c r="S16" s="3" t="str">
        <f>IF($A16="ADD",IF(NOT(ISBLANK(R16)),_xlfn.XLOOKUP(R16,ud_road_hump_type[lookupValue],ud_road_hump_type[lookupKey],"ERROR"),""), "")</f>
        <v/>
      </c>
      <c r="U16" s="3" t="str">
        <f>IF($A16="ADD",IF(NOT(ISBLANK(T16)),_xlfn.XLOOKUP(T16,road_hump_material[lookupValue],road_hump_material[lookupKey],"ERROR"),""), "")</f>
        <v/>
      </c>
      <c r="V16" s="7"/>
      <c r="W16" s="4" t="str">
        <f t="shared" ca="1" si="3"/>
        <v/>
      </c>
      <c r="X16" s="4"/>
      <c r="Y16" s="3" t="str">
        <f t="shared" si="4"/>
        <v/>
      </c>
      <c r="Z16" s="3" t="str">
        <f>IF($A16="","",IF((AND($A16="ADD",OR(Y16="",Y16="In Use"))),"5",(_xlfn.XLOOKUP(Y16,ud_asset_status[lookupValue],ud_asset_status[lookupKey],""))))</f>
        <v/>
      </c>
      <c r="AA16" s="7"/>
      <c r="AC16" s="3" t="str">
        <f>IF($A16="ADD",IF(NOT(ISBLANK(AB16)),_xlfn.XLOOKUP(AB16,ar_replace_reason[lookupValue],ar_replace_reason[lookupKey],"ERROR"),""), "")</f>
        <v/>
      </c>
      <c r="AD16" s="3" t="str">
        <f t="shared" si="5"/>
        <v/>
      </c>
      <c r="AE16" s="3" t="str">
        <f>IF($A16="","",IF((AND($A16="ADD",OR(AD16="",AD16="Queenstown-Lakes District Council"))),"70",(_xlfn.XLOOKUP(AD16,ud_organisation_owner[lookupValue],ud_organisation_owner[lookupKey],""))))</f>
        <v/>
      </c>
      <c r="AF16" s="3" t="str">
        <f t="shared" si="6"/>
        <v/>
      </c>
      <c r="AG16" s="3" t="str">
        <f>IF($A16="","",IF((AND($A16="ADD",OR(AF16="",AF16="Queenstown-Lakes District Council"))),"70",(_xlfn.XLOOKUP(AF16,ud_organisation_owner[lookupValue],ud_organisation_owner[lookupKey],""))))</f>
        <v/>
      </c>
      <c r="AH16" s="3" t="str">
        <f t="shared" si="7"/>
        <v/>
      </c>
      <c r="AI16" s="3" t="str">
        <f>IF($A16="","",IF((AND($A16="ADD",OR(AH16="",AH16="Local Authority"))),"17",(_xlfn.XLOOKUP(AH16,ud_sub_organisation[lookupValue],ud_sub_organisation[lookupKey],""))))</f>
        <v/>
      </c>
      <c r="AJ16" s="3" t="str">
        <f t="shared" si="8"/>
        <v/>
      </c>
      <c r="AK16" s="3" t="str">
        <f>IF($A16="","",IF((AND($A16="ADD",OR(AJ16="",AJ16="Vested assets"))),"12",(_xlfn.XLOOKUP(AJ16,ud_work_origin[lookupValue],ud_work_origin[lookupKey],""))))</f>
        <v/>
      </c>
      <c r="AL16" s="8"/>
      <c r="AM16" s="2" t="str">
        <f t="shared" si="9"/>
        <v/>
      </c>
      <c r="AN16" s="3" t="str">
        <f t="shared" si="10"/>
        <v/>
      </c>
      <c r="AO16" s="3" t="str">
        <f>IF($A16="","",IF((AND($A16="ADD",OR(AN16="",AN16="Excellent"))),"1",(_xlfn.XLOOKUP(AN16,condition[lookupValue],condition[lookupKey],""))))</f>
        <v/>
      </c>
      <c r="AP16" s="7" t="str">
        <f t="shared" si="11"/>
        <v/>
      </c>
      <c r="AQ16" s="9"/>
    </row>
    <row r="17" spans="2:43">
      <c r="B17" s="4"/>
      <c r="D17" s="3" t="str">
        <f>IF($A17="ADD",IF(NOT(ISBLANK(C17)),_xlfn.XLOOKUP(C17,roadnames[lookupValue],roadnames[lookupKey],"ERROR"),""), "")</f>
        <v/>
      </c>
      <c r="E17" s="5"/>
      <c r="F17" s="5"/>
      <c r="G17" s="4"/>
      <c r="H17" s="4"/>
      <c r="I17" s="6"/>
      <c r="K17" s="6" t="str">
        <f t="shared" si="0"/>
        <v/>
      </c>
      <c r="L17" s="4"/>
      <c r="N17" s="3" t="str">
        <f>IF($A17="ADD",IF(NOT(ISBLANK(M17)),_xlfn.XLOOKUP(M17,len_adjust_rsn[lookupValue],len_adjust_rsn[lookupKey],"ERROR"),""), "")</f>
        <v/>
      </c>
      <c r="O17" s="6" t="str">
        <f t="shared" si="1"/>
        <v/>
      </c>
      <c r="P17" s="6"/>
      <c r="Q17" s="6" t="str">
        <f t="shared" si="2"/>
        <v/>
      </c>
      <c r="S17" s="3" t="str">
        <f>IF($A17="ADD",IF(NOT(ISBLANK(R17)),_xlfn.XLOOKUP(R17,ud_road_hump_type[lookupValue],ud_road_hump_type[lookupKey],"ERROR"),""), "")</f>
        <v/>
      </c>
      <c r="U17" s="3" t="str">
        <f>IF($A17="ADD",IF(NOT(ISBLANK(T17)),_xlfn.XLOOKUP(T17,road_hump_material[lookupValue],road_hump_material[lookupKey],"ERROR"),""), "")</f>
        <v/>
      </c>
      <c r="V17" s="7"/>
      <c r="W17" s="4" t="str">
        <f t="shared" ca="1" si="3"/>
        <v/>
      </c>
      <c r="X17" s="4"/>
      <c r="Y17" s="3" t="str">
        <f t="shared" si="4"/>
        <v/>
      </c>
      <c r="Z17" s="3" t="str">
        <f>IF($A17="","",IF((AND($A17="ADD",OR(Y17="",Y17="In Use"))),"5",(_xlfn.XLOOKUP(Y17,ud_asset_status[lookupValue],ud_asset_status[lookupKey],""))))</f>
        <v/>
      </c>
      <c r="AA17" s="7"/>
      <c r="AC17" s="3" t="str">
        <f>IF($A17="ADD",IF(NOT(ISBLANK(AB17)),_xlfn.XLOOKUP(AB17,ar_replace_reason[lookupValue],ar_replace_reason[lookupKey],"ERROR"),""), "")</f>
        <v/>
      </c>
      <c r="AD17" s="3" t="str">
        <f t="shared" si="5"/>
        <v/>
      </c>
      <c r="AE17" s="3" t="str">
        <f>IF($A17="","",IF((AND($A17="ADD",OR(AD17="",AD17="Queenstown-Lakes District Council"))),"70",(_xlfn.XLOOKUP(AD17,ud_organisation_owner[lookupValue],ud_organisation_owner[lookupKey],""))))</f>
        <v/>
      </c>
      <c r="AF17" s="3" t="str">
        <f t="shared" si="6"/>
        <v/>
      </c>
      <c r="AG17" s="3" t="str">
        <f>IF($A17="","",IF((AND($A17="ADD",OR(AF17="",AF17="Queenstown-Lakes District Council"))),"70",(_xlfn.XLOOKUP(AF17,ud_organisation_owner[lookupValue],ud_organisation_owner[lookupKey],""))))</f>
        <v/>
      </c>
      <c r="AH17" s="3" t="str">
        <f t="shared" si="7"/>
        <v/>
      </c>
      <c r="AI17" s="3" t="str">
        <f>IF($A17="","",IF((AND($A17="ADD",OR(AH17="",AH17="Local Authority"))),"17",(_xlfn.XLOOKUP(AH17,ud_sub_organisation[lookupValue],ud_sub_organisation[lookupKey],""))))</f>
        <v/>
      </c>
      <c r="AJ17" s="3" t="str">
        <f t="shared" si="8"/>
        <v/>
      </c>
      <c r="AK17" s="3" t="str">
        <f>IF($A17="","",IF((AND($A17="ADD",OR(AJ17="",AJ17="Vested assets"))),"12",(_xlfn.XLOOKUP(AJ17,ud_work_origin[lookupValue],ud_work_origin[lookupKey],""))))</f>
        <v/>
      </c>
      <c r="AL17" s="8"/>
      <c r="AM17" s="2" t="str">
        <f t="shared" si="9"/>
        <v/>
      </c>
      <c r="AN17" s="3" t="str">
        <f t="shared" si="10"/>
        <v/>
      </c>
      <c r="AO17" s="3" t="str">
        <f>IF($A17="","",IF((AND($A17="ADD",OR(AN17="",AN17="Excellent"))),"1",(_xlfn.XLOOKUP(AN17,condition[lookupValue],condition[lookupKey],""))))</f>
        <v/>
      </c>
      <c r="AP17" s="7" t="str">
        <f t="shared" si="11"/>
        <v/>
      </c>
      <c r="AQ17" s="9"/>
    </row>
    <row r="18" spans="2:43">
      <c r="B18" s="4"/>
      <c r="D18" s="3" t="str">
        <f>IF($A18="ADD",IF(NOT(ISBLANK(C18)),_xlfn.XLOOKUP(C18,roadnames[lookupValue],roadnames[lookupKey],"ERROR"),""), "")</f>
        <v/>
      </c>
      <c r="E18" s="5"/>
      <c r="F18" s="5"/>
      <c r="G18" s="4"/>
      <c r="H18" s="4"/>
      <c r="I18" s="6"/>
      <c r="K18" s="6" t="str">
        <f t="shared" si="0"/>
        <v/>
      </c>
      <c r="L18" s="4"/>
      <c r="N18" s="3" t="str">
        <f>IF($A18="ADD",IF(NOT(ISBLANK(M18)),_xlfn.XLOOKUP(M18,len_adjust_rsn[lookupValue],len_adjust_rsn[lookupKey],"ERROR"),""), "")</f>
        <v/>
      </c>
      <c r="O18" s="6" t="str">
        <f t="shared" si="1"/>
        <v/>
      </c>
      <c r="P18" s="6"/>
      <c r="Q18" s="6" t="str">
        <f t="shared" si="2"/>
        <v/>
      </c>
      <c r="S18" s="3" t="str">
        <f>IF($A18="ADD",IF(NOT(ISBLANK(R18)),_xlfn.XLOOKUP(R18,ud_road_hump_type[lookupValue],ud_road_hump_type[lookupKey],"ERROR"),""), "")</f>
        <v/>
      </c>
      <c r="U18" s="3" t="str">
        <f>IF($A18="ADD",IF(NOT(ISBLANK(T18)),_xlfn.XLOOKUP(T18,road_hump_material[lookupValue],road_hump_material[lookupKey],"ERROR"),""), "")</f>
        <v/>
      </c>
      <c r="V18" s="7"/>
      <c r="W18" s="4" t="str">
        <f t="shared" ca="1" si="3"/>
        <v/>
      </c>
      <c r="X18" s="4"/>
      <c r="Y18" s="3" t="str">
        <f t="shared" si="4"/>
        <v/>
      </c>
      <c r="Z18" s="3" t="str">
        <f>IF($A18="","",IF((AND($A18="ADD",OR(Y18="",Y18="In Use"))),"5",(_xlfn.XLOOKUP(Y18,ud_asset_status[lookupValue],ud_asset_status[lookupKey],""))))</f>
        <v/>
      </c>
      <c r="AA18" s="7"/>
      <c r="AC18" s="3" t="str">
        <f>IF($A18="ADD",IF(NOT(ISBLANK(AB18)),_xlfn.XLOOKUP(AB18,ar_replace_reason[lookupValue],ar_replace_reason[lookupKey],"ERROR"),""), "")</f>
        <v/>
      </c>
      <c r="AD18" s="3" t="str">
        <f t="shared" si="5"/>
        <v/>
      </c>
      <c r="AE18" s="3" t="str">
        <f>IF($A18="","",IF((AND($A18="ADD",OR(AD18="",AD18="Queenstown-Lakes District Council"))),"70",(_xlfn.XLOOKUP(AD18,ud_organisation_owner[lookupValue],ud_organisation_owner[lookupKey],""))))</f>
        <v/>
      </c>
      <c r="AF18" s="3" t="str">
        <f t="shared" si="6"/>
        <v/>
      </c>
      <c r="AG18" s="3" t="str">
        <f>IF($A18="","",IF((AND($A18="ADD",OR(AF18="",AF18="Queenstown-Lakes District Council"))),"70",(_xlfn.XLOOKUP(AF18,ud_organisation_owner[lookupValue],ud_organisation_owner[lookupKey],""))))</f>
        <v/>
      </c>
      <c r="AH18" s="3" t="str">
        <f t="shared" si="7"/>
        <v/>
      </c>
      <c r="AI18" s="3" t="str">
        <f>IF($A18="","",IF((AND($A18="ADD",OR(AH18="",AH18="Local Authority"))),"17",(_xlfn.XLOOKUP(AH18,ud_sub_organisation[lookupValue],ud_sub_organisation[lookupKey],""))))</f>
        <v/>
      </c>
      <c r="AJ18" s="3" t="str">
        <f t="shared" si="8"/>
        <v/>
      </c>
      <c r="AK18" s="3" t="str">
        <f>IF($A18="","",IF((AND($A18="ADD",OR(AJ18="",AJ18="Vested assets"))),"12",(_xlfn.XLOOKUP(AJ18,ud_work_origin[lookupValue],ud_work_origin[lookupKey],""))))</f>
        <v/>
      </c>
      <c r="AL18" s="8"/>
      <c r="AM18" s="2" t="str">
        <f t="shared" si="9"/>
        <v/>
      </c>
      <c r="AN18" s="3" t="str">
        <f t="shared" si="10"/>
        <v/>
      </c>
      <c r="AO18" s="3" t="str">
        <f>IF($A18="","",IF((AND($A18="ADD",OR(AN18="",AN18="Excellent"))),"1",(_xlfn.XLOOKUP(AN18,condition[lookupValue],condition[lookupKey],""))))</f>
        <v/>
      </c>
      <c r="AP18" s="7" t="str">
        <f t="shared" si="11"/>
        <v/>
      </c>
      <c r="AQ18" s="9"/>
    </row>
    <row r="19" spans="2:43">
      <c r="B19" s="4"/>
      <c r="D19" s="3" t="str">
        <f>IF($A19="ADD",IF(NOT(ISBLANK(C19)),_xlfn.XLOOKUP(C19,roadnames[lookupValue],roadnames[lookupKey],"ERROR"),""), "")</f>
        <v/>
      </c>
      <c r="E19" s="5"/>
      <c r="F19" s="5"/>
      <c r="G19" s="4"/>
      <c r="H19" s="4"/>
      <c r="I19" s="6"/>
      <c r="K19" s="6" t="str">
        <f t="shared" si="0"/>
        <v/>
      </c>
      <c r="L19" s="4"/>
      <c r="N19" s="3" t="str">
        <f>IF($A19="ADD",IF(NOT(ISBLANK(M19)),_xlfn.XLOOKUP(M19,len_adjust_rsn[lookupValue],len_adjust_rsn[lookupKey],"ERROR"),""), "")</f>
        <v/>
      </c>
      <c r="O19" s="6" t="str">
        <f t="shared" si="1"/>
        <v/>
      </c>
      <c r="P19" s="6"/>
      <c r="Q19" s="6" t="str">
        <f t="shared" si="2"/>
        <v/>
      </c>
      <c r="S19" s="3" t="str">
        <f>IF($A19="ADD",IF(NOT(ISBLANK(R19)),_xlfn.XLOOKUP(R19,ud_road_hump_type[lookupValue],ud_road_hump_type[lookupKey],"ERROR"),""), "")</f>
        <v/>
      </c>
      <c r="U19" s="3" t="str">
        <f>IF($A19="ADD",IF(NOT(ISBLANK(T19)),_xlfn.XLOOKUP(T19,road_hump_material[lookupValue],road_hump_material[lookupKey],"ERROR"),""), "")</f>
        <v/>
      </c>
      <c r="V19" s="7"/>
      <c r="W19" s="4" t="str">
        <f t="shared" ca="1" si="3"/>
        <v/>
      </c>
      <c r="X19" s="4"/>
      <c r="Y19" s="3" t="str">
        <f t="shared" si="4"/>
        <v/>
      </c>
      <c r="Z19" s="3" t="str">
        <f>IF($A19="","",IF((AND($A19="ADD",OR(Y19="",Y19="In Use"))),"5",(_xlfn.XLOOKUP(Y19,ud_asset_status[lookupValue],ud_asset_status[lookupKey],""))))</f>
        <v/>
      </c>
      <c r="AA19" s="7"/>
      <c r="AC19" s="3" t="str">
        <f>IF($A19="ADD",IF(NOT(ISBLANK(AB19)),_xlfn.XLOOKUP(AB19,ar_replace_reason[lookupValue],ar_replace_reason[lookupKey],"ERROR"),""), "")</f>
        <v/>
      </c>
      <c r="AD19" s="3" t="str">
        <f t="shared" si="5"/>
        <v/>
      </c>
      <c r="AE19" s="3" t="str">
        <f>IF($A19="","",IF((AND($A19="ADD",OR(AD19="",AD19="Queenstown-Lakes District Council"))),"70",(_xlfn.XLOOKUP(AD19,ud_organisation_owner[lookupValue],ud_organisation_owner[lookupKey],""))))</f>
        <v/>
      </c>
      <c r="AF19" s="3" t="str">
        <f t="shared" si="6"/>
        <v/>
      </c>
      <c r="AG19" s="3" t="str">
        <f>IF($A19="","",IF((AND($A19="ADD",OR(AF19="",AF19="Queenstown-Lakes District Council"))),"70",(_xlfn.XLOOKUP(AF19,ud_organisation_owner[lookupValue],ud_organisation_owner[lookupKey],""))))</f>
        <v/>
      </c>
      <c r="AH19" s="3" t="str">
        <f t="shared" si="7"/>
        <v/>
      </c>
      <c r="AI19" s="3" t="str">
        <f>IF($A19="","",IF((AND($A19="ADD",OR(AH19="",AH19="Local Authority"))),"17",(_xlfn.XLOOKUP(AH19,ud_sub_organisation[lookupValue],ud_sub_organisation[lookupKey],""))))</f>
        <v/>
      </c>
      <c r="AJ19" s="3" t="str">
        <f t="shared" si="8"/>
        <v/>
      </c>
      <c r="AK19" s="3" t="str">
        <f>IF($A19="","",IF((AND($A19="ADD",OR(AJ19="",AJ19="Vested assets"))),"12",(_xlfn.XLOOKUP(AJ19,ud_work_origin[lookupValue],ud_work_origin[lookupKey],""))))</f>
        <v/>
      </c>
      <c r="AL19" s="8"/>
      <c r="AM19" s="2" t="str">
        <f t="shared" si="9"/>
        <v/>
      </c>
      <c r="AN19" s="3" t="str">
        <f t="shared" si="10"/>
        <v/>
      </c>
      <c r="AO19" s="3" t="str">
        <f>IF($A19="","",IF((AND($A19="ADD",OR(AN19="",AN19="Excellent"))),"1",(_xlfn.XLOOKUP(AN19,condition[lookupValue],condition[lookupKey],""))))</f>
        <v/>
      </c>
      <c r="AP19" s="7" t="str">
        <f t="shared" si="11"/>
        <v/>
      </c>
      <c r="AQ19" s="9"/>
    </row>
    <row r="20" spans="2:43">
      <c r="B20" s="4"/>
      <c r="D20" s="3" t="str">
        <f>IF($A20="ADD",IF(NOT(ISBLANK(C20)),_xlfn.XLOOKUP(C20,roadnames[lookupValue],roadnames[lookupKey],"ERROR"),""), "")</f>
        <v/>
      </c>
      <c r="E20" s="5"/>
      <c r="F20" s="5"/>
      <c r="G20" s="4"/>
      <c r="H20" s="4"/>
      <c r="I20" s="6"/>
      <c r="K20" s="6" t="str">
        <f t="shared" si="0"/>
        <v/>
      </c>
      <c r="L20" s="4"/>
      <c r="N20" s="3" t="str">
        <f>IF($A20="ADD",IF(NOT(ISBLANK(M20)),_xlfn.XLOOKUP(M20,len_adjust_rsn[lookupValue],len_adjust_rsn[lookupKey],"ERROR"),""), "")</f>
        <v/>
      </c>
      <c r="O20" s="6" t="str">
        <f t="shared" si="1"/>
        <v/>
      </c>
      <c r="P20" s="6"/>
      <c r="Q20" s="6" t="str">
        <f t="shared" si="2"/>
        <v/>
      </c>
      <c r="S20" s="3" t="str">
        <f>IF($A20="ADD",IF(NOT(ISBLANK(R20)),_xlfn.XLOOKUP(R20,ud_road_hump_type[lookupValue],ud_road_hump_type[lookupKey],"ERROR"),""), "")</f>
        <v/>
      </c>
      <c r="U20" s="3" t="str">
        <f>IF($A20="ADD",IF(NOT(ISBLANK(T20)),_xlfn.XLOOKUP(T20,road_hump_material[lookupValue],road_hump_material[lookupKey],"ERROR"),""), "")</f>
        <v/>
      </c>
      <c r="V20" s="7"/>
      <c r="W20" s="4" t="str">
        <f t="shared" ca="1" si="3"/>
        <v/>
      </c>
      <c r="X20" s="4"/>
      <c r="Y20" s="3" t="str">
        <f t="shared" si="4"/>
        <v/>
      </c>
      <c r="Z20" s="3" t="str">
        <f>IF($A20="","",IF((AND($A20="ADD",OR(Y20="",Y20="In Use"))),"5",(_xlfn.XLOOKUP(Y20,ud_asset_status[lookupValue],ud_asset_status[lookupKey],""))))</f>
        <v/>
      </c>
      <c r="AA20" s="7"/>
      <c r="AC20" s="3" t="str">
        <f>IF($A20="ADD",IF(NOT(ISBLANK(AB20)),_xlfn.XLOOKUP(AB20,ar_replace_reason[lookupValue],ar_replace_reason[lookupKey],"ERROR"),""), "")</f>
        <v/>
      </c>
      <c r="AD20" s="3" t="str">
        <f t="shared" si="5"/>
        <v/>
      </c>
      <c r="AE20" s="3" t="str">
        <f>IF($A20="","",IF((AND($A20="ADD",OR(AD20="",AD20="Queenstown-Lakes District Council"))),"70",(_xlfn.XLOOKUP(AD20,ud_organisation_owner[lookupValue],ud_organisation_owner[lookupKey],""))))</f>
        <v/>
      </c>
      <c r="AF20" s="3" t="str">
        <f t="shared" si="6"/>
        <v/>
      </c>
      <c r="AG20" s="3" t="str">
        <f>IF($A20="","",IF((AND($A20="ADD",OR(AF20="",AF20="Queenstown-Lakes District Council"))),"70",(_xlfn.XLOOKUP(AF20,ud_organisation_owner[lookupValue],ud_organisation_owner[lookupKey],""))))</f>
        <v/>
      </c>
      <c r="AH20" s="3" t="str">
        <f t="shared" si="7"/>
        <v/>
      </c>
      <c r="AI20" s="3" t="str">
        <f>IF($A20="","",IF((AND($A20="ADD",OR(AH20="",AH20="Local Authority"))),"17",(_xlfn.XLOOKUP(AH20,ud_sub_organisation[lookupValue],ud_sub_organisation[lookupKey],""))))</f>
        <v/>
      </c>
      <c r="AJ20" s="3" t="str">
        <f t="shared" si="8"/>
        <v/>
      </c>
      <c r="AK20" s="3" t="str">
        <f>IF($A20="","",IF((AND($A20="ADD",OR(AJ20="",AJ20="Vested assets"))),"12",(_xlfn.XLOOKUP(AJ20,ud_work_origin[lookupValue],ud_work_origin[lookupKey],""))))</f>
        <v/>
      </c>
      <c r="AL20" s="8"/>
      <c r="AM20" s="2" t="str">
        <f t="shared" si="9"/>
        <v/>
      </c>
      <c r="AN20" s="3" t="str">
        <f t="shared" si="10"/>
        <v/>
      </c>
      <c r="AO20" s="3" t="str">
        <f>IF($A20="","",IF((AND($A20="ADD",OR(AN20="",AN20="Excellent"))),"1",(_xlfn.XLOOKUP(AN20,condition[lookupValue],condition[lookupKey],""))))</f>
        <v/>
      </c>
      <c r="AP20" s="7" t="str">
        <f t="shared" si="11"/>
        <v/>
      </c>
      <c r="AQ20" s="9"/>
    </row>
    <row r="21" spans="2:43">
      <c r="B21" s="4"/>
      <c r="D21" s="3" t="str">
        <f>IF($A21="ADD",IF(NOT(ISBLANK(C21)),_xlfn.XLOOKUP(C21,roadnames[lookupValue],roadnames[lookupKey],"ERROR"),""), "")</f>
        <v/>
      </c>
      <c r="E21" s="5"/>
      <c r="F21" s="5"/>
      <c r="G21" s="4"/>
      <c r="H21" s="4"/>
      <c r="I21" s="6"/>
      <c r="K21" s="6" t="str">
        <f t="shared" si="0"/>
        <v/>
      </c>
      <c r="L21" s="4"/>
      <c r="N21" s="3" t="str">
        <f>IF($A21="ADD",IF(NOT(ISBLANK(M21)),_xlfn.XLOOKUP(M21,len_adjust_rsn[lookupValue],len_adjust_rsn[lookupKey],"ERROR"),""), "")</f>
        <v/>
      </c>
      <c r="O21" s="6" t="str">
        <f t="shared" si="1"/>
        <v/>
      </c>
      <c r="P21" s="6"/>
      <c r="Q21" s="6" t="str">
        <f t="shared" si="2"/>
        <v/>
      </c>
      <c r="S21" s="3" t="str">
        <f>IF($A21="ADD",IF(NOT(ISBLANK(R21)),_xlfn.XLOOKUP(R21,ud_road_hump_type[lookupValue],ud_road_hump_type[lookupKey],"ERROR"),""), "")</f>
        <v/>
      </c>
      <c r="U21" s="3" t="str">
        <f>IF($A21="ADD",IF(NOT(ISBLANK(T21)),_xlfn.XLOOKUP(T21,road_hump_material[lookupValue],road_hump_material[lookupKey],"ERROR"),""), "")</f>
        <v/>
      </c>
      <c r="V21" s="7"/>
      <c r="W21" s="4" t="str">
        <f t="shared" ca="1" si="3"/>
        <v/>
      </c>
      <c r="X21" s="4"/>
      <c r="Y21" s="3" t="str">
        <f t="shared" si="4"/>
        <v/>
      </c>
      <c r="Z21" s="3" t="str">
        <f>IF($A21="","",IF((AND($A21="ADD",OR(Y21="",Y21="In Use"))),"5",(_xlfn.XLOOKUP(Y21,ud_asset_status[lookupValue],ud_asset_status[lookupKey],""))))</f>
        <v/>
      </c>
      <c r="AA21" s="7"/>
      <c r="AC21" s="3" t="str">
        <f>IF($A21="ADD",IF(NOT(ISBLANK(AB21)),_xlfn.XLOOKUP(AB21,ar_replace_reason[lookupValue],ar_replace_reason[lookupKey],"ERROR"),""), "")</f>
        <v/>
      </c>
      <c r="AD21" s="3" t="str">
        <f t="shared" si="5"/>
        <v/>
      </c>
      <c r="AE21" s="3" t="str">
        <f>IF($A21="","",IF((AND($A21="ADD",OR(AD21="",AD21="Queenstown-Lakes District Council"))),"70",(_xlfn.XLOOKUP(AD21,ud_organisation_owner[lookupValue],ud_organisation_owner[lookupKey],""))))</f>
        <v/>
      </c>
      <c r="AF21" s="3" t="str">
        <f t="shared" si="6"/>
        <v/>
      </c>
      <c r="AG21" s="3" t="str">
        <f>IF($A21="","",IF((AND($A21="ADD",OR(AF21="",AF21="Queenstown-Lakes District Council"))),"70",(_xlfn.XLOOKUP(AF21,ud_organisation_owner[lookupValue],ud_organisation_owner[lookupKey],""))))</f>
        <v/>
      </c>
      <c r="AH21" s="3" t="str">
        <f t="shared" si="7"/>
        <v/>
      </c>
      <c r="AI21" s="3" t="str">
        <f>IF($A21="","",IF((AND($A21="ADD",OR(AH21="",AH21="Local Authority"))),"17",(_xlfn.XLOOKUP(AH21,ud_sub_organisation[lookupValue],ud_sub_organisation[lookupKey],""))))</f>
        <v/>
      </c>
      <c r="AJ21" s="3" t="str">
        <f t="shared" si="8"/>
        <v/>
      </c>
      <c r="AK21" s="3" t="str">
        <f>IF($A21="","",IF((AND($A21="ADD",OR(AJ21="",AJ21="Vested assets"))),"12",(_xlfn.XLOOKUP(AJ21,ud_work_origin[lookupValue],ud_work_origin[lookupKey],""))))</f>
        <v/>
      </c>
      <c r="AL21" s="8"/>
      <c r="AM21" s="2" t="str">
        <f t="shared" si="9"/>
        <v/>
      </c>
      <c r="AN21" s="3" t="str">
        <f t="shared" si="10"/>
        <v/>
      </c>
      <c r="AO21" s="3" t="str">
        <f>IF($A21="","",IF((AND($A21="ADD",OR(AN21="",AN21="Excellent"))),"1",(_xlfn.XLOOKUP(AN21,condition[lookupValue],condition[lookupKey],""))))</f>
        <v/>
      </c>
      <c r="AP21" s="7" t="str">
        <f t="shared" si="11"/>
        <v/>
      </c>
      <c r="AQ21" s="9"/>
    </row>
    <row r="22" spans="2:43">
      <c r="B22" s="4"/>
      <c r="D22" s="3" t="str">
        <f>IF($A22="ADD",IF(NOT(ISBLANK(C22)),_xlfn.XLOOKUP(C22,roadnames[lookupValue],roadnames[lookupKey],"ERROR"),""), "")</f>
        <v/>
      </c>
      <c r="E22" s="5"/>
      <c r="F22" s="5"/>
      <c r="G22" s="4"/>
      <c r="H22" s="4"/>
      <c r="I22" s="6"/>
      <c r="K22" s="6" t="str">
        <f t="shared" si="0"/>
        <v/>
      </c>
      <c r="L22" s="4"/>
      <c r="N22" s="3" t="str">
        <f>IF($A22="ADD",IF(NOT(ISBLANK(M22)),_xlfn.XLOOKUP(M22,len_adjust_rsn[lookupValue],len_adjust_rsn[lookupKey],"ERROR"),""), "")</f>
        <v/>
      </c>
      <c r="O22" s="6" t="str">
        <f t="shared" si="1"/>
        <v/>
      </c>
      <c r="P22" s="6"/>
      <c r="Q22" s="6" t="str">
        <f t="shared" si="2"/>
        <v/>
      </c>
      <c r="S22" s="3" t="str">
        <f>IF($A22="ADD",IF(NOT(ISBLANK(R22)),_xlfn.XLOOKUP(R22,ud_road_hump_type[lookupValue],ud_road_hump_type[lookupKey],"ERROR"),""), "")</f>
        <v/>
      </c>
      <c r="U22" s="3" t="str">
        <f>IF($A22="ADD",IF(NOT(ISBLANK(T22)),_xlfn.XLOOKUP(T22,road_hump_material[lookupValue],road_hump_material[lookupKey],"ERROR"),""), "")</f>
        <v/>
      </c>
      <c r="V22" s="7"/>
      <c r="W22" s="4" t="str">
        <f t="shared" ca="1" si="3"/>
        <v/>
      </c>
      <c r="X22" s="4"/>
      <c r="Y22" s="3" t="str">
        <f t="shared" si="4"/>
        <v/>
      </c>
      <c r="Z22" s="3" t="str">
        <f>IF($A22="","",IF((AND($A22="ADD",OR(Y22="",Y22="In Use"))),"5",(_xlfn.XLOOKUP(Y22,ud_asset_status[lookupValue],ud_asset_status[lookupKey],""))))</f>
        <v/>
      </c>
      <c r="AA22" s="7"/>
      <c r="AC22" s="3" t="str">
        <f>IF($A22="ADD",IF(NOT(ISBLANK(AB22)),_xlfn.XLOOKUP(AB22,ar_replace_reason[lookupValue],ar_replace_reason[lookupKey],"ERROR"),""), "")</f>
        <v/>
      </c>
      <c r="AD22" s="3" t="str">
        <f t="shared" si="5"/>
        <v/>
      </c>
      <c r="AE22" s="3" t="str">
        <f>IF($A22="","",IF((AND($A22="ADD",OR(AD22="",AD22="Queenstown-Lakes District Council"))),"70",(_xlfn.XLOOKUP(AD22,ud_organisation_owner[lookupValue],ud_organisation_owner[lookupKey],""))))</f>
        <v/>
      </c>
      <c r="AF22" s="3" t="str">
        <f t="shared" si="6"/>
        <v/>
      </c>
      <c r="AG22" s="3" t="str">
        <f>IF($A22="","",IF((AND($A22="ADD",OR(AF22="",AF22="Queenstown-Lakes District Council"))),"70",(_xlfn.XLOOKUP(AF22,ud_organisation_owner[lookupValue],ud_organisation_owner[lookupKey],""))))</f>
        <v/>
      </c>
      <c r="AH22" s="3" t="str">
        <f t="shared" si="7"/>
        <v/>
      </c>
      <c r="AI22" s="3" t="str">
        <f>IF($A22="","",IF((AND($A22="ADD",OR(AH22="",AH22="Local Authority"))),"17",(_xlfn.XLOOKUP(AH22,ud_sub_organisation[lookupValue],ud_sub_organisation[lookupKey],""))))</f>
        <v/>
      </c>
      <c r="AJ22" s="3" t="str">
        <f t="shared" si="8"/>
        <v/>
      </c>
      <c r="AK22" s="3" t="str">
        <f>IF($A22="","",IF((AND($A22="ADD",OR(AJ22="",AJ22="Vested assets"))),"12",(_xlfn.XLOOKUP(AJ22,ud_work_origin[lookupValue],ud_work_origin[lookupKey],""))))</f>
        <v/>
      </c>
      <c r="AL22" s="8"/>
      <c r="AM22" s="2" t="str">
        <f t="shared" si="9"/>
        <v/>
      </c>
      <c r="AN22" s="3" t="str">
        <f t="shared" si="10"/>
        <v/>
      </c>
      <c r="AO22" s="3" t="str">
        <f>IF($A22="","",IF((AND($A22="ADD",OR(AN22="",AN22="Excellent"))),"1",(_xlfn.XLOOKUP(AN22,condition[lookupValue],condition[lookupKey],""))))</f>
        <v/>
      </c>
      <c r="AP22" s="7" t="str">
        <f t="shared" si="11"/>
        <v/>
      </c>
      <c r="AQ22" s="9"/>
    </row>
    <row r="23" spans="2:43">
      <c r="B23" s="4"/>
      <c r="D23" s="3" t="str">
        <f>IF($A23="ADD",IF(NOT(ISBLANK(C23)),_xlfn.XLOOKUP(C23,roadnames[lookupValue],roadnames[lookupKey],"ERROR"),""), "")</f>
        <v/>
      </c>
      <c r="E23" s="5"/>
      <c r="F23" s="5"/>
      <c r="G23" s="4"/>
      <c r="H23" s="4"/>
      <c r="I23" s="6"/>
      <c r="K23" s="6" t="str">
        <f t="shared" si="0"/>
        <v/>
      </c>
      <c r="L23" s="4"/>
      <c r="N23" s="3" t="str">
        <f>IF($A23="ADD",IF(NOT(ISBLANK(M23)),_xlfn.XLOOKUP(M23,len_adjust_rsn[lookupValue],len_adjust_rsn[lookupKey],"ERROR"),""), "")</f>
        <v/>
      </c>
      <c r="O23" s="6" t="str">
        <f t="shared" si="1"/>
        <v/>
      </c>
      <c r="P23" s="6"/>
      <c r="Q23" s="6" t="str">
        <f t="shared" si="2"/>
        <v/>
      </c>
      <c r="S23" s="3" t="str">
        <f>IF($A23="ADD",IF(NOT(ISBLANK(R23)),_xlfn.XLOOKUP(R23,ud_road_hump_type[lookupValue],ud_road_hump_type[lookupKey],"ERROR"),""), "")</f>
        <v/>
      </c>
      <c r="U23" s="3" t="str">
        <f>IF($A23="ADD",IF(NOT(ISBLANK(T23)),_xlfn.XLOOKUP(T23,road_hump_material[lookupValue],road_hump_material[lookupKey],"ERROR"),""), "")</f>
        <v/>
      </c>
      <c r="V23" s="7"/>
      <c r="W23" s="4" t="str">
        <f t="shared" ca="1" si="3"/>
        <v/>
      </c>
      <c r="X23" s="4"/>
      <c r="Y23" s="3" t="str">
        <f t="shared" si="4"/>
        <v/>
      </c>
      <c r="Z23" s="3" t="str">
        <f>IF($A23="","",IF((AND($A23="ADD",OR(Y23="",Y23="In Use"))),"5",(_xlfn.XLOOKUP(Y23,ud_asset_status[lookupValue],ud_asset_status[lookupKey],""))))</f>
        <v/>
      </c>
      <c r="AA23" s="7"/>
      <c r="AC23" s="3" t="str">
        <f>IF($A23="ADD",IF(NOT(ISBLANK(AB23)),_xlfn.XLOOKUP(AB23,ar_replace_reason[lookupValue],ar_replace_reason[lookupKey],"ERROR"),""), "")</f>
        <v/>
      </c>
      <c r="AD23" s="3" t="str">
        <f t="shared" si="5"/>
        <v/>
      </c>
      <c r="AE23" s="3" t="str">
        <f>IF($A23="","",IF((AND($A23="ADD",OR(AD23="",AD23="Queenstown-Lakes District Council"))),"70",(_xlfn.XLOOKUP(AD23,ud_organisation_owner[lookupValue],ud_organisation_owner[lookupKey],""))))</f>
        <v/>
      </c>
      <c r="AF23" s="3" t="str">
        <f t="shared" si="6"/>
        <v/>
      </c>
      <c r="AG23" s="3" t="str">
        <f>IF($A23="","",IF((AND($A23="ADD",OR(AF23="",AF23="Queenstown-Lakes District Council"))),"70",(_xlfn.XLOOKUP(AF23,ud_organisation_owner[lookupValue],ud_organisation_owner[lookupKey],""))))</f>
        <v/>
      </c>
      <c r="AH23" s="3" t="str">
        <f t="shared" si="7"/>
        <v/>
      </c>
      <c r="AI23" s="3" t="str">
        <f>IF($A23="","",IF((AND($A23="ADD",OR(AH23="",AH23="Local Authority"))),"17",(_xlfn.XLOOKUP(AH23,ud_sub_organisation[lookupValue],ud_sub_organisation[lookupKey],""))))</f>
        <v/>
      </c>
      <c r="AJ23" s="3" t="str">
        <f t="shared" si="8"/>
        <v/>
      </c>
      <c r="AK23" s="3" t="str">
        <f>IF($A23="","",IF((AND($A23="ADD",OR(AJ23="",AJ23="Vested assets"))),"12",(_xlfn.XLOOKUP(AJ23,ud_work_origin[lookupValue],ud_work_origin[lookupKey],""))))</f>
        <v/>
      </c>
      <c r="AL23" s="8"/>
      <c r="AM23" s="2" t="str">
        <f t="shared" si="9"/>
        <v/>
      </c>
      <c r="AN23" s="3" t="str">
        <f t="shared" si="10"/>
        <v/>
      </c>
      <c r="AO23" s="3" t="str">
        <f>IF($A23="","",IF((AND($A23="ADD",OR(AN23="",AN23="Excellent"))),"1",(_xlfn.XLOOKUP(AN23,condition[lookupValue],condition[lookupKey],""))))</f>
        <v/>
      </c>
      <c r="AP23" s="7" t="str">
        <f t="shared" si="11"/>
        <v/>
      </c>
      <c r="AQ23" s="9"/>
    </row>
    <row r="24" spans="2:43">
      <c r="B24" s="4"/>
      <c r="D24" s="3" t="str">
        <f>IF($A24="ADD",IF(NOT(ISBLANK(C24)),_xlfn.XLOOKUP(C24,roadnames[lookupValue],roadnames[lookupKey],"ERROR"),""), "")</f>
        <v/>
      </c>
      <c r="E24" s="5"/>
      <c r="F24" s="5"/>
      <c r="G24" s="4"/>
      <c r="H24" s="4"/>
      <c r="I24" s="6"/>
      <c r="K24" s="6" t="str">
        <f t="shared" si="0"/>
        <v/>
      </c>
      <c r="L24" s="4"/>
      <c r="N24" s="3" t="str">
        <f>IF($A24="ADD",IF(NOT(ISBLANK(M24)),_xlfn.XLOOKUP(M24,len_adjust_rsn[lookupValue],len_adjust_rsn[lookupKey],"ERROR"),""), "")</f>
        <v/>
      </c>
      <c r="O24" s="6" t="str">
        <f t="shared" si="1"/>
        <v/>
      </c>
      <c r="P24" s="6"/>
      <c r="Q24" s="6" t="str">
        <f t="shared" si="2"/>
        <v/>
      </c>
      <c r="S24" s="3" t="str">
        <f>IF($A24="ADD",IF(NOT(ISBLANK(R24)),_xlfn.XLOOKUP(R24,ud_road_hump_type[lookupValue],ud_road_hump_type[lookupKey],"ERROR"),""), "")</f>
        <v/>
      </c>
      <c r="U24" s="3" t="str">
        <f>IF($A24="ADD",IF(NOT(ISBLANK(T24)),_xlfn.XLOOKUP(T24,road_hump_material[lookupValue],road_hump_material[lookupKey],"ERROR"),""), "")</f>
        <v/>
      </c>
      <c r="V24" s="7"/>
      <c r="W24" s="4" t="str">
        <f t="shared" ca="1" si="3"/>
        <v/>
      </c>
      <c r="X24" s="4"/>
      <c r="Y24" s="3" t="str">
        <f t="shared" si="4"/>
        <v/>
      </c>
      <c r="Z24" s="3" t="str">
        <f>IF($A24="","",IF((AND($A24="ADD",OR(Y24="",Y24="In Use"))),"5",(_xlfn.XLOOKUP(Y24,ud_asset_status[lookupValue],ud_asset_status[lookupKey],""))))</f>
        <v/>
      </c>
      <c r="AA24" s="7"/>
      <c r="AC24" s="3" t="str">
        <f>IF($A24="ADD",IF(NOT(ISBLANK(AB24)),_xlfn.XLOOKUP(AB24,ar_replace_reason[lookupValue],ar_replace_reason[lookupKey],"ERROR"),""), "")</f>
        <v/>
      </c>
      <c r="AD24" s="3" t="str">
        <f t="shared" si="5"/>
        <v/>
      </c>
      <c r="AE24" s="3" t="str">
        <f>IF($A24="","",IF((AND($A24="ADD",OR(AD24="",AD24="Queenstown-Lakes District Council"))),"70",(_xlfn.XLOOKUP(AD24,ud_organisation_owner[lookupValue],ud_organisation_owner[lookupKey],""))))</f>
        <v/>
      </c>
      <c r="AF24" s="3" t="str">
        <f t="shared" si="6"/>
        <v/>
      </c>
      <c r="AG24" s="3" t="str">
        <f>IF($A24="","",IF((AND($A24="ADD",OR(AF24="",AF24="Queenstown-Lakes District Council"))),"70",(_xlfn.XLOOKUP(AF24,ud_organisation_owner[lookupValue],ud_organisation_owner[lookupKey],""))))</f>
        <v/>
      </c>
      <c r="AH24" s="3" t="str">
        <f t="shared" si="7"/>
        <v/>
      </c>
      <c r="AI24" s="3" t="str">
        <f>IF($A24="","",IF((AND($A24="ADD",OR(AH24="",AH24="Local Authority"))),"17",(_xlfn.XLOOKUP(AH24,ud_sub_organisation[lookupValue],ud_sub_organisation[lookupKey],""))))</f>
        <v/>
      </c>
      <c r="AJ24" s="3" t="str">
        <f t="shared" si="8"/>
        <v/>
      </c>
      <c r="AK24" s="3" t="str">
        <f>IF($A24="","",IF((AND($A24="ADD",OR(AJ24="",AJ24="Vested assets"))),"12",(_xlfn.XLOOKUP(AJ24,ud_work_origin[lookupValue],ud_work_origin[lookupKey],""))))</f>
        <v/>
      </c>
      <c r="AL24" s="8"/>
      <c r="AM24" s="2" t="str">
        <f t="shared" si="9"/>
        <v/>
      </c>
      <c r="AN24" s="3" t="str">
        <f t="shared" si="10"/>
        <v/>
      </c>
      <c r="AO24" s="3" t="str">
        <f>IF($A24="","",IF((AND($A24="ADD",OR(AN24="",AN24="Excellent"))),"1",(_xlfn.XLOOKUP(AN24,condition[lookupValue],condition[lookupKey],""))))</f>
        <v/>
      </c>
      <c r="AP24" s="7" t="str">
        <f t="shared" si="11"/>
        <v/>
      </c>
      <c r="AQ24" s="9"/>
    </row>
    <row r="25" spans="2:43">
      <c r="B25" s="4"/>
      <c r="D25" s="3" t="str">
        <f>IF($A25="ADD",IF(NOT(ISBLANK(C25)),_xlfn.XLOOKUP(C25,roadnames[lookupValue],roadnames[lookupKey],"ERROR"),""), "")</f>
        <v/>
      </c>
      <c r="E25" s="5"/>
      <c r="F25" s="5"/>
      <c r="G25" s="4"/>
      <c r="H25" s="4"/>
      <c r="I25" s="6"/>
      <c r="K25" s="6" t="str">
        <f t="shared" si="0"/>
        <v/>
      </c>
      <c r="L25" s="4"/>
      <c r="N25" s="3" t="str">
        <f>IF($A25="ADD",IF(NOT(ISBLANK(M25)),_xlfn.XLOOKUP(M25,len_adjust_rsn[lookupValue],len_adjust_rsn[lookupKey],"ERROR"),""), "")</f>
        <v/>
      </c>
      <c r="O25" s="6" t="str">
        <f t="shared" si="1"/>
        <v/>
      </c>
      <c r="P25" s="6"/>
      <c r="Q25" s="6" t="str">
        <f t="shared" si="2"/>
        <v/>
      </c>
      <c r="S25" s="3" t="str">
        <f>IF($A25="ADD",IF(NOT(ISBLANK(R25)),_xlfn.XLOOKUP(R25,ud_road_hump_type[lookupValue],ud_road_hump_type[lookupKey],"ERROR"),""), "")</f>
        <v/>
      </c>
      <c r="U25" s="3" t="str">
        <f>IF($A25="ADD",IF(NOT(ISBLANK(T25)),_xlfn.XLOOKUP(T25,road_hump_material[lookupValue],road_hump_material[lookupKey],"ERROR"),""), "")</f>
        <v/>
      </c>
      <c r="V25" s="7"/>
      <c r="W25" s="4" t="str">
        <f t="shared" ca="1" si="3"/>
        <v/>
      </c>
      <c r="X25" s="4"/>
      <c r="Y25" s="3" t="str">
        <f t="shared" si="4"/>
        <v/>
      </c>
      <c r="Z25" s="3" t="str">
        <f>IF($A25="","",IF((AND($A25="ADD",OR(Y25="",Y25="In Use"))),"5",(_xlfn.XLOOKUP(Y25,ud_asset_status[lookupValue],ud_asset_status[lookupKey],""))))</f>
        <v/>
      </c>
      <c r="AA25" s="7"/>
      <c r="AC25" s="3" t="str">
        <f>IF($A25="ADD",IF(NOT(ISBLANK(AB25)),_xlfn.XLOOKUP(AB25,ar_replace_reason[lookupValue],ar_replace_reason[lookupKey],"ERROR"),""), "")</f>
        <v/>
      </c>
      <c r="AD25" s="3" t="str">
        <f t="shared" si="5"/>
        <v/>
      </c>
      <c r="AE25" s="3" t="str">
        <f>IF($A25="","",IF((AND($A25="ADD",OR(AD25="",AD25="Queenstown-Lakes District Council"))),"70",(_xlfn.XLOOKUP(AD25,ud_organisation_owner[lookupValue],ud_organisation_owner[lookupKey],""))))</f>
        <v/>
      </c>
      <c r="AF25" s="3" t="str">
        <f t="shared" si="6"/>
        <v/>
      </c>
      <c r="AG25" s="3" t="str">
        <f>IF($A25="","",IF((AND($A25="ADD",OR(AF25="",AF25="Queenstown-Lakes District Council"))),"70",(_xlfn.XLOOKUP(AF25,ud_organisation_owner[lookupValue],ud_organisation_owner[lookupKey],""))))</f>
        <v/>
      </c>
      <c r="AH25" s="3" t="str">
        <f t="shared" si="7"/>
        <v/>
      </c>
      <c r="AI25" s="3" t="str">
        <f>IF($A25="","",IF((AND($A25="ADD",OR(AH25="",AH25="Local Authority"))),"17",(_xlfn.XLOOKUP(AH25,ud_sub_organisation[lookupValue],ud_sub_organisation[lookupKey],""))))</f>
        <v/>
      </c>
      <c r="AJ25" s="3" t="str">
        <f t="shared" si="8"/>
        <v/>
      </c>
      <c r="AK25" s="3" t="str">
        <f>IF($A25="","",IF((AND($A25="ADD",OR(AJ25="",AJ25="Vested assets"))),"12",(_xlfn.XLOOKUP(AJ25,ud_work_origin[lookupValue],ud_work_origin[lookupKey],""))))</f>
        <v/>
      </c>
      <c r="AL25" s="8"/>
      <c r="AM25" s="2" t="str">
        <f t="shared" si="9"/>
        <v/>
      </c>
      <c r="AN25" s="3" t="str">
        <f t="shared" si="10"/>
        <v/>
      </c>
      <c r="AO25" s="3" t="str">
        <f>IF($A25="","",IF((AND($A25="ADD",OR(AN25="",AN25="Excellent"))),"1",(_xlfn.XLOOKUP(AN25,condition[lookupValue],condition[lookupKey],""))))</f>
        <v/>
      </c>
      <c r="AP25" s="7" t="str">
        <f t="shared" si="11"/>
        <v/>
      </c>
      <c r="AQ25" s="9"/>
    </row>
    <row r="26" spans="2:43">
      <c r="B26" s="4"/>
      <c r="D26" s="3" t="str">
        <f>IF($A26="ADD",IF(NOT(ISBLANK(C26)),_xlfn.XLOOKUP(C26,roadnames[lookupValue],roadnames[lookupKey],"ERROR"),""), "")</f>
        <v/>
      </c>
      <c r="E26" s="5"/>
      <c r="F26" s="5"/>
      <c r="G26" s="4"/>
      <c r="H26" s="4"/>
      <c r="I26" s="6"/>
      <c r="K26" s="6" t="str">
        <f t="shared" si="0"/>
        <v/>
      </c>
      <c r="L26" s="4"/>
      <c r="N26" s="3" t="str">
        <f>IF($A26="ADD",IF(NOT(ISBLANK(M26)),_xlfn.XLOOKUP(M26,len_adjust_rsn[lookupValue],len_adjust_rsn[lookupKey],"ERROR"),""), "")</f>
        <v/>
      </c>
      <c r="O26" s="6" t="str">
        <f t="shared" si="1"/>
        <v/>
      </c>
      <c r="P26" s="6"/>
      <c r="Q26" s="6" t="str">
        <f t="shared" si="2"/>
        <v/>
      </c>
      <c r="S26" s="3" t="str">
        <f>IF($A26="ADD",IF(NOT(ISBLANK(R26)),_xlfn.XLOOKUP(R26,ud_road_hump_type[lookupValue],ud_road_hump_type[lookupKey],"ERROR"),""), "")</f>
        <v/>
      </c>
      <c r="U26" s="3" t="str">
        <f>IF($A26="ADD",IF(NOT(ISBLANK(T26)),_xlfn.XLOOKUP(T26,road_hump_material[lookupValue],road_hump_material[lookupKey],"ERROR"),""), "")</f>
        <v/>
      </c>
      <c r="V26" s="7"/>
      <c r="W26" s="4" t="str">
        <f t="shared" ca="1" si="3"/>
        <v/>
      </c>
      <c r="X26" s="4"/>
      <c r="Y26" s="3" t="str">
        <f t="shared" si="4"/>
        <v/>
      </c>
      <c r="Z26" s="3" t="str">
        <f>IF($A26="","",IF((AND($A26="ADD",OR(Y26="",Y26="In Use"))),"5",(_xlfn.XLOOKUP(Y26,ud_asset_status[lookupValue],ud_asset_status[lookupKey],""))))</f>
        <v/>
      </c>
      <c r="AA26" s="7"/>
      <c r="AC26" s="3" t="str">
        <f>IF($A26="ADD",IF(NOT(ISBLANK(AB26)),_xlfn.XLOOKUP(AB26,ar_replace_reason[lookupValue],ar_replace_reason[lookupKey],"ERROR"),""), "")</f>
        <v/>
      </c>
      <c r="AD26" s="3" t="str">
        <f t="shared" si="5"/>
        <v/>
      </c>
      <c r="AE26" s="3" t="str">
        <f>IF($A26="","",IF((AND($A26="ADD",OR(AD26="",AD26="Queenstown-Lakes District Council"))),"70",(_xlfn.XLOOKUP(AD26,ud_organisation_owner[lookupValue],ud_organisation_owner[lookupKey],""))))</f>
        <v/>
      </c>
      <c r="AF26" s="3" t="str">
        <f t="shared" si="6"/>
        <v/>
      </c>
      <c r="AG26" s="3" t="str">
        <f>IF($A26="","",IF((AND($A26="ADD",OR(AF26="",AF26="Queenstown-Lakes District Council"))),"70",(_xlfn.XLOOKUP(AF26,ud_organisation_owner[lookupValue],ud_organisation_owner[lookupKey],""))))</f>
        <v/>
      </c>
      <c r="AH26" s="3" t="str">
        <f t="shared" si="7"/>
        <v/>
      </c>
      <c r="AI26" s="3" t="str">
        <f>IF($A26="","",IF((AND($A26="ADD",OR(AH26="",AH26="Local Authority"))),"17",(_xlfn.XLOOKUP(AH26,ud_sub_organisation[lookupValue],ud_sub_organisation[lookupKey],""))))</f>
        <v/>
      </c>
      <c r="AJ26" s="3" t="str">
        <f t="shared" si="8"/>
        <v/>
      </c>
      <c r="AK26" s="3" t="str">
        <f>IF($A26="","",IF((AND($A26="ADD",OR(AJ26="",AJ26="Vested assets"))),"12",(_xlfn.XLOOKUP(AJ26,ud_work_origin[lookupValue],ud_work_origin[lookupKey],""))))</f>
        <v/>
      </c>
      <c r="AL26" s="8"/>
      <c r="AM26" s="2" t="str">
        <f t="shared" si="9"/>
        <v/>
      </c>
      <c r="AN26" s="3" t="str">
        <f t="shared" si="10"/>
        <v/>
      </c>
      <c r="AO26" s="3" t="str">
        <f>IF($A26="","",IF((AND($A26="ADD",OR(AN26="",AN26="Excellent"))),"1",(_xlfn.XLOOKUP(AN26,condition[lookupValue],condition[lookupKey],""))))</f>
        <v/>
      </c>
      <c r="AP26" s="7" t="str">
        <f t="shared" si="11"/>
        <v/>
      </c>
      <c r="AQ26" s="9"/>
    </row>
    <row r="27" spans="2:43">
      <c r="B27" s="4"/>
      <c r="D27" s="3" t="str">
        <f>IF($A27="ADD",IF(NOT(ISBLANK(C27)),_xlfn.XLOOKUP(C27,roadnames[lookupValue],roadnames[lookupKey],"ERROR"),""), "")</f>
        <v/>
      </c>
      <c r="E27" s="5"/>
      <c r="F27" s="5"/>
      <c r="G27" s="4"/>
      <c r="H27" s="4"/>
      <c r="I27" s="6"/>
      <c r="K27" s="6" t="str">
        <f t="shared" si="0"/>
        <v/>
      </c>
      <c r="L27" s="4"/>
      <c r="N27" s="3" t="str">
        <f>IF($A27="ADD",IF(NOT(ISBLANK(M27)),_xlfn.XLOOKUP(M27,len_adjust_rsn[lookupValue],len_adjust_rsn[lookupKey],"ERROR"),""), "")</f>
        <v/>
      </c>
      <c r="O27" s="6" t="str">
        <f t="shared" si="1"/>
        <v/>
      </c>
      <c r="P27" s="6"/>
      <c r="Q27" s="6" t="str">
        <f t="shared" si="2"/>
        <v/>
      </c>
      <c r="S27" s="3" t="str">
        <f>IF($A27="ADD",IF(NOT(ISBLANK(R27)),_xlfn.XLOOKUP(R27,ud_road_hump_type[lookupValue],ud_road_hump_type[lookupKey],"ERROR"),""), "")</f>
        <v/>
      </c>
      <c r="U27" s="3" t="str">
        <f>IF($A27="ADD",IF(NOT(ISBLANK(T27)),_xlfn.XLOOKUP(T27,road_hump_material[lookupValue],road_hump_material[lookupKey],"ERROR"),""), "")</f>
        <v/>
      </c>
      <c r="V27" s="7"/>
      <c r="W27" s="4" t="str">
        <f t="shared" ca="1" si="3"/>
        <v/>
      </c>
      <c r="X27" s="4"/>
      <c r="Y27" s="3" t="str">
        <f t="shared" si="4"/>
        <v/>
      </c>
      <c r="Z27" s="3" t="str">
        <f>IF($A27="","",IF((AND($A27="ADD",OR(Y27="",Y27="In Use"))),"5",(_xlfn.XLOOKUP(Y27,ud_asset_status[lookupValue],ud_asset_status[lookupKey],""))))</f>
        <v/>
      </c>
      <c r="AA27" s="7"/>
      <c r="AC27" s="3" t="str">
        <f>IF($A27="ADD",IF(NOT(ISBLANK(AB27)),_xlfn.XLOOKUP(AB27,ar_replace_reason[lookupValue],ar_replace_reason[lookupKey],"ERROR"),""), "")</f>
        <v/>
      </c>
      <c r="AD27" s="3" t="str">
        <f t="shared" si="5"/>
        <v/>
      </c>
      <c r="AE27" s="3" t="str">
        <f>IF($A27="","",IF((AND($A27="ADD",OR(AD27="",AD27="Queenstown-Lakes District Council"))),"70",(_xlfn.XLOOKUP(AD27,ud_organisation_owner[lookupValue],ud_organisation_owner[lookupKey],""))))</f>
        <v/>
      </c>
      <c r="AF27" s="3" t="str">
        <f t="shared" si="6"/>
        <v/>
      </c>
      <c r="AG27" s="3" t="str">
        <f>IF($A27="","",IF((AND($A27="ADD",OR(AF27="",AF27="Queenstown-Lakes District Council"))),"70",(_xlfn.XLOOKUP(AF27,ud_organisation_owner[lookupValue],ud_organisation_owner[lookupKey],""))))</f>
        <v/>
      </c>
      <c r="AH27" s="3" t="str">
        <f t="shared" si="7"/>
        <v/>
      </c>
      <c r="AI27" s="3" t="str">
        <f>IF($A27="","",IF((AND($A27="ADD",OR(AH27="",AH27="Local Authority"))),"17",(_xlfn.XLOOKUP(AH27,ud_sub_organisation[lookupValue],ud_sub_organisation[lookupKey],""))))</f>
        <v/>
      </c>
      <c r="AJ27" s="3" t="str">
        <f t="shared" si="8"/>
        <v/>
      </c>
      <c r="AK27" s="3" t="str">
        <f>IF($A27="","",IF((AND($A27="ADD",OR(AJ27="",AJ27="Vested assets"))),"12",(_xlfn.XLOOKUP(AJ27,ud_work_origin[lookupValue],ud_work_origin[lookupKey],""))))</f>
        <v/>
      </c>
      <c r="AL27" s="8"/>
      <c r="AM27" s="2" t="str">
        <f t="shared" si="9"/>
        <v/>
      </c>
      <c r="AN27" s="3" t="str">
        <f t="shared" si="10"/>
        <v/>
      </c>
      <c r="AO27" s="3" t="str">
        <f>IF($A27="","",IF((AND($A27="ADD",OR(AN27="",AN27="Excellent"))),"1",(_xlfn.XLOOKUP(AN27,condition[lookupValue],condition[lookupKey],""))))</f>
        <v/>
      </c>
      <c r="AP27" s="7" t="str">
        <f t="shared" si="11"/>
        <v/>
      </c>
      <c r="AQ27" s="9"/>
    </row>
    <row r="28" spans="2:43">
      <c r="B28" s="4"/>
      <c r="D28" s="3" t="str">
        <f>IF($A28="ADD",IF(NOT(ISBLANK(C28)),_xlfn.XLOOKUP(C28,roadnames[lookupValue],roadnames[lookupKey],"ERROR"),""), "")</f>
        <v/>
      </c>
      <c r="E28" s="5"/>
      <c r="F28" s="5"/>
      <c r="G28" s="4"/>
      <c r="H28" s="4"/>
      <c r="I28" s="6"/>
      <c r="K28" s="6" t="str">
        <f t="shared" si="0"/>
        <v/>
      </c>
      <c r="L28" s="4"/>
      <c r="N28" s="3" t="str">
        <f>IF($A28="ADD",IF(NOT(ISBLANK(M28)),_xlfn.XLOOKUP(M28,len_adjust_rsn[lookupValue],len_adjust_rsn[lookupKey],"ERROR"),""), "")</f>
        <v/>
      </c>
      <c r="O28" s="6" t="str">
        <f t="shared" si="1"/>
        <v/>
      </c>
      <c r="P28" s="6"/>
      <c r="Q28" s="6" t="str">
        <f t="shared" si="2"/>
        <v/>
      </c>
      <c r="S28" s="3" t="str">
        <f>IF($A28="ADD",IF(NOT(ISBLANK(R28)),_xlfn.XLOOKUP(R28,ud_road_hump_type[lookupValue],ud_road_hump_type[lookupKey],"ERROR"),""), "")</f>
        <v/>
      </c>
      <c r="U28" s="3" t="str">
        <f>IF($A28="ADD",IF(NOT(ISBLANK(T28)),_xlfn.XLOOKUP(T28,road_hump_material[lookupValue],road_hump_material[lookupKey],"ERROR"),""), "")</f>
        <v/>
      </c>
      <c r="V28" s="7"/>
      <c r="W28" s="4" t="str">
        <f t="shared" ca="1" si="3"/>
        <v/>
      </c>
      <c r="X28" s="4"/>
      <c r="Y28" s="3" t="str">
        <f t="shared" si="4"/>
        <v/>
      </c>
      <c r="Z28" s="3" t="str">
        <f>IF($A28="","",IF((AND($A28="ADD",OR(Y28="",Y28="In Use"))),"5",(_xlfn.XLOOKUP(Y28,ud_asset_status[lookupValue],ud_asset_status[lookupKey],""))))</f>
        <v/>
      </c>
      <c r="AA28" s="7"/>
      <c r="AC28" s="3" t="str">
        <f>IF($A28="ADD",IF(NOT(ISBLANK(AB28)),_xlfn.XLOOKUP(AB28,ar_replace_reason[lookupValue],ar_replace_reason[lookupKey],"ERROR"),""), "")</f>
        <v/>
      </c>
      <c r="AD28" s="3" t="str">
        <f t="shared" si="5"/>
        <v/>
      </c>
      <c r="AE28" s="3" t="str">
        <f>IF($A28="","",IF((AND($A28="ADD",OR(AD28="",AD28="Queenstown-Lakes District Council"))),"70",(_xlfn.XLOOKUP(AD28,ud_organisation_owner[lookupValue],ud_organisation_owner[lookupKey],""))))</f>
        <v/>
      </c>
      <c r="AF28" s="3" t="str">
        <f t="shared" si="6"/>
        <v/>
      </c>
      <c r="AG28" s="3" t="str">
        <f>IF($A28="","",IF((AND($A28="ADD",OR(AF28="",AF28="Queenstown-Lakes District Council"))),"70",(_xlfn.XLOOKUP(AF28,ud_organisation_owner[lookupValue],ud_organisation_owner[lookupKey],""))))</f>
        <v/>
      </c>
      <c r="AH28" s="3" t="str">
        <f t="shared" si="7"/>
        <v/>
      </c>
      <c r="AI28" s="3" t="str">
        <f>IF($A28="","",IF((AND($A28="ADD",OR(AH28="",AH28="Local Authority"))),"17",(_xlfn.XLOOKUP(AH28,ud_sub_organisation[lookupValue],ud_sub_organisation[lookupKey],""))))</f>
        <v/>
      </c>
      <c r="AJ28" s="3" t="str">
        <f t="shared" si="8"/>
        <v/>
      </c>
      <c r="AK28" s="3" t="str">
        <f>IF($A28="","",IF((AND($A28="ADD",OR(AJ28="",AJ28="Vested assets"))),"12",(_xlfn.XLOOKUP(AJ28,ud_work_origin[lookupValue],ud_work_origin[lookupKey],""))))</f>
        <v/>
      </c>
      <c r="AL28" s="8"/>
      <c r="AM28" s="2" t="str">
        <f t="shared" si="9"/>
        <v/>
      </c>
      <c r="AN28" s="3" t="str">
        <f t="shared" si="10"/>
        <v/>
      </c>
      <c r="AO28" s="3" t="str">
        <f>IF($A28="","",IF((AND($A28="ADD",OR(AN28="",AN28="Excellent"))),"1",(_xlfn.XLOOKUP(AN28,condition[lookupValue],condition[lookupKey],""))))</f>
        <v/>
      </c>
      <c r="AP28" s="7" t="str">
        <f t="shared" si="11"/>
        <v/>
      </c>
      <c r="AQ28" s="9"/>
    </row>
    <row r="29" spans="2:43">
      <c r="B29" s="4"/>
      <c r="D29" s="3" t="str">
        <f>IF($A29="ADD",IF(NOT(ISBLANK(C29)),_xlfn.XLOOKUP(C29,roadnames[lookupValue],roadnames[lookupKey],"ERROR"),""), "")</f>
        <v/>
      </c>
      <c r="E29" s="5"/>
      <c r="F29" s="5"/>
      <c r="G29" s="4"/>
      <c r="H29" s="4"/>
      <c r="I29" s="6"/>
      <c r="K29" s="6" t="str">
        <f t="shared" si="0"/>
        <v/>
      </c>
      <c r="L29" s="4"/>
      <c r="N29" s="3" t="str">
        <f>IF($A29="ADD",IF(NOT(ISBLANK(M29)),_xlfn.XLOOKUP(M29,len_adjust_rsn[lookupValue],len_adjust_rsn[lookupKey],"ERROR"),""), "")</f>
        <v/>
      </c>
      <c r="O29" s="6" t="str">
        <f t="shared" si="1"/>
        <v/>
      </c>
      <c r="P29" s="6"/>
      <c r="Q29" s="6" t="str">
        <f t="shared" si="2"/>
        <v/>
      </c>
      <c r="S29" s="3" t="str">
        <f>IF($A29="ADD",IF(NOT(ISBLANK(R29)),_xlfn.XLOOKUP(R29,ud_road_hump_type[lookupValue],ud_road_hump_type[lookupKey],"ERROR"),""), "")</f>
        <v/>
      </c>
      <c r="U29" s="3" t="str">
        <f>IF($A29="ADD",IF(NOT(ISBLANK(T29)),_xlfn.XLOOKUP(T29,road_hump_material[lookupValue],road_hump_material[lookupKey],"ERROR"),""), "")</f>
        <v/>
      </c>
      <c r="V29" s="7"/>
      <c r="W29" s="4" t="str">
        <f t="shared" ca="1" si="3"/>
        <v/>
      </c>
      <c r="X29" s="4"/>
      <c r="Y29" s="3" t="str">
        <f t="shared" si="4"/>
        <v/>
      </c>
      <c r="Z29" s="3" t="str">
        <f>IF($A29="","",IF((AND($A29="ADD",OR(Y29="",Y29="In Use"))),"5",(_xlfn.XLOOKUP(Y29,ud_asset_status[lookupValue],ud_asset_status[lookupKey],""))))</f>
        <v/>
      </c>
      <c r="AA29" s="7"/>
      <c r="AC29" s="3" t="str">
        <f>IF($A29="ADD",IF(NOT(ISBLANK(AB29)),_xlfn.XLOOKUP(AB29,ar_replace_reason[lookupValue],ar_replace_reason[lookupKey],"ERROR"),""), "")</f>
        <v/>
      </c>
      <c r="AD29" s="3" t="str">
        <f t="shared" si="5"/>
        <v/>
      </c>
      <c r="AE29" s="3" t="str">
        <f>IF($A29="","",IF((AND($A29="ADD",OR(AD29="",AD29="Queenstown-Lakes District Council"))),"70",(_xlfn.XLOOKUP(AD29,ud_organisation_owner[lookupValue],ud_organisation_owner[lookupKey],""))))</f>
        <v/>
      </c>
      <c r="AF29" s="3" t="str">
        <f t="shared" si="6"/>
        <v/>
      </c>
      <c r="AG29" s="3" t="str">
        <f>IF($A29="","",IF((AND($A29="ADD",OR(AF29="",AF29="Queenstown-Lakes District Council"))),"70",(_xlfn.XLOOKUP(AF29,ud_organisation_owner[lookupValue],ud_organisation_owner[lookupKey],""))))</f>
        <v/>
      </c>
      <c r="AH29" s="3" t="str">
        <f t="shared" si="7"/>
        <v/>
      </c>
      <c r="AI29" s="3" t="str">
        <f>IF($A29="","",IF((AND($A29="ADD",OR(AH29="",AH29="Local Authority"))),"17",(_xlfn.XLOOKUP(AH29,ud_sub_organisation[lookupValue],ud_sub_organisation[lookupKey],""))))</f>
        <v/>
      </c>
      <c r="AJ29" s="3" t="str">
        <f t="shared" si="8"/>
        <v/>
      </c>
      <c r="AK29" s="3" t="str">
        <f>IF($A29="","",IF((AND($A29="ADD",OR(AJ29="",AJ29="Vested assets"))),"12",(_xlfn.XLOOKUP(AJ29,ud_work_origin[lookupValue],ud_work_origin[lookupKey],""))))</f>
        <v/>
      </c>
      <c r="AL29" s="8"/>
      <c r="AM29" s="2" t="str">
        <f t="shared" si="9"/>
        <v/>
      </c>
      <c r="AN29" s="3" t="str">
        <f t="shared" si="10"/>
        <v/>
      </c>
      <c r="AO29" s="3" t="str">
        <f>IF($A29="","",IF((AND($A29="ADD",OR(AN29="",AN29="Excellent"))),"1",(_xlfn.XLOOKUP(AN29,condition[lookupValue],condition[lookupKey],""))))</f>
        <v/>
      </c>
      <c r="AP29" s="7" t="str">
        <f t="shared" si="11"/>
        <v/>
      </c>
      <c r="AQ29" s="9"/>
    </row>
    <row r="30" spans="2:43">
      <c r="B30" s="4"/>
      <c r="D30" s="3" t="str">
        <f>IF($A30="ADD",IF(NOT(ISBLANK(C30)),_xlfn.XLOOKUP(C30,roadnames[lookupValue],roadnames[lookupKey],"ERROR"),""), "")</f>
        <v/>
      </c>
      <c r="E30" s="5"/>
      <c r="F30" s="5"/>
      <c r="G30" s="4"/>
      <c r="H30" s="4"/>
      <c r="I30" s="6"/>
      <c r="K30" s="6" t="str">
        <f t="shared" si="0"/>
        <v/>
      </c>
      <c r="L30" s="4"/>
      <c r="N30" s="3" t="str">
        <f>IF($A30="ADD",IF(NOT(ISBLANK(M30)),_xlfn.XLOOKUP(M30,len_adjust_rsn[lookupValue],len_adjust_rsn[lookupKey],"ERROR"),""), "")</f>
        <v/>
      </c>
      <c r="O30" s="6" t="str">
        <f t="shared" si="1"/>
        <v/>
      </c>
      <c r="P30" s="6"/>
      <c r="Q30" s="6" t="str">
        <f t="shared" si="2"/>
        <v/>
      </c>
      <c r="S30" s="3" t="str">
        <f>IF($A30="ADD",IF(NOT(ISBLANK(R30)),_xlfn.XLOOKUP(R30,ud_road_hump_type[lookupValue],ud_road_hump_type[lookupKey],"ERROR"),""), "")</f>
        <v/>
      </c>
      <c r="U30" s="3" t="str">
        <f>IF($A30="ADD",IF(NOT(ISBLANK(T30)),_xlfn.XLOOKUP(T30,road_hump_material[lookupValue],road_hump_material[lookupKey],"ERROR"),""), "")</f>
        <v/>
      </c>
      <c r="V30" s="7"/>
      <c r="W30" s="4" t="str">
        <f t="shared" ca="1" si="3"/>
        <v/>
      </c>
      <c r="X30" s="4"/>
      <c r="Y30" s="3" t="str">
        <f t="shared" si="4"/>
        <v/>
      </c>
      <c r="Z30" s="3" t="str">
        <f>IF($A30="","",IF((AND($A30="ADD",OR(Y30="",Y30="In Use"))),"5",(_xlfn.XLOOKUP(Y30,ud_asset_status[lookupValue],ud_asset_status[lookupKey],""))))</f>
        <v/>
      </c>
      <c r="AA30" s="7"/>
      <c r="AC30" s="3" t="str">
        <f>IF($A30="ADD",IF(NOT(ISBLANK(AB30)),_xlfn.XLOOKUP(AB30,ar_replace_reason[lookupValue],ar_replace_reason[lookupKey],"ERROR"),""), "")</f>
        <v/>
      </c>
      <c r="AD30" s="3" t="str">
        <f t="shared" si="5"/>
        <v/>
      </c>
      <c r="AE30" s="3" t="str">
        <f>IF($A30="","",IF((AND($A30="ADD",OR(AD30="",AD30="Queenstown-Lakes District Council"))),"70",(_xlfn.XLOOKUP(AD30,ud_organisation_owner[lookupValue],ud_organisation_owner[lookupKey],""))))</f>
        <v/>
      </c>
      <c r="AF30" s="3" t="str">
        <f t="shared" si="6"/>
        <v/>
      </c>
      <c r="AG30" s="3" t="str">
        <f>IF($A30="","",IF((AND($A30="ADD",OR(AF30="",AF30="Queenstown-Lakes District Council"))),"70",(_xlfn.XLOOKUP(AF30,ud_organisation_owner[lookupValue],ud_organisation_owner[lookupKey],""))))</f>
        <v/>
      </c>
      <c r="AH30" s="3" t="str">
        <f t="shared" si="7"/>
        <v/>
      </c>
      <c r="AI30" s="3" t="str">
        <f>IF($A30="","",IF((AND($A30="ADD",OR(AH30="",AH30="Local Authority"))),"17",(_xlfn.XLOOKUP(AH30,ud_sub_organisation[lookupValue],ud_sub_organisation[lookupKey],""))))</f>
        <v/>
      </c>
      <c r="AJ30" s="3" t="str">
        <f t="shared" si="8"/>
        <v/>
      </c>
      <c r="AK30" s="3" t="str">
        <f>IF($A30="","",IF((AND($A30="ADD",OR(AJ30="",AJ30="Vested assets"))),"12",(_xlfn.XLOOKUP(AJ30,ud_work_origin[lookupValue],ud_work_origin[lookupKey],""))))</f>
        <v/>
      </c>
      <c r="AL30" s="8"/>
      <c r="AM30" s="2" t="str">
        <f t="shared" si="9"/>
        <v/>
      </c>
      <c r="AN30" s="3" t="str">
        <f t="shared" si="10"/>
        <v/>
      </c>
      <c r="AO30" s="3" t="str">
        <f>IF($A30="","",IF((AND($A30="ADD",OR(AN30="",AN30="Excellent"))),"1",(_xlfn.XLOOKUP(AN30,condition[lookupValue],condition[lookupKey],""))))</f>
        <v/>
      </c>
      <c r="AP30" s="7" t="str">
        <f t="shared" si="11"/>
        <v/>
      </c>
      <c r="AQ30" s="9"/>
    </row>
    <row r="31" spans="2:43">
      <c r="B31" s="4"/>
      <c r="D31" s="3" t="str">
        <f>IF($A31="ADD",IF(NOT(ISBLANK(C31)),_xlfn.XLOOKUP(C31,roadnames[lookupValue],roadnames[lookupKey],"ERROR"),""), "")</f>
        <v/>
      </c>
      <c r="E31" s="5"/>
      <c r="F31" s="5"/>
      <c r="G31" s="4"/>
      <c r="H31" s="4"/>
      <c r="I31" s="6"/>
      <c r="K31" s="6" t="str">
        <f t="shared" si="0"/>
        <v/>
      </c>
      <c r="L31" s="4"/>
      <c r="N31" s="3" t="str">
        <f>IF($A31="ADD",IF(NOT(ISBLANK(M31)),_xlfn.XLOOKUP(M31,len_adjust_rsn[lookupValue],len_adjust_rsn[lookupKey],"ERROR"),""), "")</f>
        <v/>
      </c>
      <c r="O31" s="6" t="str">
        <f t="shared" si="1"/>
        <v/>
      </c>
      <c r="P31" s="6"/>
      <c r="Q31" s="6" t="str">
        <f t="shared" si="2"/>
        <v/>
      </c>
      <c r="S31" s="3" t="str">
        <f>IF($A31="ADD",IF(NOT(ISBLANK(R31)),_xlfn.XLOOKUP(R31,ud_road_hump_type[lookupValue],ud_road_hump_type[lookupKey],"ERROR"),""), "")</f>
        <v/>
      </c>
      <c r="U31" s="3" t="str">
        <f>IF($A31="ADD",IF(NOT(ISBLANK(T31)),_xlfn.XLOOKUP(T31,road_hump_material[lookupValue],road_hump_material[lookupKey],"ERROR"),""), "")</f>
        <v/>
      </c>
      <c r="V31" s="7"/>
      <c r="W31" s="4" t="str">
        <f t="shared" ca="1" si="3"/>
        <v/>
      </c>
      <c r="X31" s="4"/>
      <c r="Y31" s="3" t="str">
        <f t="shared" si="4"/>
        <v/>
      </c>
      <c r="Z31" s="3" t="str">
        <f>IF($A31="","",IF((AND($A31="ADD",OR(Y31="",Y31="In Use"))),"5",(_xlfn.XLOOKUP(Y31,ud_asset_status[lookupValue],ud_asset_status[lookupKey],""))))</f>
        <v/>
      </c>
      <c r="AA31" s="7"/>
      <c r="AC31" s="3" t="str">
        <f>IF($A31="ADD",IF(NOT(ISBLANK(AB31)),_xlfn.XLOOKUP(AB31,ar_replace_reason[lookupValue],ar_replace_reason[lookupKey],"ERROR"),""), "")</f>
        <v/>
      </c>
      <c r="AD31" s="3" t="str">
        <f t="shared" si="5"/>
        <v/>
      </c>
      <c r="AE31" s="3" t="str">
        <f>IF($A31="","",IF((AND($A31="ADD",OR(AD31="",AD31="Queenstown-Lakes District Council"))),"70",(_xlfn.XLOOKUP(AD31,ud_organisation_owner[lookupValue],ud_organisation_owner[lookupKey],""))))</f>
        <v/>
      </c>
      <c r="AF31" s="3" t="str">
        <f t="shared" si="6"/>
        <v/>
      </c>
      <c r="AG31" s="3" t="str">
        <f>IF($A31="","",IF((AND($A31="ADD",OR(AF31="",AF31="Queenstown-Lakes District Council"))),"70",(_xlfn.XLOOKUP(AF31,ud_organisation_owner[lookupValue],ud_organisation_owner[lookupKey],""))))</f>
        <v/>
      </c>
      <c r="AH31" s="3" t="str">
        <f t="shared" si="7"/>
        <v/>
      </c>
      <c r="AI31" s="3" t="str">
        <f>IF($A31="","",IF((AND($A31="ADD",OR(AH31="",AH31="Local Authority"))),"17",(_xlfn.XLOOKUP(AH31,ud_sub_organisation[lookupValue],ud_sub_organisation[lookupKey],""))))</f>
        <v/>
      </c>
      <c r="AJ31" s="3" t="str">
        <f t="shared" si="8"/>
        <v/>
      </c>
      <c r="AK31" s="3" t="str">
        <f>IF($A31="","",IF((AND($A31="ADD",OR(AJ31="",AJ31="Vested assets"))),"12",(_xlfn.XLOOKUP(AJ31,ud_work_origin[lookupValue],ud_work_origin[lookupKey],""))))</f>
        <v/>
      </c>
      <c r="AL31" s="8"/>
      <c r="AM31" s="2" t="str">
        <f t="shared" si="9"/>
        <v/>
      </c>
      <c r="AN31" s="3" t="str">
        <f t="shared" si="10"/>
        <v/>
      </c>
      <c r="AO31" s="3" t="str">
        <f>IF($A31="","",IF((AND($A31="ADD",OR(AN31="",AN31="Excellent"))),"1",(_xlfn.XLOOKUP(AN31,condition[lookupValue],condition[lookupKey],""))))</f>
        <v/>
      </c>
      <c r="AP31" s="7" t="str">
        <f t="shared" si="11"/>
        <v/>
      </c>
      <c r="AQ31" s="9"/>
    </row>
    <row r="32" spans="2:43">
      <c r="B32" s="4"/>
      <c r="D32" s="3" t="str">
        <f>IF($A32="ADD",IF(NOT(ISBLANK(C32)),_xlfn.XLOOKUP(C32,roadnames[lookupValue],roadnames[lookupKey],"ERROR"),""), "")</f>
        <v/>
      </c>
      <c r="E32" s="5"/>
      <c r="F32" s="5"/>
      <c r="G32" s="4"/>
      <c r="H32" s="4"/>
      <c r="I32" s="6"/>
      <c r="K32" s="6" t="str">
        <f t="shared" si="0"/>
        <v/>
      </c>
      <c r="L32" s="4"/>
      <c r="N32" s="3" t="str">
        <f>IF($A32="ADD",IF(NOT(ISBLANK(M32)),_xlfn.XLOOKUP(M32,len_adjust_rsn[lookupValue],len_adjust_rsn[lookupKey],"ERROR"),""), "")</f>
        <v/>
      </c>
      <c r="O32" s="6" t="str">
        <f t="shared" si="1"/>
        <v/>
      </c>
      <c r="P32" s="6"/>
      <c r="Q32" s="6" t="str">
        <f t="shared" si="2"/>
        <v/>
      </c>
      <c r="S32" s="3" t="str">
        <f>IF($A32="ADD",IF(NOT(ISBLANK(R32)),_xlfn.XLOOKUP(R32,ud_road_hump_type[lookupValue],ud_road_hump_type[lookupKey],"ERROR"),""), "")</f>
        <v/>
      </c>
      <c r="U32" s="3" t="str">
        <f>IF($A32="ADD",IF(NOT(ISBLANK(T32)),_xlfn.XLOOKUP(T32,road_hump_material[lookupValue],road_hump_material[lookupKey],"ERROR"),""), "")</f>
        <v/>
      </c>
      <c r="V32" s="7"/>
      <c r="W32" s="4" t="str">
        <f t="shared" ca="1" si="3"/>
        <v/>
      </c>
      <c r="X32" s="4"/>
      <c r="Y32" s="3" t="str">
        <f t="shared" si="4"/>
        <v/>
      </c>
      <c r="Z32" s="3" t="str">
        <f>IF($A32="","",IF((AND($A32="ADD",OR(Y32="",Y32="In Use"))),"5",(_xlfn.XLOOKUP(Y32,ud_asset_status[lookupValue],ud_asset_status[lookupKey],""))))</f>
        <v/>
      </c>
      <c r="AA32" s="7"/>
      <c r="AC32" s="3" t="str">
        <f>IF($A32="ADD",IF(NOT(ISBLANK(AB32)),_xlfn.XLOOKUP(AB32,ar_replace_reason[lookupValue],ar_replace_reason[lookupKey],"ERROR"),""), "")</f>
        <v/>
      </c>
      <c r="AD32" s="3" t="str">
        <f t="shared" si="5"/>
        <v/>
      </c>
      <c r="AE32" s="3" t="str">
        <f>IF($A32="","",IF((AND($A32="ADD",OR(AD32="",AD32="Queenstown-Lakes District Council"))),"70",(_xlfn.XLOOKUP(AD32,ud_organisation_owner[lookupValue],ud_organisation_owner[lookupKey],""))))</f>
        <v/>
      </c>
      <c r="AF32" s="3" t="str">
        <f t="shared" si="6"/>
        <v/>
      </c>
      <c r="AG32" s="3" t="str">
        <f>IF($A32="","",IF((AND($A32="ADD",OR(AF32="",AF32="Queenstown-Lakes District Council"))),"70",(_xlfn.XLOOKUP(AF32,ud_organisation_owner[lookupValue],ud_organisation_owner[lookupKey],""))))</f>
        <v/>
      </c>
      <c r="AH32" s="3" t="str">
        <f t="shared" si="7"/>
        <v/>
      </c>
      <c r="AI32" s="3" t="str">
        <f>IF($A32="","",IF((AND($A32="ADD",OR(AH32="",AH32="Local Authority"))),"17",(_xlfn.XLOOKUP(AH32,ud_sub_organisation[lookupValue],ud_sub_organisation[lookupKey],""))))</f>
        <v/>
      </c>
      <c r="AJ32" s="3" t="str">
        <f t="shared" si="8"/>
        <v/>
      </c>
      <c r="AK32" s="3" t="str">
        <f>IF($A32="","",IF((AND($A32="ADD",OR(AJ32="",AJ32="Vested assets"))),"12",(_xlfn.XLOOKUP(AJ32,ud_work_origin[lookupValue],ud_work_origin[lookupKey],""))))</f>
        <v/>
      </c>
      <c r="AL32" s="8"/>
      <c r="AM32" s="2" t="str">
        <f t="shared" si="9"/>
        <v/>
      </c>
      <c r="AN32" s="3" t="str">
        <f t="shared" si="10"/>
        <v/>
      </c>
      <c r="AO32" s="3" t="str">
        <f>IF($A32="","",IF((AND($A32="ADD",OR(AN32="",AN32="Excellent"))),"1",(_xlfn.XLOOKUP(AN32,condition[lookupValue],condition[lookupKey],""))))</f>
        <v/>
      </c>
      <c r="AP32" s="7" t="str">
        <f t="shared" si="11"/>
        <v/>
      </c>
      <c r="AQ32" s="9"/>
    </row>
    <row r="33" spans="2:43">
      <c r="B33" s="4"/>
      <c r="D33" s="3" t="str">
        <f>IF($A33="ADD",IF(NOT(ISBLANK(C33)),_xlfn.XLOOKUP(C33,roadnames[lookupValue],roadnames[lookupKey],"ERROR"),""), "")</f>
        <v/>
      </c>
      <c r="E33" s="5"/>
      <c r="F33" s="5"/>
      <c r="G33" s="4"/>
      <c r="H33" s="4"/>
      <c r="I33" s="6"/>
      <c r="K33" s="6" t="str">
        <f t="shared" si="0"/>
        <v/>
      </c>
      <c r="L33" s="4"/>
      <c r="N33" s="3" t="str">
        <f>IF($A33="ADD",IF(NOT(ISBLANK(M33)),_xlfn.XLOOKUP(M33,len_adjust_rsn[lookupValue],len_adjust_rsn[lookupKey],"ERROR"),""), "")</f>
        <v/>
      </c>
      <c r="O33" s="6" t="str">
        <f t="shared" si="1"/>
        <v/>
      </c>
      <c r="P33" s="6"/>
      <c r="Q33" s="6" t="str">
        <f t="shared" si="2"/>
        <v/>
      </c>
      <c r="S33" s="3" t="str">
        <f>IF($A33="ADD",IF(NOT(ISBLANK(R33)),_xlfn.XLOOKUP(R33,ud_road_hump_type[lookupValue],ud_road_hump_type[lookupKey],"ERROR"),""), "")</f>
        <v/>
      </c>
      <c r="U33" s="3" t="str">
        <f>IF($A33="ADD",IF(NOT(ISBLANK(T33)),_xlfn.XLOOKUP(T33,road_hump_material[lookupValue],road_hump_material[lookupKey],"ERROR"),""), "")</f>
        <v/>
      </c>
      <c r="V33" s="7"/>
      <c r="W33" s="4" t="str">
        <f t="shared" ca="1" si="3"/>
        <v/>
      </c>
      <c r="X33" s="4"/>
      <c r="Y33" s="3" t="str">
        <f t="shared" si="4"/>
        <v/>
      </c>
      <c r="Z33" s="3" t="str">
        <f>IF($A33="","",IF((AND($A33="ADD",OR(Y33="",Y33="In Use"))),"5",(_xlfn.XLOOKUP(Y33,ud_asset_status[lookupValue],ud_asset_status[lookupKey],""))))</f>
        <v/>
      </c>
      <c r="AA33" s="7"/>
      <c r="AC33" s="3" t="str">
        <f>IF($A33="ADD",IF(NOT(ISBLANK(AB33)),_xlfn.XLOOKUP(AB33,ar_replace_reason[lookupValue],ar_replace_reason[lookupKey],"ERROR"),""), "")</f>
        <v/>
      </c>
      <c r="AD33" s="3" t="str">
        <f t="shared" si="5"/>
        <v/>
      </c>
      <c r="AE33" s="3" t="str">
        <f>IF($A33="","",IF((AND($A33="ADD",OR(AD33="",AD33="Queenstown-Lakes District Council"))),"70",(_xlfn.XLOOKUP(AD33,ud_organisation_owner[lookupValue],ud_organisation_owner[lookupKey],""))))</f>
        <v/>
      </c>
      <c r="AF33" s="3" t="str">
        <f t="shared" si="6"/>
        <v/>
      </c>
      <c r="AG33" s="3" t="str">
        <f>IF($A33="","",IF((AND($A33="ADD",OR(AF33="",AF33="Queenstown-Lakes District Council"))),"70",(_xlfn.XLOOKUP(AF33,ud_organisation_owner[lookupValue],ud_organisation_owner[lookupKey],""))))</f>
        <v/>
      </c>
      <c r="AH33" s="3" t="str">
        <f t="shared" si="7"/>
        <v/>
      </c>
      <c r="AI33" s="3" t="str">
        <f>IF($A33="","",IF((AND($A33="ADD",OR(AH33="",AH33="Local Authority"))),"17",(_xlfn.XLOOKUP(AH33,ud_sub_organisation[lookupValue],ud_sub_organisation[lookupKey],""))))</f>
        <v/>
      </c>
      <c r="AJ33" s="3" t="str">
        <f t="shared" si="8"/>
        <v/>
      </c>
      <c r="AK33" s="3" t="str">
        <f>IF($A33="","",IF((AND($A33="ADD",OR(AJ33="",AJ33="Vested assets"))),"12",(_xlfn.XLOOKUP(AJ33,ud_work_origin[lookupValue],ud_work_origin[lookupKey],""))))</f>
        <v/>
      </c>
      <c r="AL33" s="8"/>
      <c r="AM33" s="2" t="str">
        <f t="shared" si="9"/>
        <v/>
      </c>
      <c r="AN33" s="3" t="str">
        <f t="shared" si="10"/>
        <v/>
      </c>
      <c r="AO33" s="3" t="str">
        <f>IF($A33="","",IF((AND($A33="ADD",OR(AN33="",AN33="Excellent"))),"1",(_xlfn.XLOOKUP(AN33,condition[lookupValue],condition[lookupKey],""))))</f>
        <v/>
      </c>
      <c r="AP33" s="7" t="str">
        <f t="shared" si="11"/>
        <v/>
      </c>
      <c r="AQ33" s="9"/>
    </row>
    <row r="34" spans="2:43">
      <c r="B34" s="4"/>
      <c r="D34" s="3" t="str">
        <f>IF($A34="ADD",IF(NOT(ISBLANK(C34)),_xlfn.XLOOKUP(C34,roadnames[lookupValue],roadnames[lookupKey],"ERROR"),""), "")</f>
        <v/>
      </c>
      <c r="E34" s="5"/>
      <c r="F34" s="5"/>
      <c r="G34" s="4"/>
      <c r="H34" s="4"/>
      <c r="I34" s="6"/>
      <c r="K34" s="6" t="str">
        <f t="shared" si="0"/>
        <v/>
      </c>
      <c r="L34" s="4"/>
      <c r="N34" s="3" t="str">
        <f>IF($A34="ADD",IF(NOT(ISBLANK(M34)),_xlfn.XLOOKUP(M34,len_adjust_rsn[lookupValue],len_adjust_rsn[lookupKey],"ERROR"),""), "")</f>
        <v/>
      </c>
      <c r="O34" s="6" t="str">
        <f t="shared" si="1"/>
        <v/>
      </c>
      <c r="P34" s="6"/>
      <c r="Q34" s="6" t="str">
        <f t="shared" si="2"/>
        <v/>
      </c>
      <c r="S34" s="3" t="str">
        <f>IF($A34="ADD",IF(NOT(ISBLANK(R34)),_xlfn.XLOOKUP(R34,ud_road_hump_type[lookupValue],ud_road_hump_type[lookupKey],"ERROR"),""), "")</f>
        <v/>
      </c>
      <c r="U34" s="3" t="str">
        <f>IF($A34="ADD",IF(NOT(ISBLANK(T34)),_xlfn.XLOOKUP(T34,road_hump_material[lookupValue],road_hump_material[lookupKey],"ERROR"),""), "")</f>
        <v/>
      </c>
      <c r="V34" s="7"/>
      <c r="W34" s="4" t="str">
        <f t="shared" ca="1" si="3"/>
        <v/>
      </c>
      <c r="X34" s="4"/>
      <c r="Y34" s="3" t="str">
        <f t="shared" si="4"/>
        <v/>
      </c>
      <c r="Z34" s="3" t="str">
        <f>IF($A34="","",IF((AND($A34="ADD",OR(Y34="",Y34="In Use"))),"5",(_xlfn.XLOOKUP(Y34,ud_asset_status[lookupValue],ud_asset_status[lookupKey],""))))</f>
        <v/>
      </c>
      <c r="AA34" s="7"/>
      <c r="AC34" s="3" t="str">
        <f>IF($A34="ADD",IF(NOT(ISBLANK(AB34)),_xlfn.XLOOKUP(AB34,ar_replace_reason[lookupValue],ar_replace_reason[lookupKey],"ERROR"),""), "")</f>
        <v/>
      </c>
      <c r="AD34" s="3" t="str">
        <f t="shared" si="5"/>
        <v/>
      </c>
      <c r="AE34" s="3" t="str">
        <f>IF($A34="","",IF((AND($A34="ADD",OR(AD34="",AD34="Queenstown-Lakes District Council"))),"70",(_xlfn.XLOOKUP(AD34,ud_organisation_owner[lookupValue],ud_organisation_owner[lookupKey],""))))</f>
        <v/>
      </c>
      <c r="AF34" s="3" t="str">
        <f t="shared" si="6"/>
        <v/>
      </c>
      <c r="AG34" s="3" t="str">
        <f>IF($A34="","",IF((AND($A34="ADD",OR(AF34="",AF34="Queenstown-Lakes District Council"))),"70",(_xlfn.XLOOKUP(AF34,ud_organisation_owner[lookupValue],ud_organisation_owner[lookupKey],""))))</f>
        <v/>
      </c>
      <c r="AH34" s="3" t="str">
        <f t="shared" si="7"/>
        <v/>
      </c>
      <c r="AI34" s="3" t="str">
        <f>IF($A34="","",IF((AND($A34="ADD",OR(AH34="",AH34="Local Authority"))),"17",(_xlfn.XLOOKUP(AH34,ud_sub_organisation[lookupValue],ud_sub_organisation[lookupKey],""))))</f>
        <v/>
      </c>
      <c r="AJ34" s="3" t="str">
        <f t="shared" si="8"/>
        <v/>
      </c>
      <c r="AK34" s="3" t="str">
        <f>IF($A34="","",IF((AND($A34="ADD",OR(AJ34="",AJ34="Vested assets"))),"12",(_xlfn.XLOOKUP(AJ34,ud_work_origin[lookupValue],ud_work_origin[lookupKey],""))))</f>
        <v/>
      </c>
      <c r="AL34" s="8"/>
      <c r="AM34" s="2" t="str">
        <f t="shared" si="9"/>
        <v/>
      </c>
      <c r="AN34" s="3" t="str">
        <f t="shared" si="10"/>
        <v/>
      </c>
      <c r="AO34" s="3" t="str">
        <f>IF($A34="","",IF((AND($A34="ADD",OR(AN34="",AN34="Excellent"))),"1",(_xlfn.XLOOKUP(AN34,condition[lookupValue],condition[lookupKey],""))))</f>
        <v/>
      </c>
      <c r="AP34" s="7" t="str">
        <f t="shared" si="11"/>
        <v/>
      </c>
      <c r="AQ34" s="9"/>
    </row>
    <row r="35" spans="2:43">
      <c r="B35" s="4"/>
      <c r="D35" s="3" t="str">
        <f>IF($A35="ADD",IF(NOT(ISBLANK(C35)),_xlfn.XLOOKUP(C35,roadnames[lookupValue],roadnames[lookupKey],"ERROR"),""), "")</f>
        <v/>
      </c>
      <c r="E35" s="5"/>
      <c r="F35" s="5"/>
      <c r="G35" s="4"/>
      <c r="H35" s="4"/>
      <c r="I35" s="6"/>
      <c r="K35" s="6" t="str">
        <f t="shared" si="0"/>
        <v/>
      </c>
      <c r="L35" s="4"/>
      <c r="N35" s="3" t="str">
        <f>IF($A35="ADD",IF(NOT(ISBLANK(M35)),_xlfn.XLOOKUP(M35,len_adjust_rsn[lookupValue],len_adjust_rsn[lookupKey],"ERROR"),""), "")</f>
        <v/>
      </c>
      <c r="O35" s="6" t="str">
        <f t="shared" si="1"/>
        <v/>
      </c>
      <c r="P35" s="6"/>
      <c r="Q35" s="6" t="str">
        <f t="shared" si="2"/>
        <v/>
      </c>
      <c r="S35" s="3" t="str">
        <f>IF($A35="ADD",IF(NOT(ISBLANK(R35)),_xlfn.XLOOKUP(R35,ud_road_hump_type[lookupValue],ud_road_hump_type[lookupKey],"ERROR"),""), "")</f>
        <v/>
      </c>
      <c r="U35" s="3" t="str">
        <f>IF($A35="ADD",IF(NOT(ISBLANK(T35)),_xlfn.XLOOKUP(T35,road_hump_material[lookupValue],road_hump_material[lookupKey],"ERROR"),""), "")</f>
        <v/>
      </c>
      <c r="V35" s="7"/>
      <c r="W35" s="4" t="str">
        <f t="shared" ca="1" si="3"/>
        <v/>
      </c>
      <c r="X35" s="4"/>
      <c r="Y35" s="3" t="str">
        <f t="shared" si="4"/>
        <v/>
      </c>
      <c r="Z35" s="3" t="str">
        <f>IF($A35="","",IF((AND($A35="ADD",OR(Y35="",Y35="In Use"))),"5",(_xlfn.XLOOKUP(Y35,ud_asset_status[lookupValue],ud_asset_status[lookupKey],""))))</f>
        <v/>
      </c>
      <c r="AA35" s="7"/>
      <c r="AC35" s="3" t="str">
        <f>IF($A35="ADD",IF(NOT(ISBLANK(AB35)),_xlfn.XLOOKUP(AB35,ar_replace_reason[lookupValue],ar_replace_reason[lookupKey],"ERROR"),""), "")</f>
        <v/>
      </c>
      <c r="AD35" s="3" t="str">
        <f t="shared" si="5"/>
        <v/>
      </c>
      <c r="AE35" s="3" t="str">
        <f>IF($A35="","",IF((AND($A35="ADD",OR(AD35="",AD35="Queenstown-Lakes District Council"))),"70",(_xlfn.XLOOKUP(AD35,ud_organisation_owner[lookupValue],ud_organisation_owner[lookupKey],""))))</f>
        <v/>
      </c>
      <c r="AF35" s="3" t="str">
        <f t="shared" si="6"/>
        <v/>
      </c>
      <c r="AG35" s="3" t="str">
        <f>IF($A35="","",IF((AND($A35="ADD",OR(AF35="",AF35="Queenstown-Lakes District Council"))),"70",(_xlfn.XLOOKUP(AF35,ud_organisation_owner[lookupValue],ud_organisation_owner[lookupKey],""))))</f>
        <v/>
      </c>
      <c r="AH35" s="3" t="str">
        <f t="shared" si="7"/>
        <v/>
      </c>
      <c r="AI35" s="3" t="str">
        <f>IF($A35="","",IF((AND($A35="ADD",OR(AH35="",AH35="Local Authority"))),"17",(_xlfn.XLOOKUP(AH35,ud_sub_organisation[lookupValue],ud_sub_organisation[lookupKey],""))))</f>
        <v/>
      </c>
      <c r="AJ35" s="3" t="str">
        <f t="shared" si="8"/>
        <v/>
      </c>
      <c r="AK35" s="3" t="str">
        <f>IF($A35="","",IF((AND($A35="ADD",OR(AJ35="",AJ35="Vested assets"))),"12",(_xlfn.XLOOKUP(AJ35,ud_work_origin[lookupValue],ud_work_origin[lookupKey],""))))</f>
        <v/>
      </c>
      <c r="AL35" s="8"/>
      <c r="AM35" s="2" t="str">
        <f t="shared" si="9"/>
        <v/>
      </c>
      <c r="AN35" s="3" t="str">
        <f t="shared" si="10"/>
        <v/>
      </c>
      <c r="AO35" s="3" t="str">
        <f>IF($A35="","",IF((AND($A35="ADD",OR(AN35="",AN35="Excellent"))),"1",(_xlfn.XLOOKUP(AN35,condition[lookupValue],condition[lookupKey],""))))</f>
        <v/>
      </c>
      <c r="AP35" s="7" t="str">
        <f t="shared" si="11"/>
        <v/>
      </c>
      <c r="AQ35" s="9"/>
    </row>
    <row r="36" spans="2:43">
      <c r="B36" s="4"/>
      <c r="D36" s="3" t="str">
        <f>IF($A36="ADD",IF(NOT(ISBLANK(C36)),_xlfn.XLOOKUP(C36,roadnames[lookupValue],roadnames[lookupKey],"ERROR"),""), "")</f>
        <v/>
      </c>
      <c r="E36" s="5"/>
      <c r="F36" s="5"/>
      <c r="G36" s="4"/>
      <c r="H36" s="4"/>
      <c r="I36" s="6"/>
      <c r="K36" s="6" t="str">
        <f t="shared" si="0"/>
        <v/>
      </c>
      <c r="L36" s="4"/>
      <c r="N36" s="3" t="str">
        <f>IF($A36="ADD",IF(NOT(ISBLANK(M36)),_xlfn.XLOOKUP(M36,len_adjust_rsn[lookupValue],len_adjust_rsn[lookupKey],"ERROR"),""), "")</f>
        <v/>
      </c>
      <c r="O36" s="6" t="str">
        <f t="shared" si="1"/>
        <v/>
      </c>
      <c r="P36" s="6"/>
      <c r="Q36" s="6" t="str">
        <f t="shared" si="2"/>
        <v/>
      </c>
      <c r="S36" s="3" t="str">
        <f>IF($A36="ADD",IF(NOT(ISBLANK(R36)),_xlfn.XLOOKUP(R36,ud_road_hump_type[lookupValue],ud_road_hump_type[lookupKey],"ERROR"),""), "")</f>
        <v/>
      </c>
      <c r="U36" s="3" t="str">
        <f>IF($A36="ADD",IF(NOT(ISBLANK(T36)),_xlfn.XLOOKUP(T36,road_hump_material[lookupValue],road_hump_material[lookupKey],"ERROR"),""), "")</f>
        <v/>
      </c>
      <c r="V36" s="7"/>
      <c r="W36" s="4" t="str">
        <f t="shared" ca="1" si="3"/>
        <v/>
      </c>
      <c r="X36" s="4"/>
      <c r="Y36" s="3" t="str">
        <f t="shared" si="4"/>
        <v/>
      </c>
      <c r="Z36" s="3" t="str">
        <f>IF($A36="","",IF((AND($A36="ADD",OR(Y36="",Y36="In Use"))),"5",(_xlfn.XLOOKUP(Y36,ud_asset_status[lookupValue],ud_asset_status[lookupKey],""))))</f>
        <v/>
      </c>
      <c r="AA36" s="7"/>
      <c r="AC36" s="3" t="str">
        <f>IF($A36="ADD",IF(NOT(ISBLANK(AB36)),_xlfn.XLOOKUP(AB36,ar_replace_reason[lookupValue],ar_replace_reason[lookupKey],"ERROR"),""), "")</f>
        <v/>
      </c>
      <c r="AD36" s="3" t="str">
        <f t="shared" si="5"/>
        <v/>
      </c>
      <c r="AE36" s="3" t="str">
        <f>IF($A36="","",IF((AND($A36="ADD",OR(AD36="",AD36="Queenstown-Lakes District Council"))),"70",(_xlfn.XLOOKUP(AD36,ud_organisation_owner[lookupValue],ud_organisation_owner[lookupKey],""))))</f>
        <v/>
      </c>
      <c r="AF36" s="3" t="str">
        <f t="shared" si="6"/>
        <v/>
      </c>
      <c r="AG36" s="3" t="str">
        <f>IF($A36="","",IF((AND($A36="ADD",OR(AF36="",AF36="Queenstown-Lakes District Council"))),"70",(_xlfn.XLOOKUP(AF36,ud_organisation_owner[lookupValue],ud_organisation_owner[lookupKey],""))))</f>
        <v/>
      </c>
      <c r="AH36" s="3" t="str">
        <f t="shared" si="7"/>
        <v/>
      </c>
      <c r="AI36" s="3" t="str">
        <f>IF($A36="","",IF((AND($A36="ADD",OR(AH36="",AH36="Local Authority"))),"17",(_xlfn.XLOOKUP(AH36,ud_sub_organisation[lookupValue],ud_sub_organisation[lookupKey],""))))</f>
        <v/>
      </c>
      <c r="AJ36" s="3" t="str">
        <f t="shared" si="8"/>
        <v/>
      </c>
      <c r="AK36" s="3" t="str">
        <f>IF($A36="","",IF((AND($A36="ADD",OR(AJ36="",AJ36="Vested assets"))),"12",(_xlfn.XLOOKUP(AJ36,ud_work_origin[lookupValue],ud_work_origin[lookupKey],""))))</f>
        <v/>
      </c>
      <c r="AL36" s="8"/>
      <c r="AM36" s="2" t="str">
        <f t="shared" si="9"/>
        <v/>
      </c>
      <c r="AN36" s="3" t="str">
        <f t="shared" si="10"/>
        <v/>
      </c>
      <c r="AO36" s="3" t="str">
        <f>IF($A36="","",IF((AND($A36="ADD",OR(AN36="",AN36="Excellent"))),"1",(_xlfn.XLOOKUP(AN36,condition[lookupValue],condition[lookupKey],""))))</f>
        <v/>
      </c>
      <c r="AP36" s="7" t="str">
        <f t="shared" si="11"/>
        <v/>
      </c>
      <c r="AQ36" s="9"/>
    </row>
    <row r="37" spans="2:43">
      <c r="B37" s="4"/>
      <c r="D37" s="3" t="str">
        <f>IF($A37="ADD",IF(NOT(ISBLANK(C37)),_xlfn.XLOOKUP(C37,roadnames[lookupValue],roadnames[lookupKey],"ERROR"),""), "")</f>
        <v/>
      </c>
      <c r="E37" s="5"/>
      <c r="F37" s="5"/>
      <c r="G37" s="4"/>
      <c r="H37" s="4"/>
      <c r="I37" s="6"/>
      <c r="K37" s="6" t="str">
        <f t="shared" si="0"/>
        <v/>
      </c>
      <c r="L37" s="4"/>
      <c r="N37" s="3" t="str">
        <f>IF($A37="ADD",IF(NOT(ISBLANK(M37)),_xlfn.XLOOKUP(M37,len_adjust_rsn[lookupValue],len_adjust_rsn[lookupKey],"ERROR"),""), "")</f>
        <v/>
      </c>
      <c r="O37" s="6" t="str">
        <f t="shared" si="1"/>
        <v/>
      </c>
      <c r="P37" s="6"/>
      <c r="Q37" s="6" t="str">
        <f t="shared" si="2"/>
        <v/>
      </c>
      <c r="S37" s="3" t="str">
        <f>IF($A37="ADD",IF(NOT(ISBLANK(R37)),_xlfn.XLOOKUP(R37,ud_road_hump_type[lookupValue],ud_road_hump_type[lookupKey],"ERROR"),""), "")</f>
        <v/>
      </c>
      <c r="U37" s="3" t="str">
        <f>IF($A37="ADD",IF(NOT(ISBLANK(T37)),_xlfn.XLOOKUP(T37,road_hump_material[lookupValue],road_hump_material[lookupKey],"ERROR"),""), "")</f>
        <v/>
      </c>
      <c r="V37" s="7"/>
      <c r="W37" s="4" t="str">
        <f t="shared" ca="1" si="3"/>
        <v/>
      </c>
      <c r="X37" s="4"/>
      <c r="Y37" s="3" t="str">
        <f t="shared" si="4"/>
        <v/>
      </c>
      <c r="Z37" s="3" t="str">
        <f>IF($A37="","",IF((AND($A37="ADD",OR(Y37="",Y37="In Use"))),"5",(_xlfn.XLOOKUP(Y37,ud_asset_status[lookupValue],ud_asset_status[lookupKey],""))))</f>
        <v/>
      </c>
      <c r="AA37" s="7"/>
      <c r="AC37" s="3" t="str">
        <f>IF($A37="ADD",IF(NOT(ISBLANK(AB37)),_xlfn.XLOOKUP(AB37,ar_replace_reason[lookupValue],ar_replace_reason[lookupKey],"ERROR"),""), "")</f>
        <v/>
      </c>
      <c r="AD37" s="3" t="str">
        <f t="shared" si="5"/>
        <v/>
      </c>
      <c r="AE37" s="3" t="str">
        <f>IF($A37="","",IF((AND($A37="ADD",OR(AD37="",AD37="Queenstown-Lakes District Council"))),"70",(_xlfn.XLOOKUP(AD37,ud_organisation_owner[lookupValue],ud_organisation_owner[lookupKey],""))))</f>
        <v/>
      </c>
      <c r="AF37" s="3" t="str">
        <f t="shared" si="6"/>
        <v/>
      </c>
      <c r="AG37" s="3" t="str">
        <f>IF($A37="","",IF((AND($A37="ADD",OR(AF37="",AF37="Queenstown-Lakes District Council"))),"70",(_xlfn.XLOOKUP(AF37,ud_organisation_owner[lookupValue],ud_organisation_owner[lookupKey],""))))</f>
        <v/>
      </c>
      <c r="AH37" s="3" t="str">
        <f t="shared" si="7"/>
        <v/>
      </c>
      <c r="AI37" s="3" t="str">
        <f>IF($A37="","",IF((AND($A37="ADD",OR(AH37="",AH37="Local Authority"))),"17",(_xlfn.XLOOKUP(AH37,ud_sub_organisation[lookupValue],ud_sub_organisation[lookupKey],""))))</f>
        <v/>
      </c>
      <c r="AJ37" s="3" t="str">
        <f t="shared" si="8"/>
        <v/>
      </c>
      <c r="AK37" s="3" t="str">
        <f>IF($A37="","",IF((AND($A37="ADD",OR(AJ37="",AJ37="Vested assets"))),"12",(_xlfn.XLOOKUP(AJ37,ud_work_origin[lookupValue],ud_work_origin[lookupKey],""))))</f>
        <v/>
      </c>
      <c r="AL37" s="8"/>
      <c r="AM37" s="2" t="str">
        <f t="shared" si="9"/>
        <v/>
      </c>
      <c r="AN37" s="3" t="str">
        <f t="shared" si="10"/>
        <v/>
      </c>
      <c r="AO37" s="3" t="str">
        <f>IF($A37="","",IF((AND($A37="ADD",OR(AN37="",AN37="Excellent"))),"1",(_xlfn.XLOOKUP(AN37,condition[lookupValue],condition[lookupKey],""))))</f>
        <v/>
      </c>
      <c r="AP37" s="7" t="str">
        <f t="shared" si="11"/>
        <v/>
      </c>
      <c r="AQ37" s="9"/>
    </row>
    <row r="38" spans="2:43">
      <c r="B38" s="4"/>
      <c r="D38" s="3" t="str">
        <f>IF($A38="ADD",IF(NOT(ISBLANK(C38)),_xlfn.XLOOKUP(C38,roadnames[lookupValue],roadnames[lookupKey],"ERROR"),""), "")</f>
        <v/>
      </c>
      <c r="E38" s="5"/>
      <c r="F38" s="5"/>
      <c r="G38" s="4"/>
      <c r="H38" s="4"/>
      <c r="I38" s="6"/>
      <c r="K38" s="6" t="str">
        <f t="shared" si="0"/>
        <v/>
      </c>
      <c r="L38" s="4"/>
      <c r="N38" s="3" t="str">
        <f>IF($A38="ADD",IF(NOT(ISBLANK(M38)),_xlfn.XLOOKUP(M38,len_adjust_rsn[lookupValue],len_adjust_rsn[lookupKey],"ERROR"),""), "")</f>
        <v/>
      </c>
      <c r="O38" s="6" t="str">
        <f t="shared" si="1"/>
        <v/>
      </c>
      <c r="P38" s="6"/>
      <c r="Q38" s="6" t="str">
        <f t="shared" si="2"/>
        <v/>
      </c>
      <c r="S38" s="3" t="str">
        <f>IF($A38="ADD",IF(NOT(ISBLANK(R38)),_xlfn.XLOOKUP(R38,ud_road_hump_type[lookupValue],ud_road_hump_type[lookupKey],"ERROR"),""), "")</f>
        <v/>
      </c>
      <c r="U38" s="3" t="str">
        <f>IF($A38="ADD",IF(NOT(ISBLANK(T38)),_xlfn.XLOOKUP(T38,road_hump_material[lookupValue],road_hump_material[lookupKey],"ERROR"),""), "")</f>
        <v/>
      </c>
      <c r="V38" s="7"/>
      <c r="W38" s="4" t="str">
        <f t="shared" ca="1" si="3"/>
        <v/>
      </c>
      <c r="X38" s="4"/>
      <c r="Y38" s="3" t="str">
        <f t="shared" si="4"/>
        <v/>
      </c>
      <c r="Z38" s="3" t="str">
        <f>IF($A38="","",IF((AND($A38="ADD",OR(Y38="",Y38="In Use"))),"5",(_xlfn.XLOOKUP(Y38,ud_asset_status[lookupValue],ud_asset_status[lookupKey],""))))</f>
        <v/>
      </c>
      <c r="AA38" s="7"/>
      <c r="AC38" s="3" t="str">
        <f>IF($A38="ADD",IF(NOT(ISBLANK(AB38)),_xlfn.XLOOKUP(AB38,ar_replace_reason[lookupValue],ar_replace_reason[lookupKey],"ERROR"),""), "")</f>
        <v/>
      </c>
      <c r="AD38" s="3" t="str">
        <f t="shared" si="5"/>
        <v/>
      </c>
      <c r="AE38" s="3" t="str">
        <f>IF($A38="","",IF((AND($A38="ADD",OR(AD38="",AD38="Queenstown-Lakes District Council"))),"70",(_xlfn.XLOOKUP(AD38,ud_organisation_owner[lookupValue],ud_organisation_owner[lookupKey],""))))</f>
        <v/>
      </c>
      <c r="AF38" s="3" t="str">
        <f t="shared" si="6"/>
        <v/>
      </c>
      <c r="AG38" s="3" t="str">
        <f>IF($A38="","",IF((AND($A38="ADD",OR(AF38="",AF38="Queenstown-Lakes District Council"))),"70",(_xlfn.XLOOKUP(AF38,ud_organisation_owner[lookupValue],ud_organisation_owner[lookupKey],""))))</f>
        <v/>
      </c>
      <c r="AH38" s="3" t="str">
        <f t="shared" si="7"/>
        <v/>
      </c>
      <c r="AI38" s="3" t="str">
        <f>IF($A38="","",IF((AND($A38="ADD",OR(AH38="",AH38="Local Authority"))),"17",(_xlfn.XLOOKUP(AH38,ud_sub_organisation[lookupValue],ud_sub_organisation[lookupKey],""))))</f>
        <v/>
      </c>
      <c r="AJ38" s="3" t="str">
        <f t="shared" si="8"/>
        <v/>
      </c>
      <c r="AK38" s="3" t="str">
        <f>IF($A38="","",IF((AND($A38="ADD",OR(AJ38="",AJ38="Vested assets"))),"12",(_xlfn.XLOOKUP(AJ38,ud_work_origin[lookupValue],ud_work_origin[lookupKey],""))))</f>
        <v/>
      </c>
      <c r="AL38" s="8"/>
      <c r="AM38" s="2" t="str">
        <f t="shared" si="9"/>
        <v/>
      </c>
      <c r="AN38" s="3" t="str">
        <f t="shared" si="10"/>
        <v/>
      </c>
      <c r="AO38" s="3" t="str">
        <f>IF($A38="","",IF((AND($A38="ADD",OR(AN38="",AN38="Excellent"))),"1",(_xlfn.XLOOKUP(AN38,condition[lookupValue],condition[lookupKey],""))))</f>
        <v/>
      </c>
      <c r="AP38" s="7" t="str">
        <f t="shared" si="11"/>
        <v/>
      </c>
      <c r="AQ38" s="9"/>
    </row>
    <row r="39" spans="2:43">
      <c r="B39" s="4"/>
      <c r="D39" s="3" t="str">
        <f>IF($A39="ADD",IF(NOT(ISBLANK(C39)),_xlfn.XLOOKUP(C39,roadnames[lookupValue],roadnames[lookupKey],"ERROR"),""), "")</f>
        <v/>
      </c>
      <c r="E39" s="5"/>
      <c r="F39" s="5"/>
      <c r="G39" s="4"/>
      <c r="H39" s="4"/>
      <c r="I39" s="6"/>
      <c r="K39" s="6" t="str">
        <f t="shared" si="0"/>
        <v/>
      </c>
      <c r="L39" s="4"/>
      <c r="N39" s="3" t="str">
        <f>IF($A39="ADD",IF(NOT(ISBLANK(M39)),_xlfn.XLOOKUP(M39,len_adjust_rsn[lookupValue],len_adjust_rsn[lookupKey],"ERROR"),""), "")</f>
        <v/>
      </c>
      <c r="O39" s="6" t="str">
        <f t="shared" si="1"/>
        <v/>
      </c>
      <c r="P39" s="6"/>
      <c r="Q39" s="6" t="str">
        <f t="shared" si="2"/>
        <v/>
      </c>
      <c r="S39" s="3" t="str">
        <f>IF($A39="ADD",IF(NOT(ISBLANK(R39)),_xlfn.XLOOKUP(R39,ud_road_hump_type[lookupValue],ud_road_hump_type[lookupKey],"ERROR"),""), "")</f>
        <v/>
      </c>
      <c r="U39" s="3" t="str">
        <f>IF($A39="ADD",IF(NOT(ISBLANK(T39)),_xlfn.XLOOKUP(T39,road_hump_material[lookupValue],road_hump_material[lookupKey],"ERROR"),""), "")</f>
        <v/>
      </c>
      <c r="V39" s="7"/>
      <c r="W39" s="4" t="str">
        <f t="shared" ca="1" si="3"/>
        <v/>
      </c>
      <c r="X39" s="4"/>
      <c r="Y39" s="3" t="str">
        <f t="shared" si="4"/>
        <v/>
      </c>
      <c r="Z39" s="3" t="str">
        <f>IF($A39="","",IF((AND($A39="ADD",OR(Y39="",Y39="In Use"))),"5",(_xlfn.XLOOKUP(Y39,ud_asset_status[lookupValue],ud_asset_status[lookupKey],""))))</f>
        <v/>
      </c>
      <c r="AA39" s="7"/>
      <c r="AC39" s="3" t="str">
        <f>IF($A39="ADD",IF(NOT(ISBLANK(AB39)),_xlfn.XLOOKUP(AB39,ar_replace_reason[lookupValue],ar_replace_reason[lookupKey],"ERROR"),""), "")</f>
        <v/>
      </c>
      <c r="AD39" s="3" t="str">
        <f t="shared" si="5"/>
        <v/>
      </c>
      <c r="AE39" s="3" t="str">
        <f>IF($A39="","",IF((AND($A39="ADD",OR(AD39="",AD39="Queenstown-Lakes District Council"))),"70",(_xlfn.XLOOKUP(AD39,ud_organisation_owner[lookupValue],ud_organisation_owner[lookupKey],""))))</f>
        <v/>
      </c>
      <c r="AF39" s="3" t="str">
        <f t="shared" si="6"/>
        <v/>
      </c>
      <c r="AG39" s="3" t="str">
        <f>IF($A39="","",IF((AND($A39="ADD",OR(AF39="",AF39="Queenstown-Lakes District Council"))),"70",(_xlfn.XLOOKUP(AF39,ud_organisation_owner[lookupValue],ud_organisation_owner[lookupKey],""))))</f>
        <v/>
      </c>
      <c r="AH39" s="3" t="str">
        <f t="shared" si="7"/>
        <v/>
      </c>
      <c r="AI39" s="3" t="str">
        <f>IF($A39="","",IF((AND($A39="ADD",OR(AH39="",AH39="Local Authority"))),"17",(_xlfn.XLOOKUP(AH39,ud_sub_organisation[lookupValue],ud_sub_organisation[lookupKey],""))))</f>
        <v/>
      </c>
      <c r="AJ39" s="3" t="str">
        <f t="shared" si="8"/>
        <v/>
      </c>
      <c r="AK39" s="3" t="str">
        <f>IF($A39="","",IF((AND($A39="ADD",OR(AJ39="",AJ39="Vested assets"))),"12",(_xlfn.XLOOKUP(AJ39,ud_work_origin[lookupValue],ud_work_origin[lookupKey],""))))</f>
        <v/>
      </c>
      <c r="AL39" s="8"/>
      <c r="AM39" s="2" t="str">
        <f t="shared" si="9"/>
        <v/>
      </c>
      <c r="AN39" s="3" t="str">
        <f t="shared" si="10"/>
        <v/>
      </c>
      <c r="AO39" s="3" t="str">
        <f>IF($A39="","",IF((AND($A39="ADD",OR(AN39="",AN39="Excellent"))),"1",(_xlfn.XLOOKUP(AN39,condition[lookupValue],condition[lookupKey],""))))</f>
        <v/>
      </c>
      <c r="AP39" s="7" t="str">
        <f t="shared" si="11"/>
        <v/>
      </c>
      <c r="AQ39" s="9"/>
    </row>
    <row r="40" spans="2:43">
      <c r="B40" s="4"/>
      <c r="D40" s="3" t="str">
        <f>IF($A40="ADD",IF(NOT(ISBLANK(C40)),_xlfn.XLOOKUP(C40,roadnames[lookupValue],roadnames[lookupKey],"ERROR"),""), "")</f>
        <v/>
      </c>
      <c r="E40" s="5"/>
      <c r="F40" s="5"/>
      <c r="G40" s="4"/>
      <c r="H40" s="4"/>
      <c r="I40" s="6"/>
      <c r="K40" s="6" t="str">
        <f t="shared" si="0"/>
        <v/>
      </c>
      <c r="L40" s="4"/>
      <c r="N40" s="3" t="str">
        <f>IF($A40="ADD",IF(NOT(ISBLANK(M40)),_xlfn.XLOOKUP(M40,len_adjust_rsn[lookupValue],len_adjust_rsn[lookupKey],"ERROR"),""), "")</f>
        <v/>
      </c>
      <c r="O40" s="6" t="str">
        <f t="shared" si="1"/>
        <v/>
      </c>
      <c r="P40" s="6"/>
      <c r="Q40" s="6" t="str">
        <f t="shared" si="2"/>
        <v/>
      </c>
      <c r="S40" s="3" t="str">
        <f>IF($A40="ADD",IF(NOT(ISBLANK(R40)),_xlfn.XLOOKUP(R40,ud_road_hump_type[lookupValue],ud_road_hump_type[lookupKey],"ERROR"),""), "")</f>
        <v/>
      </c>
      <c r="U40" s="3" t="str">
        <f>IF($A40="ADD",IF(NOT(ISBLANK(T40)),_xlfn.XLOOKUP(T40,road_hump_material[lookupValue],road_hump_material[lookupKey],"ERROR"),""), "")</f>
        <v/>
      </c>
      <c r="V40" s="7"/>
      <c r="W40" s="4" t="str">
        <f t="shared" ca="1" si="3"/>
        <v/>
      </c>
      <c r="X40" s="4"/>
      <c r="Y40" s="3" t="str">
        <f t="shared" si="4"/>
        <v/>
      </c>
      <c r="Z40" s="3" t="str">
        <f>IF($A40="","",IF((AND($A40="ADD",OR(Y40="",Y40="In Use"))),"5",(_xlfn.XLOOKUP(Y40,ud_asset_status[lookupValue],ud_asset_status[lookupKey],""))))</f>
        <v/>
      </c>
      <c r="AA40" s="7"/>
      <c r="AC40" s="3" t="str">
        <f>IF($A40="ADD",IF(NOT(ISBLANK(AB40)),_xlfn.XLOOKUP(AB40,ar_replace_reason[lookupValue],ar_replace_reason[lookupKey],"ERROR"),""), "")</f>
        <v/>
      </c>
      <c r="AD40" s="3" t="str">
        <f t="shared" si="5"/>
        <v/>
      </c>
      <c r="AE40" s="3" t="str">
        <f>IF($A40="","",IF((AND($A40="ADD",OR(AD40="",AD40="Queenstown-Lakes District Council"))),"70",(_xlfn.XLOOKUP(AD40,ud_organisation_owner[lookupValue],ud_organisation_owner[lookupKey],""))))</f>
        <v/>
      </c>
      <c r="AF40" s="3" t="str">
        <f t="shared" si="6"/>
        <v/>
      </c>
      <c r="AG40" s="3" t="str">
        <f>IF($A40="","",IF((AND($A40="ADD",OR(AF40="",AF40="Queenstown-Lakes District Council"))),"70",(_xlfn.XLOOKUP(AF40,ud_organisation_owner[lookupValue],ud_organisation_owner[lookupKey],""))))</f>
        <v/>
      </c>
      <c r="AH40" s="3" t="str">
        <f t="shared" si="7"/>
        <v/>
      </c>
      <c r="AI40" s="3" t="str">
        <f>IF($A40="","",IF((AND($A40="ADD",OR(AH40="",AH40="Local Authority"))),"17",(_xlfn.XLOOKUP(AH40,ud_sub_organisation[lookupValue],ud_sub_organisation[lookupKey],""))))</f>
        <v/>
      </c>
      <c r="AJ40" s="3" t="str">
        <f t="shared" si="8"/>
        <v/>
      </c>
      <c r="AK40" s="3" t="str">
        <f>IF($A40="","",IF((AND($A40="ADD",OR(AJ40="",AJ40="Vested assets"))),"12",(_xlfn.XLOOKUP(AJ40,ud_work_origin[lookupValue],ud_work_origin[lookupKey],""))))</f>
        <v/>
      </c>
      <c r="AL40" s="8"/>
      <c r="AM40" s="2" t="str">
        <f t="shared" si="9"/>
        <v/>
      </c>
      <c r="AN40" s="3" t="str">
        <f t="shared" si="10"/>
        <v/>
      </c>
      <c r="AO40" s="3" t="str">
        <f>IF($A40="","",IF((AND($A40="ADD",OR(AN40="",AN40="Excellent"))),"1",(_xlfn.XLOOKUP(AN40,condition[lookupValue],condition[lookupKey],""))))</f>
        <v/>
      </c>
      <c r="AP40" s="7" t="str">
        <f t="shared" si="11"/>
        <v/>
      </c>
      <c r="AQ40" s="9"/>
    </row>
    <row r="41" spans="2:43">
      <c r="B41" s="4"/>
      <c r="D41" s="3" t="str">
        <f>IF($A41="ADD",IF(NOT(ISBLANK(C41)),_xlfn.XLOOKUP(C41,roadnames[lookupValue],roadnames[lookupKey],"ERROR"),""), "")</f>
        <v/>
      </c>
      <c r="E41" s="5"/>
      <c r="F41" s="5"/>
      <c r="G41" s="4"/>
      <c r="H41" s="4"/>
      <c r="I41" s="6"/>
      <c r="K41" s="6" t="str">
        <f t="shared" si="0"/>
        <v/>
      </c>
      <c r="L41" s="4"/>
      <c r="N41" s="3" t="str">
        <f>IF($A41="ADD",IF(NOT(ISBLANK(M41)),_xlfn.XLOOKUP(M41,len_adjust_rsn[lookupValue],len_adjust_rsn[lookupKey],"ERROR"),""), "")</f>
        <v/>
      </c>
      <c r="O41" s="6" t="str">
        <f t="shared" si="1"/>
        <v/>
      </c>
      <c r="P41" s="6"/>
      <c r="Q41" s="6" t="str">
        <f t="shared" si="2"/>
        <v/>
      </c>
      <c r="S41" s="3" t="str">
        <f>IF($A41="ADD",IF(NOT(ISBLANK(R41)),_xlfn.XLOOKUP(R41,ud_road_hump_type[lookupValue],ud_road_hump_type[lookupKey],"ERROR"),""), "")</f>
        <v/>
      </c>
      <c r="U41" s="3" t="str">
        <f>IF($A41="ADD",IF(NOT(ISBLANK(T41)),_xlfn.XLOOKUP(T41,road_hump_material[lookupValue],road_hump_material[lookupKey],"ERROR"),""), "")</f>
        <v/>
      </c>
      <c r="V41" s="7"/>
      <c r="W41" s="4" t="str">
        <f t="shared" ca="1" si="3"/>
        <v/>
      </c>
      <c r="X41" s="4"/>
      <c r="Y41" s="3" t="str">
        <f t="shared" si="4"/>
        <v/>
      </c>
      <c r="Z41" s="3" t="str">
        <f>IF($A41="","",IF((AND($A41="ADD",OR(Y41="",Y41="In Use"))),"5",(_xlfn.XLOOKUP(Y41,ud_asset_status[lookupValue],ud_asset_status[lookupKey],""))))</f>
        <v/>
      </c>
      <c r="AA41" s="7"/>
      <c r="AC41" s="3" t="str">
        <f>IF($A41="ADD",IF(NOT(ISBLANK(AB41)),_xlfn.XLOOKUP(AB41,ar_replace_reason[lookupValue],ar_replace_reason[lookupKey],"ERROR"),""), "")</f>
        <v/>
      </c>
      <c r="AD41" s="3" t="str">
        <f t="shared" si="5"/>
        <v/>
      </c>
      <c r="AE41" s="3" t="str">
        <f>IF($A41="","",IF((AND($A41="ADD",OR(AD41="",AD41="Queenstown-Lakes District Council"))),"70",(_xlfn.XLOOKUP(AD41,ud_organisation_owner[lookupValue],ud_organisation_owner[lookupKey],""))))</f>
        <v/>
      </c>
      <c r="AF41" s="3" t="str">
        <f t="shared" si="6"/>
        <v/>
      </c>
      <c r="AG41" s="3" t="str">
        <f>IF($A41="","",IF((AND($A41="ADD",OR(AF41="",AF41="Queenstown-Lakes District Council"))),"70",(_xlfn.XLOOKUP(AF41,ud_organisation_owner[lookupValue],ud_organisation_owner[lookupKey],""))))</f>
        <v/>
      </c>
      <c r="AH41" s="3" t="str">
        <f t="shared" si="7"/>
        <v/>
      </c>
      <c r="AI41" s="3" t="str">
        <f>IF($A41="","",IF((AND($A41="ADD",OR(AH41="",AH41="Local Authority"))),"17",(_xlfn.XLOOKUP(AH41,ud_sub_organisation[lookupValue],ud_sub_organisation[lookupKey],""))))</f>
        <v/>
      </c>
      <c r="AJ41" s="3" t="str">
        <f t="shared" si="8"/>
        <v/>
      </c>
      <c r="AK41" s="3" t="str">
        <f>IF($A41="","",IF((AND($A41="ADD",OR(AJ41="",AJ41="Vested assets"))),"12",(_xlfn.XLOOKUP(AJ41,ud_work_origin[lookupValue],ud_work_origin[lookupKey],""))))</f>
        <v/>
      </c>
      <c r="AL41" s="8"/>
      <c r="AM41" s="2" t="str">
        <f t="shared" si="9"/>
        <v/>
      </c>
      <c r="AN41" s="3" t="str">
        <f t="shared" si="10"/>
        <v/>
      </c>
      <c r="AO41" s="3" t="str">
        <f>IF($A41="","",IF((AND($A41="ADD",OR(AN41="",AN41="Excellent"))),"1",(_xlfn.XLOOKUP(AN41,condition[lookupValue],condition[lookupKey],""))))</f>
        <v/>
      </c>
      <c r="AP41" s="7" t="str">
        <f t="shared" si="11"/>
        <v/>
      </c>
      <c r="AQ41" s="9"/>
    </row>
    <row r="42" spans="2:43">
      <c r="B42" s="4"/>
      <c r="D42" s="3" t="str">
        <f>IF($A42="ADD",IF(NOT(ISBLANK(C42)),_xlfn.XLOOKUP(C42,roadnames[lookupValue],roadnames[lookupKey],"ERROR"),""), "")</f>
        <v/>
      </c>
      <c r="E42" s="5"/>
      <c r="F42" s="5"/>
      <c r="G42" s="4"/>
      <c r="H42" s="4"/>
      <c r="I42" s="6"/>
      <c r="K42" s="6" t="str">
        <f t="shared" si="0"/>
        <v/>
      </c>
      <c r="L42" s="4"/>
      <c r="N42" s="3" t="str">
        <f>IF($A42="ADD",IF(NOT(ISBLANK(M42)),_xlfn.XLOOKUP(M42,len_adjust_rsn[lookupValue],len_adjust_rsn[lookupKey],"ERROR"),""), "")</f>
        <v/>
      </c>
      <c r="O42" s="6" t="str">
        <f t="shared" si="1"/>
        <v/>
      </c>
      <c r="P42" s="6"/>
      <c r="Q42" s="6" t="str">
        <f t="shared" si="2"/>
        <v/>
      </c>
      <c r="S42" s="3" t="str">
        <f>IF($A42="ADD",IF(NOT(ISBLANK(R42)),_xlfn.XLOOKUP(R42,ud_road_hump_type[lookupValue],ud_road_hump_type[lookupKey],"ERROR"),""), "")</f>
        <v/>
      </c>
      <c r="U42" s="3" t="str">
        <f>IF($A42="ADD",IF(NOT(ISBLANK(T42)),_xlfn.XLOOKUP(T42,road_hump_material[lookupValue],road_hump_material[lookupKey],"ERROR"),""), "")</f>
        <v/>
      </c>
      <c r="V42" s="7"/>
      <c r="W42" s="4" t="str">
        <f t="shared" ca="1" si="3"/>
        <v/>
      </c>
      <c r="X42" s="4"/>
      <c r="Y42" s="3" t="str">
        <f t="shared" si="4"/>
        <v/>
      </c>
      <c r="Z42" s="3" t="str">
        <f>IF($A42="","",IF((AND($A42="ADD",OR(Y42="",Y42="In Use"))),"5",(_xlfn.XLOOKUP(Y42,ud_asset_status[lookupValue],ud_asset_status[lookupKey],""))))</f>
        <v/>
      </c>
      <c r="AA42" s="7"/>
      <c r="AC42" s="3" t="str">
        <f>IF($A42="ADD",IF(NOT(ISBLANK(AB42)),_xlfn.XLOOKUP(AB42,ar_replace_reason[lookupValue],ar_replace_reason[lookupKey],"ERROR"),""), "")</f>
        <v/>
      </c>
      <c r="AD42" s="3" t="str">
        <f t="shared" si="5"/>
        <v/>
      </c>
      <c r="AE42" s="3" t="str">
        <f>IF($A42="","",IF((AND($A42="ADD",OR(AD42="",AD42="Queenstown-Lakes District Council"))),"70",(_xlfn.XLOOKUP(AD42,ud_organisation_owner[lookupValue],ud_organisation_owner[lookupKey],""))))</f>
        <v/>
      </c>
      <c r="AF42" s="3" t="str">
        <f t="shared" si="6"/>
        <v/>
      </c>
      <c r="AG42" s="3" t="str">
        <f>IF($A42="","",IF((AND($A42="ADD",OR(AF42="",AF42="Queenstown-Lakes District Council"))),"70",(_xlfn.XLOOKUP(AF42,ud_organisation_owner[lookupValue],ud_organisation_owner[lookupKey],""))))</f>
        <v/>
      </c>
      <c r="AH42" s="3" t="str">
        <f t="shared" si="7"/>
        <v/>
      </c>
      <c r="AI42" s="3" t="str">
        <f>IF($A42="","",IF((AND($A42="ADD",OR(AH42="",AH42="Local Authority"))),"17",(_xlfn.XLOOKUP(AH42,ud_sub_organisation[lookupValue],ud_sub_organisation[lookupKey],""))))</f>
        <v/>
      </c>
      <c r="AJ42" s="3" t="str">
        <f t="shared" si="8"/>
        <v/>
      </c>
      <c r="AK42" s="3" t="str">
        <f>IF($A42="","",IF((AND($A42="ADD",OR(AJ42="",AJ42="Vested assets"))),"12",(_xlfn.XLOOKUP(AJ42,ud_work_origin[lookupValue],ud_work_origin[lookupKey],""))))</f>
        <v/>
      </c>
      <c r="AL42" s="8"/>
      <c r="AM42" s="2" t="str">
        <f t="shared" si="9"/>
        <v/>
      </c>
      <c r="AN42" s="3" t="str">
        <f t="shared" si="10"/>
        <v/>
      </c>
      <c r="AO42" s="3" t="str">
        <f>IF($A42="","",IF((AND($A42="ADD",OR(AN42="",AN42="Excellent"))),"1",(_xlfn.XLOOKUP(AN42,condition[lookupValue],condition[lookupKey],""))))</f>
        <v/>
      </c>
      <c r="AP42" s="7" t="str">
        <f t="shared" si="11"/>
        <v/>
      </c>
      <c r="AQ42" s="9"/>
    </row>
    <row r="43" spans="2:43">
      <c r="B43" s="4"/>
      <c r="D43" s="3" t="str">
        <f>IF($A43="ADD",IF(NOT(ISBLANK(C43)),_xlfn.XLOOKUP(C43,roadnames[lookupValue],roadnames[lookupKey],"ERROR"),""), "")</f>
        <v/>
      </c>
      <c r="E43" s="5"/>
      <c r="F43" s="5"/>
      <c r="G43" s="4"/>
      <c r="H43" s="4"/>
      <c r="I43" s="6"/>
      <c r="K43" s="6" t="str">
        <f t="shared" si="0"/>
        <v/>
      </c>
      <c r="L43" s="4"/>
      <c r="N43" s="3" t="str">
        <f>IF($A43="ADD",IF(NOT(ISBLANK(M43)),_xlfn.XLOOKUP(M43,len_adjust_rsn[lookupValue],len_adjust_rsn[lookupKey],"ERROR"),""), "")</f>
        <v/>
      </c>
      <c r="O43" s="6" t="str">
        <f t="shared" si="1"/>
        <v/>
      </c>
      <c r="P43" s="6"/>
      <c r="Q43" s="6" t="str">
        <f t="shared" si="2"/>
        <v/>
      </c>
      <c r="S43" s="3" t="str">
        <f>IF($A43="ADD",IF(NOT(ISBLANK(R43)),_xlfn.XLOOKUP(R43,ud_road_hump_type[lookupValue],ud_road_hump_type[lookupKey],"ERROR"),""), "")</f>
        <v/>
      </c>
      <c r="U43" s="3" t="str">
        <f>IF($A43="ADD",IF(NOT(ISBLANK(T43)),_xlfn.XLOOKUP(T43,road_hump_material[lookupValue],road_hump_material[lookupKey],"ERROR"),""), "")</f>
        <v/>
      </c>
      <c r="V43" s="7"/>
      <c r="W43" s="4" t="str">
        <f t="shared" ca="1" si="3"/>
        <v/>
      </c>
      <c r="X43" s="4"/>
      <c r="Y43" s="3" t="str">
        <f t="shared" si="4"/>
        <v/>
      </c>
      <c r="Z43" s="3" t="str">
        <f>IF($A43="","",IF((AND($A43="ADD",OR(Y43="",Y43="In Use"))),"5",(_xlfn.XLOOKUP(Y43,ud_asset_status[lookupValue],ud_asset_status[lookupKey],""))))</f>
        <v/>
      </c>
      <c r="AA43" s="7"/>
      <c r="AC43" s="3" t="str">
        <f>IF($A43="ADD",IF(NOT(ISBLANK(AB43)),_xlfn.XLOOKUP(AB43,ar_replace_reason[lookupValue],ar_replace_reason[lookupKey],"ERROR"),""), "")</f>
        <v/>
      </c>
      <c r="AD43" s="3" t="str">
        <f t="shared" si="5"/>
        <v/>
      </c>
      <c r="AE43" s="3" t="str">
        <f>IF($A43="","",IF((AND($A43="ADD",OR(AD43="",AD43="Queenstown-Lakes District Council"))),"70",(_xlfn.XLOOKUP(AD43,ud_organisation_owner[lookupValue],ud_organisation_owner[lookupKey],""))))</f>
        <v/>
      </c>
      <c r="AF43" s="3" t="str">
        <f t="shared" si="6"/>
        <v/>
      </c>
      <c r="AG43" s="3" t="str">
        <f>IF($A43="","",IF((AND($A43="ADD",OR(AF43="",AF43="Queenstown-Lakes District Council"))),"70",(_xlfn.XLOOKUP(AF43,ud_organisation_owner[lookupValue],ud_organisation_owner[lookupKey],""))))</f>
        <v/>
      </c>
      <c r="AH43" s="3" t="str">
        <f t="shared" si="7"/>
        <v/>
      </c>
      <c r="AI43" s="3" t="str">
        <f>IF($A43="","",IF((AND($A43="ADD",OR(AH43="",AH43="Local Authority"))),"17",(_xlfn.XLOOKUP(AH43,ud_sub_organisation[lookupValue],ud_sub_organisation[lookupKey],""))))</f>
        <v/>
      </c>
      <c r="AJ43" s="3" t="str">
        <f t="shared" si="8"/>
        <v/>
      </c>
      <c r="AK43" s="3" t="str">
        <f>IF($A43="","",IF((AND($A43="ADD",OR(AJ43="",AJ43="Vested assets"))),"12",(_xlfn.XLOOKUP(AJ43,ud_work_origin[lookupValue],ud_work_origin[lookupKey],""))))</f>
        <v/>
      </c>
      <c r="AL43" s="8"/>
      <c r="AM43" s="2" t="str">
        <f t="shared" si="9"/>
        <v/>
      </c>
      <c r="AN43" s="3" t="str">
        <f t="shared" si="10"/>
        <v/>
      </c>
      <c r="AO43" s="3" t="str">
        <f>IF($A43="","",IF((AND($A43="ADD",OR(AN43="",AN43="Excellent"))),"1",(_xlfn.XLOOKUP(AN43,condition[lookupValue],condition[lookupKey],""))))</f>
        <v/>
      </c>
      <c r="AP43" s="7" t="str">
        <f t="shared" si="11"/>
        <v/>
      </c>
      <c r="AQ43" s="9"/>
    </row>
    <row r="44" spans="2:43">
      <c r="B44" s="4"/>
      <c r="D44" s="3" t="str">
        <f>IF($A44="ADD",IF(NOT(ISBLANK(C44)),_xlfn.XLOOKUP(C44,roadnames[lookupValue],roadnames[lookupKey],"ERROR"),""), "")</f>
        <v/>
      </c>
      <c r="E44" s="5"/>
      <c r="F44" s="5"/>
      <c r="G44" s="4"/>
      <c r="H44" s="4"/>
      <c r="I44" s="6"/>
      <c r="K44" s="6" t="str">
        <f t="shared" si="0"/>
        <v/>
      </c>
      <c r="L44" s="4"/>
      <c r="N44" s="3" t="str">
        <f>IF($A44="ADD",IF(NOT(ISBLANK(M44)),_xlfn.XLOOKUP(M44,len_adjust_rsn[lookupValue],len_adjust_rsn[lookupKey],"ERROR"),""), "")</f>
        <v/>
      </c>
      <c r="O44" s="6" t="str">
        <f t="shared" si="1"/>
        <v/>
      </c>
      <c r="P44" s="6"/>
      <c r="Q44" s="6" t="str">
        <f t="shared" si="2"/>
        <v/>
      </c>
      <c r="S44" s="3" t="str">
        <f>IF($A44="ADD",IF(NOT(ISBLANK(R44)),_xlfn.XLOOKUP(R44,ud_road_hump_type[lookupValue],ud_road_hump_type[lookupKey],"ERROR"),""), "")</f>
        <v/>
      </c>
      <c r="U44" s="3" t="str">
        <f>IF($A44="ADD",IF(NOT(ISBLANK(T44)),_xlfn.XLOOKUP(T44,road_hump_material[lookupValue],road_hump_material[lookupKey],"ERROR"),""), "")</f>
        <v/>
      </c>
      <c r="V44" s="7"/>
      <c r="W44" s="4" t="str">
        <f t="shared" ca="1" si="3"/>
        <v/>
      </c>
      <c r="X44" s="4"/>
      <c r="Y44" s="3" t="str">
        <f t="shared" si="4"/>
        <v/>
      </c>
      <c r="Z44" s="3" t="str">
        <f>IF($A44="","",IF((AND($A44="ADD",OR(Y44="",Y44="In Use"))),"5",(_xlfn.XLOOKUP(Y44,ud_asset_status[lookupValue],ud_asset_status[lookupKey],""))))</f>
        <v/>
      </c>
      <c r="AA44" s="7"/>
      <c r="AC44" s="3" t="str">
        <f>IF($A44="ADD",IF(NOT(ISBLANK(AB44)),_xlfn.XLOOKUP(AB44,ar_replace_reason[lookupValue],ar_replace_reason[lookupKey],"ERROR"),""), "")</f>
        <v/>
      </c>
      <c r="AD44" s="3" t="str">
        <f t="shared" si="5"/>
        <v/>
      </c>
      <c r="AE44" s="3" t="str">
        <f>IF($A44="","",IF((AND($A44="ADD",OR(AD44="",AD44="Queenstown-Lakes District Council"))),"70",(_xlfn.XLOOKUP(AD44,ud_organisation_owner[lookupValue],ud_organisation_owner[lookupKey],""))))</f>
        <v/>
      </c>
      <c r="AF44" s="3" t="str">
        <f t="shared" si="6"/>
        <v/>
      </c>
      <c r="AG44" s="3" t="str">
        <f>IF($A44="","",IF((AND($A44="ADD",OR(AF44="",AF44="Queenstown-Lakes District Council"))),"70",(_xlfn.XLOOKUP(AF44,ud_organisation_owner[lookupValue],ud_organisation_owner[lookupKey],""))))</f>
        <v/>
      </c>
      <c r="AH44" s="3" t="str">
        <f t="shared" si="7"/>
        <v/>
      </c>
      <c r="AI44" s="3" t="str">
        <f>IF($A44="","",IF((AND($A44="ADD",OR(AH44="",AH44="Local Authority"))),"17",(_xlfn.XLOOKUP(AH44,ud_sub_organisation[lookupValue],ud_sub_organisation[lookupKey],""))))</f>
        <v/>
      </c>
      <c r="AJ44" s="3" t="str">
        <f t="shared" si="8"/>
        <v/>
      </c>
      <c r="AK44" s="3" t="str">
        <f>IF($A44="","",IF((AND($A44="ADD",OR(AJ44="",AJ44="Vested assets"))),"12",(_xlfn.XLOOKUP(AJ44,ud_work_origin[lookupValue],ud_work_origin[lookupKey],""))))</f>
        <v/>
      </c>
      <c r="AL44" s="8"/>
      <c r="AM44" s="2" t="str">
        <f t="shared" si="9"/>
        <v/>
      </c>
      <c r="AN44" s="3" t="str">
        <f t="shared" si="10"/>
        <v/>
      </c>
      <c r="AO44" s="3" t="str">
        <f>IF($A44="","",IF((AND($A44="ADD",OR(AN44="",AN44="Excellent"))),"1",(_xlfn.XLOOKUP(AN44,condition[lookupValue],condition[lookupKey],""))))</f>
        <v/>
      </c>
      <c r="AP44" s="7" t="str">
        <f t="shared" si="11"/>
        <v/>
      </c>
      <c r="AQ44" s="9"/>
    </row>
    <row r="45" spans="2:43">
      <c r="B45" s="4"/>
      <c r="D45" s="3" t="str">
        <f>IF($A45="ADD",IF(NOT(ISBLANK(C45)),_xlfn.XLOOKUP(C45,roadnames[lookupValue],roadnames[lookupKey],"ERROR"),""), "")</f>
        <v/>
      </c>
      <c r="E45" s="5"/>
      <c r="F45" s="5"/>
      <c r="G45" s="4"/>
      <c r="H45" s="4"/>
      <c r="I45" s="6"/>
      <c r="K45" s="6" t="str">
        <f t="shared" si="0"/>
        <v/>
      </c>
      <c r="L45" s="4"/>
      <c r="N45" s="3" t="str">
        <f>IF($A45="ADD",IF(NOT(ISBLANK(M45)),_xlfn.XLOOKUP(M45,len_adjust_rsn[lookupValue],len_adjust_rsn[lookupKey],"ERROR"),""), "")</f>
        <v/>
      </c>
      <c r="O45" s="6" t="str">
        <f t="shared" si="1"/>
        <v/>
      </c>
      <c r="P45" s="6"/>
      <c r="Q45" s="6" t="str">
        <f t="shared" si="2"/>
        <v/>
      </c>
      <c r="S45" s="3" t="str">
        <f>IF($A45="ADD",IF(NOT(ISBLANK(R45)),_xlfn.XLOOKUP(R45,ud_road_hump_type[lookupValue],ud_road_hump_type[lookupKey],"ERROR"),""), "")</f>
        <v/>
      </c>
      <c r="U45" s="3" t="str">
        <f>IF($A45="ADD",IF(NOT(ISBLANK(T45)),_xlfn.XLOOKUP(T45,road_hump_material[lookupValue],road_hump_material[lookupKey],"ERROR"),""), "")</f>
        <v/>
      </c>
      <c r="V45" s="7"/>
      <c r="W45" s="4" t="str">
        <f t="shared" ca="1" si="3"/>
        <v/>
      </c>
      <c r="X45" s="4"/>
      <c r="Y45" s="3" t="str">
        <f t="shared" si="4"/>
        <v/>
      </c>
      <c r="Z45" s="3" t="str">
        <f>IF($A45="","",IF((AND($A45="ADD",OR(Y45="",Y45="In Use"))),"5",(_xlfn.XLOOKUP(Y45,ud_asset_status[lookupValue],ud_asset_status[lookupKey],""))))</f>
        <v/>
      </c>
      <c r="AA45" s="7"/>
      <c r="AC45" s="3" t="str">
        <f>IF($A45="ADD",IF(NOT(ISBLANK(AB45)),_xlfn.XLOOKUP(AB45,ar_replace_reason[lookupValue],ar_replace_reason[lookupKey],"ERROR"),""), "")</f>
        <v/>
      </c>
      <c r="AD45" s="3" t="str">
        <f t="shared" si="5"/>
        <v/>
      </c>
      <c r="AE45" s="3" t="str">
        <f>IF($A45="","",IF((AND($A45="ADD",OR(AD45="",AD45="Queenstown-Lakes District Council"))),"70",(_xlfn.XLOOKUP(AD45,ud_organisation_owner[lookupValue],ud_organisation_owner[lookupKey],""))))</f>
        <v/>
      </c>
      <c r="AF45" s="3" t="str">
        <f t="shared" si="6"/>
        <v/>
      </c>
      <c r="AG45" s="3" t="str">
        <f>IF($A45="","",IF((AND($A45="ADD",OR(AF45="",AF45="Queenstown-Lakes District Council"))),"70",(_xlfn.XLOOKUP(AF45,ud_organisation_owner[lookupValue],ud_organisation_owner[lookupKey],""))))</f>
        <v/>
      </c>
      <c r="AH45" s="3" t="str">
        <f t="shared" si="7"/>
        <v/>
      </c>
      <c r="AI45" s="3" t="str">
        <f>IF($A45="","",IF((AND($A45="ADD",OR(AH45="",AH45="Local Authority"))),"17",(_xlfn.XLOOKUP(AH45,ud_sub_organisation[lookupValue],ud_sub_organisation[lookupKey],""))))</f>
        <v/>
      </c>
      <c r="AJ45" s="3" t="str">
        <f t="shared" si="8"/>
        <v/>
      </c>
      <c r="AK45" s="3" t="str">
        <f>IF($A45="","",IF((AND($A45="ADD",OR(AJ45="",AJ45="Vested assets"))),"12",(_xlfn.XLOOKUP(AJ45,ud_work_origin[lookupValue],ud_work_origin[lookupKey],""))))</f>
        <v/>
      </c>
      <c r="AL45" s="8"/>
      <c r="AM45" s="2" t="str">
        <f t="shared" si="9"/>
        <v/>
      </c>
      <c r="AN45" s="3" t="str">
        <f t="shared" si="10"/>
        <v/>
      </c>
      <c r="AO45" s="3" t="str">
        <f>IF($A45="","",IF((AND($A45="ADD",OR(AN45="",AN45="Excellent"))),"1",(_xlfn.XLOOKUP(AN45,condition[lookupValue],condition[lookupKey],""))))</f>
        <v/>
      </c>
      <c r="AP45" s="7" t="str">
        <f t="shared" si="11"/>
        <v/>
      </c>
      <c r="AQ45" s="9"/>
    </row>
    <row r="46" spans="2:43">
      <c r="B46" s="4"/>
      <c r="D46" s="3" t="str">
        <f>IF($A46="ADD",IF(NOT(ISBLANK(C46)),_xlfn.XLOOKUP(C46,roadnames[lookupValue],roadnames[lookupKey],"ERROR"),""), "")</f>
        <v/>
      </c>
      <c r="E46" s="5"/>
      <c r="F46" s="5"/>
      <c r="G46" s="4"/>
      <c r="H46" s="4"/>
      <c r="I46" s="6"/>
      <c r="K46" s="6" t="str">
        <f t="shared" si="0"/>
        <v/>
      </c>
      <c r="L46" s="4"/>
      <c r="N46" s="3" t="str">
        <f>IF($A46="ADD",IF(NOT(ISBLANK(M46)),_xlfn.XLOOKUP(M46,len_adjust_rsn[lookupValue],len_adjust_rsn[lookupKey],"ERROR"),""), "")</f>
        <v/>
      </c>
      <c r="O46" s="6" t="str">
        <f t="shared" si="1"/>
        <v/>
      </c>
      <c r="P46" s="6"/>
      <c r="Q46" s="6" t="str">
        <f t="shared" si="2"/>
        <v/>
      </c>
      <c r="S46" s="3" t="str">
        <f>IF($A46="ADD",IF(NOT(ISBLANK(R46)),_xlfn.XLOOKUP(R46,ud_road_hump_type[lookupValue],ud_road_hump_type[lookupKey],"ERROR"),""), "")</f>
        <v/>
      </c>
      <c r="U46" s="3" t="str">
        <f>IF($A46="ADD",IF(NOT(ISBLANK(T46)),_xlfn.XLOOKUP(T46,road_hump_material[lookupValue],road_hump_material[lookupKey],"ERROR"),""), "")</f>
        <v/>
      </c>
      <c r="V46" s="7"/>
      <c r="W46" s="4" t="str">
        <f t="shared" ca="1" si="3"/>
        <v/>
      </c>
      <c r="X46" s="4"/>
      <c r="Y46" s="3" t="str">
        <f t="shared" si="4"/>
        <v/>
      </c>
      <c r="Z46" s="3" t="str">
        <f>IF($A46="","",IF((AND($A46="ADD",OR(Y46="",Y46="In Use"))),"5",(_xlfn.XLOOKUP(Y46,ud_asset_status[lookupValue],ud_asset_status[lookupKey],""))))</f>
        <v/>
      </c>
      <c r="AA46" s="7"/>
      <c r="AC46" s="3" t="str">
        <f>IF($A46="ADD",IF(NOT(ISBLANK(AB46)),_xlfn.XLOOKUP(AB46,ar_replace_reason[lookupValue],ar_replace_reason[lookupKey],"ERROR"),""), "")</f>
        <v/>
      </c>
      <c r="AD46" s="3" t="str">
        <f t="shared" si="5"/>
        <v/>
      </c>
      <c r="AE46" s="3" t="str">
        <f>IF($A46="","",IF((AND($A46="ADD",OR(AD46="",AD46="Queenstown-Lakes District Council"))),"70",(_xlfn.XLOOKUP(AD46,ud_organisation_owner[lookupValue],ud_organisation_owner[lookupKey],""))))</f>
        <v/>
      </c>
      <c r="AF46" s="3" t="str">
        <f t="shared" si="6"/>
        <v/>
      </c>
      <c r="AG46" s="3" t="str">
        <f>IF($A46="","",IF((AND($A46="ADD",OR(AF46="",AF46="Queenstown-Lakes District Council"))),"70",(_xlfn.XLOOKUP(AF46,ud_organisation_owner[lookupValue],ud_organisation_owner[lookupKey],""))))</f>
        <v/>
      </c>
      <c r="AH46" s="3" t="str">
        <f t="shared" si="7"/>
        <v/>
      </c>
      <c r="AI46" s="3" t="str">
        <f>IF($A46="","",IF((AND($A46="ADD",OR(AH46="",AH46="Local Authority"))),"17",(_xlfn.XLOOKUP(AH46,ud_sub_organisation[lookupValue],ud_sub_organisation[lookupKey],""))))</f>
        <v/>
      </c>
      <c r="AJ46" s="3" t="str">
        <f t="shared" si="8"/>
        <v/>
      </c>
      <c r="AK46" s="3" t="str">
        <f>IF($A46="","",IF((AND($A46="ADD",OR(AJ46="",AJ46="Vested assets"))),"12",(_xlfn.XLOOKUP(AJ46,ud_work_origin[lookupValue],ud_work_origin[lookupKey],""))))</f>
        <v/>
      </c>
      <c r="AL46" s="8"/>
      <c r="AM46" s="2" t="str">
        <f t="shared" si="9"/>
        <v/>
      </c>
      <c r="AN46" s="3" t="str">
        <f t="shared" si="10"/>
        <v/>
      </c>
      <c r="AO46" s="3" t="str">
        <f>IF($A46="","",IF((AND($A46="ADD",OR(AN46="",AN46="Excellent"))),"1",(_xlfn.XLOOKUP(AN46,condition[lookupValue],condition[lookupKey],""))))</f>
        <v/>
      </c>
      <c r="AP46" s="7" t="str">
        <f t="shared" si="11"/>
        <v/>
      </c>
      <c r="AQ46" s="9"/>
    </row>
    <row r="47" spans="2:43">
      <c r="B47" s="4"/>
      <c r="D47" s="3" t="str">
        <f>IF($A47="ADD",IF(NOT(ISBLANK(C47)),_xlfn.XLOOKUP(C47,roadnames[lookupValue],roadnames[lookupKey],"ERROR"),""), "")</f>
        <v/>
      </c>
      <c r="E47" s="5"/>
      <c r="F47" s="5"/>
      <c r="G47" s="4"/>
      <c r="H47" s="4"/>
      <c r="I47" s="6"/>
      <c r="K47" s="6" t="str">
        <f t="shared" si="0"/>
        <v/>
      </c>
      <c r="L47" s="4"/>
      <c r="N47" s="3" t="str">
        <f>IF($A47="ADD",IF(NOT(ISBLANK(M47)),_xlfn.XLOOKUP(M47,len_adjust_rsn[lookupValue],len_adjust_rsn[lookupKey],"ERROR"),""), "")</f>
        <v/>
      </c>
      <c r="O47" s="6" t="str">
        <f t="shared" si="1"/>
        <v/>
      </c>
      <c r="P47" s="6"/>
      <c r="Q47" s="6" t="str">
        <f t="shared" si="2"/>
        <v/>
      </c>
      <c r="S47" s="3" t="str">
        <f>IF($A47="ADD",IF(NOT(ISBLANK(R47)),_xlfn.XLOOKUP(R47,ud_road_hump_type[lookupValue],ud_road_hump_type[lookupKey],"ERROR"),""), "")</f>
        <v/>
      </c>
      <c r="U47" s="3" t="str">
        <f>IF($A47="ADD",IF(NOT(ISBLANK(T47)),_xlfn.XLOOKUP(T47,road_hump_material[lookupValue],road_hump_material[lookupKey],"ERROR"),""), "")</f>
        <v/>
      </c>
      <c r="V47" s="7"/>
      <c r="W47" s="4" t="str">
        <f t="shared" ca="1" si="3"/>
        <v/>
      </c>
      <c r="X47" s="4"/>
      <c r="Y47" s="3" t="str">
        <f t="shared" si="4"/>
        <v/>
      </c>
      <c r="Z47" s="3" t="str">
        <f>IF($A47="","",IF((AND($A47="ADD",OR(Y47="",Y47="In Use"))),"5",(_xlfn.XLOOKUP(Y47,ud_asset_status[lookupValue],ud_asset_status[lookupKey],""))))</f>
        <v/>
      </c>
      <c r="AA47" s="7"/>
      <c r="AC47" s="3" t="str">
        <f>IF($A47="ADD",IF(NOT(ISBLANK(AB47)),_xlfn.XLOOKUP(AB47,ar_replace_reason[lookupValue],ar_replace_reason[lookupKey],"ERROR"),""), "")</f>
        <v/>
      </c>
      <c r="AD47" s="3" t="str">
        <f t="shared" si="5"/>
        <v/>
      </c>
      <c r="AE47" s="3" t="str">
        <f>IF($A47="","",IF((AND($A47="ADD",OR(AD47="",AD47="Queenstown-Lakes District Council"))),"70",(_xlfn.XLOOKUP(AD47,ud_organisation_owner[lookupValue],ud_organisation_owner[lookupKey],""))))</f>
        <v/>
      </c>
      <c r="AF47" s="3" t="str">
        <f t="shared" si="6"/>
        <v/>
      </c>
      <c r="AG47" s="3" t="str">
        <f>IF($A47="","",IF((AND($A47="ADD",OR(AF47="",AF47="Queenstown-Lakes District Council"))),"70",(_xlfn.XLOOKUP(AF47,ud_organisation_owner[lookupValue],ud_organisation_owner[lookupKey],""))))</f>
        <v/>
      </c>
      <c r="AH47" s="3" t="str">
        <f t="shared" si="7"/>
        <v/>
      </c>
      <c r="AI47" s="3" t="str">
        <f>IF($A47="","",IF((AND($A47="ADD",OR(AH47="",AH47="Local Authority"))),"17",(_xlfn.XLOOKUP(AH47,ud_sub_organisation[lookupValue],ud_sub_organisation[lookupKey],""))))</f>
        <v/>
      </c>
      <c r="AJ47" s="3" t="str">
        <f t="shared" si="8"/>
        <v/>
      </c>
      <c r="AK47" s="3" t="str">
        <f>IF($A47="","",IF((AND($A47="ADD",OR(AJ47="",AJ47="Vested assets"))),"12",(_xlfn.XLOOKUP(AJ47,ud_work_origin[lookupValue],ud_work_origin[lookupKey],""))))</f>
        <v/>
      </c>
      <c r="AL47" s="8"/>
      <c r="AM47" s="2" t="str">
        <f t="shared" si="9"/>
        <v/>
      </c>
      <c r="AN47" s="3" t="str">
        <f t="shared" si="10"/>
        <v/>
      </c>
      <c r="AO47" s="3" t="str">
        <f>IF($A47="","",IF((AND($A47="ADD",OR(AN47="",AN47="Excellent"))),"1",(_xlfn.XLOOKUP(AN47,condition[lookupValue],condition[lookupKey],""))))</f>
        <v/>
      </c>
      <c r="AP47" s="7" t="str">
        <f t="shared" si="11"/>
        <v/>
      </c>
      <c r="AQ47" s="9"/>
    </row>
    <row r="48" spans="2:43">
      <c r="B48" s="4"/>
      <c r="D48" s="3" t="str">
        <f>IF($A48="ADD",IF(NOT(ISBLANK(C48)),_xlfn.XLOOKUP(C48,roadnames[lookupValue],roadnames[lookupKey],"ERROR"),""), "")</f>
        <v/>
      </c>
      <c r="E48" s="5"/>
      <c r="F48" s="5"/>
      <c r="G48" s="4"/>
      <c r="H48" s="4"/>
      <c r="I48" s="6"/>
      <c r="K48" s="6" t="str">
        <f t="shared" si="0"/>
        <v/>
      </c>
      <c r="L48" s="4"/>
      <c r="N48" s="3" t="str">
        <f>IF($A48="ADD",IF(NOT(ISBLANK(M48)),_xlfn.XLOOKUP(M48,len_adjust_rsn[lookupValue],len_adjust_rsn[lookupKey],"ERROR"),""), "")</f>
        <v/>
      </c>
      <c r="O48" s="6" t="str">
        <f t="shared" si="1"/>
        <v/>
      </c>
      <c r="P48" s="6"/>
      <c r="Q48" s="6" t="str">
        <f t="shared" si="2"/>
        <v/>
      </c>
      <c r="S48" s="3" t="str">
        <f>IF($A48="ADD",IF(NOT(ISBLANK(R48)),_xlfn.XLOOKUP(R48,ud_road_hump_type[lookupValue],ud_road_hump_type[lookupKey],"ERROR"),""), "")</f>
        <v/>
      </c>
      <c r="U48" s="3" t="str">
        <f>IF($A48="ADD",IF(NOT(ISBLANK(T48)),_xlfn.XLOOKUP(T48,road_hump_material[lookupValue],road_hump_material[lookupKey],"ERROR"),""), "")</f>
        <v/>
      </c>
      <c r="V48" s="7"/>
      <c r="W48" s="4" t="str">
        <f t="shared" ca="1" si="3"/>
        <v/>
      </c>
      <c r="X48" s="4"/>
      <c r="Y48" s="3" t="str">
        <f t="shared" si="4"/>
        <v/>
      </c>
      <c r="Z48" s="3" t="str">
        <f>IF($A48="","",IF((AND($A48="ADD",OR(Y48="",Y48="In Use"))),"5",(_xlfn.XLOOKUP(Y48,ud_asset_status[lookupValue],ud_asset_status[lookupKey],""))))</f>
        <v/>
      </c>
      <c r="AA48" s="7"/>
      <c r="AC48" s="3" t="str">
        <f>IF($A48="ADD",IF(NOT(ISBLANK(AB48)),_xlfn.XLOOKUP(AB48,ar_replace_reason[lookupValue],ar_replace_reason[lookupKey],"ERROR"),""), "")</f>
        <v/>
      </c>
      <c r="AD48" s="3" t="str">
        <f t="shared" si="5"/>
        <v/>
      </c>
      <c r="AE48" s="3" t="str">
        <f>IF($A48="","",IF((AND($A48="ADD",OR(AD48="",AD48="Queenstown-Lakes District Council"))),"70",(_xlfn.XLOOKUP(AD48,ud_organisation_owner[lookupValue],ud_organisation_owner[lookupKey],""))))</f>
        <v/>
      </c>
      <c r="AF48" s="3" t="str">
        <f t="shared" si="6"/>
        <v/>
      </c>
      <c r="AG48" s="3" t="str">
        <f>IF($A48="","",IF((AND($A48="ADD",OR(AF48="",AF48="Queenstown-Lakes District Council"))),"70",(_xlfn.XLOOKUP(AF48,ud_organisation_owner[lookupValue],ud_organisation_owner[lookupKey],""))))</f>
        <v/>
      </c>
      <c r="AH48" s="3" t="str">
        <f t="shared" si="7"/>
        <v/>
      </c>
      <c r="AI48" s="3" t="str">
        <f>IF($A48="","",IF((AND($A48="ADD",OR(AH48="",AH48="Local Authority"))),"17",(_xlfn.XLOOKUP(AH48,ud_sub_organisation[lookupValue],ud_sub_organisation[lookupKey],""))))</f>
        <v/>
      </c>
      <c r="AJ48" s="3" t="str">
        <f t="shared" si="8"/>
        <v/>
      </c>
      <c r="AK48" s="3" t="str">
        <f>IF($A48="","",IF((AND($A48="ADD",OR(AJ48="",AJ48="Vested assets"))),"12",(_xlfn.XLOOKUP(AJ48,ud_work_origin[lookupValue],ud_work_origin[lookupKey],""))))</f>
        <v/>
      </c>
      <c r="AL48" s="8"/>
      <c r="AM48" s="2" t="str">
        <f t="shared" si="9"/>
        <v/>
      </c>
      <c r="AN48" s="3" t="str">
        <f t="shared" si="10"/>
        <v/>
      </c>
      <c r="AO48" s="3" t="str">
        <f>IF($A48="","",IF((AND($A48="ADD",OR(AN48="",AN48="Excellent"))),"1",(_xlfn.XLOOKUP(AN48,condition[lookupValue],condition[lookupKey],""))))</f>
        <v/>
      </c>
      <c r="AP48" s="7" t="str">
        <f t="shared" si="11"/>
        <v/>
      </c>
      <c r="AQ48" s="9"/>
    </row>
    <row r="49" spans="2:43">
      <c r="B49" s="4"/>
      <c r="D49" s="3" t="str">
        <f>IF($A49="ADD",IF(NOT(ISBLANK(C49)),_xlfn.XLOOKUP(C49,roadnames[lookupValue],roadnames[lookupKey],"ERROR"),""), "")</f>
        <v/>
      </c>
      <c r="E49" s="5"/>
      <c r="F49" s="5"/>
      <c r="G49" s="4"/>
      <c r="H49" s="4"/>
      <c r="I49" s="6"/>
      <c r="K49" s="6" t="str">
        <f t="shared" si="0"/>
        <v/>
      </c>
      <c r="L49" s="4"/>
      <c r="N49" s="3" t="str">
        <f>IF($A49="ADD",IF(NOT(ISBLANK(M49)),_xlfn.XLOOKUP(M49,len_adjust_rsn[lookupValue],len_adjust_rsn[lookupKey],"ERROR"),""), "")</f>
        <v/>
      </c>
      <c r="O49" s="6" t="str">
        <f t="shared" si="1"/>
        <v/>
      </c>
      <c r="P49" s="6"/>
      <c r="Q49" s="6" t="str">
        <f t="shared" si="2"/>
        <v/>
      </c>
      <c r="S49" s="3" t="str">
        <f>IF($A49="ADD",IF(NOT(ISBLANK(R49)),_xlfn.XLOOKUP(R49,ud_road_hump_type[lookupValue],ud_road_hump_type[lookupKey],"ERROR"),""), "")</f>
        <v/>
      </c>
      <c r="U49" s="3" t="str">
        <f>IF($A49="ADD",IF(NOT(ISBLANK(T49)),_xlfn.XLOOKUP(T49,road_hump_material[lookupValue],road_hump_material[lookupKey],"ERROR"),""), "")</f>
        <v/>
      </c>
      <c r="V49" s="7"/>
      <c r="W49" s="4" t="str">
        <f t="shared" ca="1" si="3"/>
        <v/>
      </c>
      <c r="X49" s="4"/>
      <c r="Y49" s="3" t="str">
        <f t="shared" si="4"/>
        <v/>
      </c>
      <c r="Z49" s="3" t="str">
        <f>IF($A49="","",IF((AND($A49="ADD",OR(Y49="",Y49="In Use"))),"5",(_xlfn.XLOOKUP(Y49,ud_asset_status[lookupValue],ud_asset_status[lookupKey],""))))</f>
        <v/>
      </c>
      <c r="AA49" s="7"/>
      <c r="AC49" s="3" t="str">
        <f>IF($A49="ADD",IF(NOT(ISBLANK(AB49)),_xlfn.XLOOKUP(AB49,ar_replace_reason[lookupValue],ar_replace_reason[lookupKey],"ERROR"),""), "")</f>
        <v/>
      </c>
      <c r="AD49" s="3" t="str">
        <f t="shared" si="5"/>
        <v/>
      </c>
      <c r="AE49" s="3" t="str">
        <f>IF($A49="","",IF((AND($A49="ADD",OR(AD49="",AD49="Queenstown-Lakes District Council"))),"70",(_xlfn.XLOOKUP(AD49,ud_organisation_owner[lookupValue],ud_organisation_owner[lookupKey],""))))</f>
        <v/>
      </c>
      <c r="AF49" s="3" t="str">
        <f t="shared" si="6"/>
        <v/>
      </c>
      <c r="AG49" s="3" t="str">
        <f>IF($A49="","",IF((AND($A49="ADD",OR(AF49="",AF49="Queenstown-Lakes District Council"))),"70",(_xlfn.XLOOKUP(AF49,ud_organisation_owner[lookupValue],ud_organisation_owner[lookupKey],""))))</f>
        <v/>
      </c>
      <c r="AH49" s="3" t="str">
        <f t="shared" si="7"/>
        <v/>
      </c>
      <c r="AI49" s="3" t="str">
        <f>IF($A49="","",IF((AND($A49="ADD",OR(AH49="",AH49="Local Authority"))),"17",(_xlfn.XLOOKUP(AH49,ud_sub_organisation[lookupValue],ud_sub_organisation[lookupKey],""))))</f>
        <v/>
      </c>
      <c r="AJ49" s="3" t="str">
        <f t="shared" si="8"/>
        <v/>
      </c>
      <c r="AK49" s="3" t="str">
        <f>IF($A49="","",IF((AND($A49="ADD",OR(AJ49="",AJ49="Vested assets"))),"12",(_xlfn.XLOOKUP(AJ49,ud_work_origin[lookupValue],ud_work_origin[lookupKey],""))))</f>
        <v/>
      </c>
      <c r="AL49" s="8"/>
      <c r="AM49" s="2" t="str">
        <f t="shared" si="9"/>
        <v/>
      </c>
      <c r="AN49" s="3" t="str">
        <f t="shared" si="10"/>
        <v/>
      </c>
      <c r="AO49" s="3" t="str">
        <f>IF($A49="","",IF((AND($A49="ADD",OR(AN49="",AN49="Excellent"))),"1",(_xlfn.XLOOKUP(AN49,condition[lookupValue],condition[lookupKey],""))))</f>
        <v/>
      </c>
      <c r="AP49" s="7" t="str">
        <f t="shared" si="11"/>
        <v/>
      </c>
      <c r="AQ49" s="9"/>
    </row>
    <row r="50" spans="2:43">
      <c r="B50" s="4"/>
      <c r="D50" s="3" t="str">
        <f>IF($A50="ADD",IF(NOT(ISBLANK(C50)),_xlfn.XLOOKUP(C50,roadnames[lookupValue],roadnames[lookupKey],"ERROR"),""), "")</f>
        <v/>
      </c>
      <c r="E50" s="5"/>
      <c r="F50" s="5"/>
      <c r="G50" s="4"/>
      <c r="H50" s="4"/>
      <c r="I50" s="6"/>
      <c r="K50" s="6" t="str">
        <f t="shared" si="0"/>
        <v/>
      </c>
      <c r="L50" s="4"/>
      <c r="N50" s="3" t="str">
        <f>IF($A50="ADD",IF(NOT(ISBLANK(M50)),_xlfn.XLOOKUP(M50,len_adjust_rsn[lookupValue],len_adjust_rsn[lookupKey],"ERROR"),""), "")</f>
        <v/>
      </c>
      <c r="O50" s="6" t="str">
        <f t="shared" si="1"/>
        <v/>
      </c>
      <c r="P50" s="6"/>
      <c r="Q50" s="6" t="str">
        <f t="shared" si="2"/>
        <v/>
      </c>
      <c r="S50" s="3" t="str">
        <f>IF($A50="ADD",IF(NOT(ISBLANK(R50)),_xlfn.XLOOKUP(R50,ud_road_hump_type[lookupValue],ud_road_hump_type[lookupKey],"ERROR"),""), "")</f>
        <v/>
      </c>
      <c r="U50" s="3" t="str">
        <f>IF($A50="ADD",IF(NOT(ISBLANK(T50)),_xlfn.XLOOKUP(T50,road_hump_material[lookupValue],road_hump_material[lookupKey],"ERROR"),""), "")</f>
        <v/>
      </c>
      <c r="V50" s="7"/>
      <c r="W50" s="4" t="str">
        <f t="shared" ca="1" si="3"/>
        <v/>
      </c>
      <c r="X50" s="4"/>
      <c r="Y50" s="3" t="str">
        <f t="shared" si="4"/>
        <v/>
      </c>
      <c r="Z50" s="3" t="str">
        <f>IF($A50="","",IF((AND($A50="ADD",OR(Y50="",Y50="In Use"))),"5",(_xlfn.XLOOKUP(Y50,ud_asset_status[lookupValue],ud_asset_status[lookupKey],""))))</f>
        <v/>
      </c>
      <c r="AA50" s="7"/>
      <c r="AC50" s="3" t="str">
        <f>IF($A50="ADD",IF(NOT(ISBLANK(AB50)),_xlfn.XLOOKUP(AB50,ar_replace_reason[lookupValue],ar_replace_reason[lookupKey],"ERROR"),""), "")</f>
        <v/>
      </c>
      <c r="AD50" s="3" t="str">
        <f t="shared" si="5"/>
        <v/>
      </c>
      <c r="AE50" s="3" t="str">
        <f>IF($A50="","",IF((AND($A50="ADD",OR(AD50="",AD50="Queenstown-Lakes District Council"))),"70",(_xlfn.XLOOKUP(AD50,ud_organisation_owner[lookupValue],ud_organisation_owner[lookupKey],""))))</f>
        <v/>
      </c>
      <c r="AF50" s="3" t="str">
        <f t="shared" si="6"/>
        <v/>
      </c>
      <c r="AG50" s="3" t="str">
        <f>IF($A50="","",IF((AND($A50="ADD",OR(AF50="",AF50="Queenstown-Lakes District Council"))),"70",(_xlfn.XLOOKUP(AF50,ud_organisation_owner[lookupValue],ud_organisation_owner[lookupKey],""))))</f>
        <v/>
      </c>
      <c r="AH50" s="3" t="str">
        <f t="shared" si="7"/>
        <v/>
      </c>
      <c r="AI50" s="3" t="str">
        <f>IF($A50="","",IF((AND($A50="ADD",OR(AH50="",AH50="Local Authority"))),"17",(_xlfn.XLOOKUP(AH50,ud_sub_organisation[lookupValue],ud_sub_organisation[lookupKey],""))))</f>
        <v/>
      </c>
      <c r="AJ50" s="3" t="str">
        <f t="shared" si="8"/>
        <v/>
      </c>
      <c r="AK50" s="3" t="str">
        <f>IF($A50="","",IF((AND($A50="ADD",OR(AJ50="",AJ50="Vested assets"))),"12",(_xlfn.XLOOKUP(AJ50,ud_work_origin[lookupValue],ud_work_origin[lookupKey],""))))</f>
        <v/>
      </c>
      <c r="AL50" s="8"/>
      <c r="AM50" s="2" t="str">
        <f t="shared" si="9"/>
        <v/>
      </c>
      <c r="AN50" s="3" t="str">
        <f t="shared" si="10"/>
        <v/>
      </c>
      <c r="AO50" s="3" t="str">
        <f>IF($A50="","",IF((AND($A50="ADD",OR(AN50="",AN50="Excellent"))),"1",(_xlfn.XLOOKUP(AN50,condition[lookupValue],condition[lookupKey],""))))</f>
        <v/>
      </c>
      <c r="AP50" s="7" t="str">
        <f t="shared" si="11"/>
        <v/>
      </c>
      <c r="AQ50" s="9"/>
    </row>
    <row r="51" spans="2:43">
      <c r="B51" s="4"/>
      <c r="D51" s="3" t="str">
        <f>IF($A51="ADD",IF(NOT(ISBLANK(C51)),_xlfn.XLOOKUP(C51,roadnames[lookupValue],roadnames[lookupKey],"ERROR"),""), "")</f>
        <v/>
      </c>
      <c r="E51" s="5"/>
      <c r="F51" s="5"/>
      <c r="G51" s="4"/>
      <c r="H51" s="4"/>
      <c r="I51" s="6"/>
      <c r="K51" s="6" t="str">
        <f t="shared" si="0"/>
        <v/>
      </c>
      <c r="L51" s="4"/>
      <c r="N51" s="3" t="str">
        <f>IF($A51="ADD",IF(NOT(ISBLANK(M51)),_xlfn.XLOOKUP(M51,len_adjust_rsn[lookupValue],len_adjust_rsn[lookupKey],"ERROR"),""), "")</f>
        <v/>
      </c>
      <c r="O51" s="6" t="str">
        <f t="shared" si="1"/>
        <v/>
      </c>
      <c r="P51" s="6"/>
      <c r="Q51" s="6" t="str">
        <f t="shared" si="2"/>
        <v/>
      </c>
      <c r="S51" s="3" t="str">
        <f>IF($A51="ADD",IF(NOT(ISBLANK(R51)),_xlfn.XLOOKUP(R51,ud_road_hump_type[lookupValue],ud_road_hump_type[lookupKey],"ERROR"),""), "")</f>
        <v/>
      </c>
      <c r="U51" s="3" t="str">
        <f>IF($A51="ADD",IF(NOT(ISBLANK(T51)),_xlfn.XLOOKUP(T51,road_hump_material[lookupValue],road_hump_material[lookupKey],"ERROR"),""), "")</f>
        <v/>
      </c>
      <c r="V51" s="7"/>
      <c r="W51" s="4" t="str">
        <f t="shared" ca="1" si="3"/>
        <v/>
      </c>
      <c r="X51" s="4"/>
      <c r="Y51" s="3" t="str">
        <f t="shared" si="4"/>
        <v/>
      </c>
      <c r="Z51" s="3" t="str">
        <f>IF($A51="","",IF((AND($A51="ADD",OR(Y51="",Y51="In Use"))),"5",(_xlfn.XLOOKUP(Y51,ud_asset_status[lookupValue],ud_asset_status[lookupKey],""))))</f>
        <v/>
      </c>
      <c r="AA51" s="7"/>
      <c r="AC51" s="3" t="str">
        <f>IF($A51="ADD",IF(NOT(ISBLANK(AB51)),_xlfn.XLOOKUP(AB51,ar_replace_reason[lookupValue],ar_replace_reason[lookupKey],"ERROR"),""), "")</f>
        <v/>
      </c>
      <c r="AD51" s="3" t="str">
        <f t="shared" si="5"/>
        <v/>
      </c>
      <c r="AE51" s="3" t="str">
        <f>IF($A51="","",IF((AND($A51="ADD",OR(AD51="",AD51="Queenstown-Lakes District Council"))),"70",(_xlfn.XLOOKUP(AD51,ud_organisation_owner[lookupValue],ud_organisation_owner[lookupKey],""))))</f>
        <v/>
      </c>
      <c r="AF51" s="3" t="str">
        <f t="shared" si="6"/>
        <v/>
      </c>
      <c r="AG51" s="3" t="str">
        <f>IF($A51="","",IF((AND($A51="ADD",OR(AF51="",AF51="Queenstown-Lakes District Council"))),"70",(_xlfn.XLOOKUP(AF51,ud_organisation_owner[lookupValue],ud_organisation_owner[lookupKey],""))))</f>
        <v/>
      </c>
      <c r="AH51" s="3" t="str">
        <f t="shared" si="7"/>
        <v/>
      </c>
      <c r="AI51" s="3" t="str">
        <f>IF($A51="","",IF((AND($A51="ADD",OR(AH51="",AH51="Local Authority"))),"17",(_xlfn.XLOOKUP(AH51,ud_sub_organisation[lookupValue],ud_sub_organisation[lookupKey],""))))</f>
        <v/>
      </c>
      <c r="AJ51" s="3" t="str">
        <f t="shared" si="8"/>
        <v/>
      </c>
      <c r="AK51" s="3" t="str">
        <f>IF($A51="","",IF((AND($A51="ADD",OR(AJ51="",AJ51="Vested assets"))),"12",(_xlfn.XLOOKUP(AJ51,ud_work_origin[lookupValue],ud_work_origin[lookupKey],""))))</f>
        <v/>
      </c>
      <c r="AL51" s="8"/>
      <c r="AM51" s="2" t="str">
        <f t="shared" si="9"/>
        <v/>
      </c>
      <c r="AN51" s="3" t="str">
        <f t="shared" si="10"/>
        <v/>
      </c>
      <c r="AO51" s="3" t="str">
        <f>IF($A51="","",IF((AND($A51="ADD",OR(AN51="",AN51="Excellent"))),"1",(_xlfn.XLOOKUP(AN51,condition[lookupValue],condition[lookupKey],""))))</f>
        <v/>
      </c>
      <c r="AP51" s="7" t="str">
        <f t="shared" si="11"/>
        <v/>
      </c>
      <c r="AQ51" s="9"/>
    </row>
    <row r="52" spans="2:43">
      <c r="B52" s="4"/>
      <c r="D52" s="3" t="str">
        <f>IF($A52="ADD",IF(NOT(ISBLANK(C52)),_xlfn.XLOOKUP(C52,roadnames[lookupValue],roadnames[lookupKey],"ERROR"),""), "")</f>
        <v/>
      </c>
      <c r="E52" s="5"/>
      <c r="F52" s="5"/>
      <c r="G52" s="4"/>
      <c r="H52" s="4"/>
      <c r="I52" s="6"/>
      <c r="K52" s="6" t="str">
        <f t="shared" si="0"/>
        <v/>
      </c>
      <c r="L52" s="4"/>
      <c r="N52" s="3" t="str">
        <f>IF($A52="ADD",IF(NOT(ISBLANK(M52)),_xlfn.XLOOKUP(M52,len_adjust_rsn[lookupValue],len_adjust_rsn[lookupKey],"ERROR"),""), "")</f>
        <v/>
      </c>
      <c r="O52" s="6" t="str">
        <f t="shared" si="1"/>
        <v/>
      </c>
      <c r="P52" s="6"/>
      <c r="Q52" s="6" t="str">
        <f t="shared" si="2"/>
        <v/>
      </c>
      <c r="S52" s="3" t="str">
        <f>IF($A52="ADD",IF(NOT(ISBLANK(R52)),_xlfn.XLOOKUP(R52,ud_road_hump_type[lookupValue],ud_road_hump_type[lookupKey],"ERROR"),""), "")</f>
        <v/>
      </c>
      <c r="U52" s="3" t="str">
        <f>IF($A52="ADD",IF(NOT(ISBLANK(T52)),_xlfn.XLOOKUP(T52,road_hump_material[lookupValue],road_hump_material[lookupKey],"ERROR"),""), "")</f>
        <v/>
      </c>
      <c r="V52" s="7"/>
      <c r="W52" s="4" t="str">
        <f t="shared" ca="1" si="3"/>
        <v/>
      </c>
      <c r="X52" s="4"/>
      <c r="Y52" s="3" t="str">
        <f t="shared" si="4"/>
        <v/>
      </c>
      <c r="Z52" s="3" t="str">
        <f>IF($A52="","",IF((AND($A52="ADD",OR(Y52="",Y52="In Use"))),"5",(_xlfn.XLOOKUP(Y52,ud_asset_status[lookupValue],ud_asset_status[lookupKey],""))))</f>
        <v/>
      </c>
      <c r="AA52" s="7"/>
      <c r="AC52" s="3" t="str">
        <f>IF($A52="ADD",IF(NOT(ISBLANK(AB52)),_xlfn.XLOOKUP(AB52,ar_replace_reason[lookupValue],ar_replace_reason[lookupKey],"ERROR"),""), "")</f>
        <v/>
      </c>
      <c r="AD52" s="3" t="str">
        <f t="shared" si="5"/>
        <v/>
      </c>
      <c r="AE52" s="3" t="str">
        <f>IF($A52="","",IF((AND($A52="ADD",OR(AD52="",AD52="Queenstown-Lakes District Council"))),"70",(_xlfn.XLOOKUP(AD52,ud_organisation_owner[lookupValue],ud_organisation_owner[lookupKey],""))))</f>
        <v/>
      </c>
      <c r="AF52" s="3" t="str">
        <f t="shared" si="6"/>
        <v/>
      </c>
      <c r="AG52" s="3" t="str">
        <f>IF($A52="","",IF((AND($A52="ADD",OR(AF52="",AF52="Queenstown-Lakes District Council"))),"70",(_xlfn.XLOOKUP(AF52,ud_organisation_owner[lookupValue],ud_organisation_owner[lookupKey],""))))</f>
        <v/>
      </c>
      <c r="AH52" s="3" t="str">
        <f t="shared" si="7"/>
        <v/>
      </c>
      <c r="AI52" s="3" t="str">
        <f>IF($A52="","",IF((AND($A52="ADD",OR(AH52="",AH52="Local Authority"))),"17",(_xlfn.XLOOKUP(AH52,ud_sub_organisation[lookupValue],ud_sub_organisation[lookupKey],""))))</f>
        <v/>
      </c>
      <c r="AJ52" s="3" t="str">
        <f t="shared" si="8"/>
        <v/>
      </c>
      <c r="AK52" s="3" t="str">
        <f>IF($A52="","",IF((AND($A52="ADD",OR(AJ52="",AJ52="Vested assets"))),"12",(_xlfn.XLOOKUP(AJ52,ud_work_origin[lookupValue],ud_work_origin[lookupKey],""))))</f>
        <v/>
      </c>
      <c r="AL52" s="8"/>
      <c r="AM52" s="2" t="str">
        <f t="shared" si="9"/>
        <v/>
      </c>
      <c r="AN52" s="3" t="str">
        <f t="shared" si="10"/>
        <v/>
      </c>
      <c r="AO52" s="3" t="str">
        <f>IF($A52="","",IF((AND($A52="ADD",OR(AN52="",AN52="Excellent"))),"1",(_xlfn.XLOOKUP(AN52,condition[lookupValue],condition[lookupKey],""))))</f>
        <v/>
      </c>
      <c r="AP52" s="7" t="str">
        <f t="shared" si="11"/>
        <v/>
      </c>
      <c r="AQ52" s="9"/>
    </row>
    <row r="53" spans="2:43">
      <c r="B53" s="4"/>
      <c r="D53" s="3" t="str">
        <f>IF($A53="ADD",IF(NOT(ISBLANK(C53)),_xlfn.XLOOKUP(C53,roadnames[lookupValue],roadnames[lookupKey],"ERROR"),""), "")</f>
        <v/>
      </c>
      <c r="E53" s="5"/>
      <c r="F53" s="5"/>
      <c r="G53" s="4"/>
      <c r="H53" s="4"/>
      <c r="I53" s="6"/>
      <c r="K53" s="6" t="str">
        <f t="shared" si="0"/>
        <v/>
      </c>
      <c r="L53" s="4"/>
      <c r="N53" s="3" t="str">
        <f>IF($A53="ADD",IF(NOT(ISBLANK(M53)),_xlfn.XLOOKUP(M53,len_adjust_rsn[lookupValue],len_adjust_rsn[lookupKey],"ERROR"),""), "")</f>
        <v/>
      </c>
      <c r="O53" s="6" t="str">
        <f t="shared" si="1"/>
        <v/>
      </c>
      <c r="P53" s="6"/>
      <c r="Q53" s="6" t="str">
        <f t="shared" si="2"/>
        <v/>
      </c>
      <c r="S53" s="3" t="str">
        <f>IF($A53="ADD",IF(NOT(ISBLANK(R53)),_xlfn.XLOOKUP(R53,ud_road_hump_type[lookupValue],ud_road_hump_type[lookupKey],"ERROR"),""), "")</f>
        <v/>
      </c>
      <c r="U53" s="3" t="str">
        <f>IF($A53="ADD",IF(NOT(ISBLANK(T53)),_xlfn.XLOOKUP(T53,road_hump_material[lookupValue],road_hump_material[lookupKey],"ERROR"),""), "")</f>
        <v/>
      </c>
      <c r="V53" s="7"/>
      <c r="W53" s="4" t="str">
        <f t="shared" ca="1" si="3"/>
        <v/>
      </c>
      <c r="X53" s="4"/>
      <c r="Y53" s="3" t="str">
        <f t="shared" si="4"/>
        <v/>
      </c>
      <c r="Z53" s="3" t="str">
        <f>IF($A53="","",IF((AND($A53="ADD",OR(Y53="",Y53="In Use"))),"5",(_xlfn.XLOOKUP(Y53,ud_asset_status[lookupValue],ud_asset_status[lookupKey],""))))</f>
        <v/>
      </c>
      <c r="AA53" s="7"/>
      <c r="AC53" s="3" t="str">
        <f>IF($A53="ADD",IF(NOT(ISBLANK(AB53)),_xlfn.XLOOKUP(AB53,ar_replace_reason[lookupValue],ar_replace_reason[lookupKey],"ERROR"),""), "")</f>
        <v/>
      </c>
      <c r="AD53" s="3" t="str">
        <f t="shared" si="5"/>
        <v/>
      </c>
      <c r="AE53" s="3" t="str">
        <f>IF($A53="","",IF((AND($A53="ADD",OR(AD53="",AD53="Queenstown-Lakes District Council"))),"70",(_xlfn.XLOOKUP(AD53,ud_organisation_owner[lookupValue],ud_organisation_owner[lookupKey],""))))</f>
        <v/>
      </c>
      <c r="AF53" s="3" t="str">
        <f t="shared" si="6"/>
        <v/>
      </c>
      <c r="AG53" s="3" t="str">
        <f>IF($A53="","",IF((AND($A53="ADD",OR(AF53="",AF53="Queenstown-Lakes District Council"))),"70",(_xlfn.XLOOKUP(AF53,ud_organisation_owner[lookupValue],ud_organisation_owner[lookupKey],""))))</f>
        <v/>
      </c>
      <c r="AH53" s="3" t="str">
        <f t="shared" si="7"/>
        <v/>
      </c>
      <c r="AI53" s="3" t="str">
        <f>IF($A53="","",IF((AND($A53="ADD",OR(AH53="",AH53="Local Authority"))),"17",(_xlfn.XLOOKUP(AH53,ud_sub_organisation[lookupValue],ud_sub_organisation[lookupKey],""))))</f>
        <v/>
      </c>
      <c r="AJ53" s="3" t="str">
        <f t="shared" si="8"/>
        <v/>
      </c>
      <c r="AK53" s="3" t="str">
        <f>IF($A53="","",IF((AND($A53="ADD",OR(AJ53="",AJ53="Vested assets"))),"12",(_xlfn.XLOOKUP(AJ53,ud_work_origin[lookupValue],ud_work_origin[lookupKey],""))))</f>
        <v/>
      </c>
      <c r="AL53" s="8"/>
      <c r="AM53" s="2" t="str">
        <f t="shared" si="9"/>
        <v/>
      </c>
      <c r="AN53" s="3" t="str">
        <f t="shared" si="10"/>
        <v/>
      </c>
      <c r="AO53" s="3" t="str">
        <f>IF($A53="","",IF((AND($A53="ADD",OR(AN53="",AN53="Excellent"))),"1",(_xlfn.XLOOKUP(AN53,condition[lookupValue],condition[lookupKey],""))))</f>
        <v/>
      </c>
      <c r="AP53" s="7" t="str">
        <f t="shared" si="11"/>
        <v/>
      </c>
      <c r="AQ53" s="9"/>
    </row>
    <row r="54" spans="2:43">
      <c r="B54" s="4"/>
      <c r="D54" s="3" t="str">
        <f>IF($A54="ADD",IF(NOT(ISBLANK(C54)),_xlfn.XLOOKUP(C54,roadnames[lookupValue],roadnames[lookupKey],"ERROR"),""), "")</f>
        <v/>
      </c>
      <c r="E54" s="5"/>
      <c r="F54" s="5"/>
      <c r="G54" s="4"/>
      <c r="H54" s="4"/>
      <c r="I54" s="6"/>
      <c r="K54" s="6" t="str">
        <f t="shared" si="0"/>
        <v/>
      </c>
      <c r="L54" s="4"/>
      <c r="N54" s="3" t="str">
        <f>IF($A54="ADD",IF(NOT(ISBLANK(M54)),_xlfn.XLOOKUP(M54,len_adjust_rsn[lookupValue],len_adjust_rsn[lookupKey],"ERROR"),""), "")</f>
        <v/>
      </c>
      <c r="O54" s="6" t="str">
        <f t="shared" si="1"/>
        <v/>
      </c>
      <c r="P54" s="6"/>
      <c r="Q54" s="6" t="str">
        <f t="shared" si="2"/>
        <v/>
      </c>
      <c r="S54" s="3" t="str">
        <f>IF($A54="ADD",IF(NOT(ISBLANK(R54)),_xlfn.XLOOKUP(R54,ud_road_hump_type[lookupValue],ud_road_hump_type[lookupKey],"ERROR"),""), "")</f>
        <v/>
      </c>
      <c r="U54" s="3" t="str">
        <f>IF($A54="ADD",IF(NOT(ISBLANK(T54)),_xlfn.XLOOKUP(T54,road_hump_material[lookupValue],road_hump_material[lookupKey],"ERROR"),""), "")</f>
        <v/>
      </c>
      <c r="V54" s="7"/>
      <c r="W54" s="4" t="str">
        <f t="shared" ca="1" si="3"/>
        <v/>
      </c>
      <c r="X54" s="4"/>
      <c r="Y54" s="3" t="str">
        <f t="shared" si="4"/>
        <v/>
      </c>
      <c r="Z54" s="3" t="str">
        <f>IF($A54="","",IF((AND($A54="ADD",OR(Y54="",Y54="In Use"))),"5",(_xlfn.XLOOKUP(Y54,ud_asset_status[lookupValue],ud_asset_status[lookupKey],""))))</f>
        <v/>
      </c>
      <c r="AA54" s="7"/>
      <c r="AC54" s="3" t="str">
        <f>IF($A54="ADD",IF(NOT(ISBLANK(AB54)),_xlfn.XLOOKUP(AB54,ar_replace_reason[lookupValue],ar_replace_reason[lookupKey],"ERROR"),""), "")</f>
        <v/>
      </c>
      <c r="AD54" s="3" t="str">
        <f t="shared" si="5"/>
        <v/>
      </c>
      <c r="AE54" s="3" t="str">
        <f>IF($A54="","",IF((AND($A54="ADD",OR(AD54="",AD54="Queenstown-Lakes District Council"))),"70",(_xlfn.XLOOKUP(AD54,ud_organisation_owner[lookupValue],ud_organisation_owner[lookupKey],""))))</f>
        <v/>
      </c>
      <c r="AF54" s="3" t="str">
        <f t="shared" si="6"/>
        <v/>
      </c>
      <c r="AG54" s="3" t="str">
        <f>IF($A54="","",IF((AND($A54="ADD",OR(AF54="",AF54="Queenstown-Lakes District Council"))),"70",(_xlfn.XLOOKUP(AF54,ud_organisation_owner[lookupValue],ud_organisation_owner[lookupKey],""))))</f>
        <v/>
      </c>
      <c r="AH54" s="3" t="str">
        <f t="shared" si="7"/>
        <v/>
      </c>
      <c r="AI54" s="3" t="str">
        <f>IF($A54="","",IF((AND($A54="ADD",OR(AH54="",AH54="Local Authority"))),"17",(_xlfn.XLOOKUP(AH54,ud_sub_organisation[lookupValue],ud_sub_organisation[lookupKey],""))))</f>
        <v/>
      </c>
      <c r="AJ54" s="3" t="str">
        <f t="shared" si="8"/>
        <v/>
      </c>
      <c r="AK54" s="3" t="str">
        <f>IF($A54="","",IF((AND($A54="ADD",OR(AJ54="",AJ54="Vested assets"))),"12",(_xlfn.XLOOKUP(AJ54,ud_work_origin[lookupValue],ud_work_origin[lookupKey],""))))</f>
        <v/>
      </c>
      <c r="AL54" s="8"/>
      <c r="AM54" s="2" t="str">
        <f t="shared" si="9"/>
        <v/>
      </c>
      <c r="AN54" s="3" t="str">
        <f t="shared" si="10"/>
        <v/>
      </c>
      <c r="AO54" s="3" t="str">
        <f>IF($A54="","",IF((AND($A54="ADD",OR(AN54="",AN54="Excellent"))),"1",(_xlfn.XLOOKUP(AN54,condition[lookupValue],condition[lookupKey],""))))</f>
        <v/>
      </c>
      <c r="AP54" s="7" t="str">
        <f t="shared" si="11"/>
        <v/>
      </c>
      <c r="AQ54" s="9"/>
    </row>
    <row r="55" spans="2:43">
      <c r="B55" s="4"/>
      <c r="D55" s="3" t="str">
        <f>IF($A55="ADD",IF(NOT(ISBLANK(C55)),_xlfn.XLOOKUP(C55,roadnames[lookupValue],roadnames[lookupKey],"ERROR"),""), "")</f>
        <v/>
      </c>
      <c r="E55" s="5"/>
      <c r="F55" s="5"/>
      <c r="G55" s="4"/>
      <c r="H55" s="4"/>
      <c r="I55" s="6"/>
      <c r="K55" s="6" t="str">
        <f t="shared" si="0"/>
        <v/>
      </c>
      <c r="L55" s="4"/>
      <c r="N55" s="3" t="str">
        <f>IF($A55="ADD",IF(NOT(ISBLANK(M55)),_xlfn.XLOOKUP(M55,len_adjust_rsn[lookupValue],len_adjust_rsn[lookupKey],"ERROR"),""), "")</f>
        <v/>
      </c>
      <c r="O55" s="6" t="str">
        <f t="shared" si="1"/>
        <v/>
      </c>
      <c r="P55" s="6"/>
      <c r="Q55" s="6" t="str">
        <f t="shared" si="2"/>
        <v/>
      </c>
      <c r="S55" s="3" t="str">
        <f>IF($A55="ADD",IF(NOT(ISBLANK(R55)),_xlfn.XLOOKUP(R55,ud_road_hump_type[lookupValue],ud_road_hump_type[lookupKey],"ERROR"),""), "")</f>
        <v/>
      </c>
      <c r="U55" s="3" t="str">
        <f>IF($A55="ADD",IF(NOT(ISBLANK(T55)),_xlfn.XLOOKUP(T55,road_hump_material[lookupValue],road_hump_material[lookupKey],"ERROR"),""), "")</f>
        <v/>
      </c>
      <c r="V55" s="7"/>
      <c r="W55" s="4" t="str">
        <f t="shared" ca="1" si="3"/>
        <v/>
      </c>
      <c r="X55" s="4"/>
      <c r="Y55" s="3" t="str">
        <f t="shared" si="4"/>
        <v/>
      </c>
      <c r="Z55" s="3" t="str">
        <f>IF($A55="","",IF((AND($A55="ADD",OR(Y55="",Y55="In Use"))),"5",(_xlfn.XLOOKUP(Y55,ud_asset_status[lookupValue],ud_asset_status[lookupKey],""))))</f>
        <v/>
      </c>
      <c r="AA55" s="7"/>
      <c r="AC55" s="3" t="str">
        <f>IF($A55="ADD",IF(NOT(ISBLANK(AB55)),_xlfn.XLOOKUP(AB55,ar_replace_reason[lookupValue],ar_replace_reason[lookupKey],"ERROR"),""), "")</f>
        <v/>
      </c>
      <c r="AD55" s="3" t="str">
        <f t="shared" si="5"/>
        <v/>
      </c>
      <c r="AE55" s="3" t="str">
        <f>IF($A55="","",IF((AND($A55="ADD",OR(AD55="",AD55="Queenstown-Lakes District Council"))),"70",(_xlfn.XLOOKUP(AD55,ud_organisation_owner[lookupValue],ud_organisation_owner[lookupKey],""))))</f>
        <v/>
      </c>
      <c r="AF55" s="3" t="str">
        <f t="shared" si="6"/>
        <v/>
      </c>
      <c r="AG55" s="3" t="str">
        <f>IF($A55="","",IF((AND($A55="ADD",OR(AF55="",AF55="Queenstown-Lakes District Council"))),"70",(_xlfn.XLOOKUP(AF55,ud_organisation_owner[lookupValue],ud_organisation_owner[lookupKey],""))))</f>
        <v/>
      </c>
      <c r="AH55" s="3" t="str">
        <f t="shared" si="7"/>
        <v/>
      </c>
      <c r="AI55" s="3" t="str">
        <f>IF($A55="","",IF((AND($A55="ADD",OR(AH55="",AH55="Local Authority"))),"17",(_xlfn.XLOOKUP(AH55,ud_sub_organisation[lookupValue],ud_sub_organisation[lookupKey],""))))</f>
        <v/>
      </c>
      <c r="AJ55" s="3" t="str">
        <f t="shared" si="8"/>
        <v/>
      </c>
      <c r="AK55" s="3" t="str">
        <f>IF($A55="","",IF((AND($A55="ADD",OR(AJ55="",AJ55="Vested assets"))),"12",(_xlfn.XLOOKUP(AJ55,ud_work_origin[lookupValue],ud_work_origin[lookupKey],""))))</f>
        <v/>
      </c>
      <c r="AL55" s="8"/>
      <c r="AM55" s="2" t="str">
        <f t="shared" si="9"/>
        <v/>
      </c>
      <c r="AN55" s="3" t="str">
        <f t="shared" si="10"/>
        <v/>
      </c>
      <c r="AO55" s="3" t="str">
        <f>IF($A55="","",IF((AND($A55="ADD",OR(AN55="",AN55="Excellent"))),"1",(_xlfn.XLOOKUP(AN55,condition[lookupValue],condition[lookupKey],""))))</f>
        <v/>
      </c>
      <c r="AP55" s="7" t="str">
        <f t="shared" si="11"/>
        <v/>
      </c>
      <c r="AQ55" s="9"/>
    </row>
    <row r="56" spans="2:43">
      <c r="B56" s="4"/>
      <c r="D56" s="3" t="str">
        <f>IF($A56="ADD",IF(NOT(ISBLANK(C56)),_xlfn.XLOOKUP(C56,roadnames[lookupValue],roadnames[lookupKey],"ERROR"),""), "")</f>
        <v/>
      </c>
      <c r="E56" s="5"/>
      <c r="F56" s="5"/>
      <c r="G56" s="4"/>
      <c r="H56" s="4"/>
      <c r="I56" s="6"/>
      <c r="K56" s="6" t="str">
        <f t="shared" si="0"/>
        <v/>
      </c>
      <c r="L56" s="4"/>
      <c r="N56" s="3" t="str">
        <f>IF($A56="ADD",IF(NOT(ISBLANK(M56)),_xlfn.XLOOKUP(M56,len_adjust_rsn[lookupValue],len_adjust_rsn[lookupKey],"ERROR"),""), "")</f>
        <v/>
      </c>
      <c r="O56" s="6" t="str">
        <f t="shared" si="1"/>
        <v/>
      </c>
      <c r="P56" s="6"/>
      <c r="Q56" s="6" t="str">
        <f t="shared" si="2"/>
        <v/>
      </c>
      <c r="S56" s="3" t="str">
        <f>IF($A56="ADD",IF(NOT(ISBLANK(R56)),_xlfn.XLOOKUP(R56,ud_road_hump_type[lookupValue],ud_road_hump_type[lookupKey],"ERROR"),""), "")</f>
        <v/>
      </c>
      <c r="U56" s="3" t="str">
        <f>IF($A56="ADD",IF(NOT(ISBLANK(T56)),_xlfn.XLOOKUP(T56,road_hump_material[lookupValue],road_hump_material[lookupKey],"ERROR"),""), "")</f>
        <v/>
      </c>
      <c r="V56" s="7"/>
      <c r="W56" s="4" t="str">
        <f t="shared" ca="1" si="3"/>
        <v/>
      </c>
      <c r="X56" s="4"/>
      <c r="Y56" s="3" t="str">
        <f t="shared" si="4"/>
        <v/>
      </c>
      <c r="Z56" s="3" t="str">
        <f>IF($A56="","",IF((AND($A56="ADD",OR(Y56="",Y56="In Use"))),"5",(_xlfn.XLOOKUP(Y56,ud_asset_status[lookupValue],ud_asset_status[lookupKey],""))))</f>
        <v/>
      </c>
      <c r="AA56" s="7"/>
      <c r="AC56" s="3" t="str">
        <f>IF($A56="ADD",IF(NOT(ISBLANK(AB56)),_xlfn.XLOOKUP(AB56,ar_replace_reason[lookupValue],ar_replace_reason[lookupKey],"ERROR"),""), "")</f>
        <v/>
      </c>
      <c r="AD56" s="3" t="str">
        <f t="shared" si="5"/>
        <v/>
      </c>
      <c r="AE56" s="3" t="str">
        <f>IF($A56="","",IF((AND($A56="ADD",OR(AD56="",AD56="Queenstown-Lakes District Council"))),"70",(_xlfn.XLOOKUP(AD56,ud_organisation_owner[lookupValue],ud_organisation_owner[lookupKey],""))))</f>
        <v/>
      </c>
      <c r="AF56" s="3" t="str">
        <f t="shared" si="6"/>
        <v/>
      </c>
      <c r="AG56" s="3" t="str">
        <f>IF($A56="","",IF((AND($A56="ADD",OR(AF56="",AF56="Queenstown-Lakes District Council"))),"70",(_xlfn.XLOOKUP(AF56,ud_organisation_owner[lookupValue],ud_organisation_owner[lookupKey],""))))</f>
        <v/>
      </c>
      <c r="AH56" s="3" t="str">
        <f t="shared" si="7"/>
        <v/>
      </c>
      <c r="AI56" s="3" t="str">
        <f>IF($A56="","",IF((AND($A56="ADD",OR(AH56="",AH56="Local Authority"))),"17",(_xlfn.XLOOKUP(AH56,ud_sub_organisation[lookupValue],ud_sub_organisation[lookupKey],""))))</f>
        <v/>
      </c>
      <c r="AJ56" s="3" t="str">
        <f t="shared" si="8"/>
        <v/>
      </c>
      <c r="AK56" s="3" t="str">
        <f>IF($A56="","",IF((AND($A56="ADD",OR(AJ56="",AJ56="Vested assets"))),"12",(_xlfn.XLOOKUP(AJ56,ud_work_origin[lookupValue],ud_work_origin[lookupKey],""))))</f>
        <v/>
      </c>
      <c r="AL56" s="8"/>
      <c r="AM56" s="2" t="str">
        <f t="shared" si="9"/>
        <v/>
      </c>
      <c r="AN56" s="3" t="str">
        <f t="shared" si="10"/>
        <v/>
      </c>
      <c r="AO56" s="3" t="str">
        <f>IF($A56="","",IF((AND($A56="ADD",OR(AN56="",AN56="Excellent"))),"1",(_xlfn.XLOOKUP(AN56,condition[lookupValue],condition[lookupKey],""))))</f>
        <v/>
      </c>
      <c r="AP56" s="7" t="str">
        <f t="shared" si="11"/>
        <v/>
      </c>
      <c r="AQ56" s="9"/>
    </row>
    <row r="57" spans="2:43">
      <c r="B57" s="4"/>
      <c r="D57" s="3" t="str">
        <f>IF($A57="ADD",IF(NOT(ISBLANK(C57)),_xlfn.XLOOKUP(C57,roadnames[lookupValue],roadnames[lookupKey],"ERROR"),""), "")</f>
        <v/>
      </c>
      <c r="E57" s="5"/>
      <c r="F57" s="5"/>
      <c r="G57" s="4"/>
      <c r="H57" s="4"/>
      <c r="I57" s="6"/>
      <c r="K57" s="6" t="str">
        <f t="shared" si="0"/>
        <v/>
      </c>
      <c r="L57" s="4"/>
      <c r="N57" s="3" t="str">
        <f>IF($A57="ADD",IF(NOT(ISBLANK(M57)),_xlfn.XLOOKUP(M57,len_adjust_rsn[lookupValue],len_adjust_rsn[lookupKey],"ERROR"),""), "")</f>
        <v/>
      </c>
      <c r="O57" s="6" t="str">
        <f t="shared" si="1"/>
        <v/>
      </c>
      <c r="P57" s="6"/>
      <c r="Q57" s="6" t="str">
        <f t="shared" si="2"/>
        <v/>
      </c>
      <c r="S57" s="3" t="str">
        <f>IF($A57="ADD",IF(NOT(ISBLANK(R57)),_xlfn.XLOOKUP(R57,ud_road_hump_type[lookupValue],ud_road_hump_type[lookupKey],"ERROR"),""), "")</f>
        <v/>
      </c>
      <c r="U57" s="3" t="str">
        <f>IF($A57="ADD",IF(NOT(ISBLANK(T57)),_xlfn.XLOOKUP(T57,road_hump_material[lookupValue],road_hump_material[lookupKey],"ERROR"),""), "")</f>
        <v/>
      </c>
      <c r="V57" s="7"/>
      <c r="W57" s="4" t="str">
        <f t="shared" ca="1" si="3"/>
        <v/>
      </c>
      <c r="X57" s="4"/>
      <c r="Y57" s="3" t="str">
        <f t="shared" si="4"/>
        <v/>
      </c>
      <c r="Z57" s="3" t="str">
        <f>IF($A57="","",IF((AND($A57="ADD",OR(Y57="",Y57="In Use"))),"5",(_xlfn.XLOOKUP(Y57,ud_asset_status[lookupValue],ud_asset_status[lookupKey],""))))</f>
        <v/>
      </c>
      <c r="AA57" s="7"/>
      <c r="AC57" s="3" t="str">
        <f>IF($A57="ADD",IF(NOT(ISBLANK(AB57)),_xlfn.XLOOKUP(AB57,ar_replace_reason[lookupValue],ar_replace_reason[lookupKey],"ERROR"),""), "")</f>
        <v/>
      </c>
      <c r="AD57" s="3" t="str">
        <f t="shared" si="5"/>
        <v/>
      </c>
      <c r="AE57" s="3" t="str">
        <f>IF($A57="","",IF((AND($A57="ADD",OR(AD57="",AD57="Queenstown-Lakes District Council"))),"70",(_xlfn.XLOOKUP(AD57,ud_organisation_owner[lookupValue],ud_organisation_owner[lookupKey],""))))</f>
        <v/>
      </c>
      <c r="AF57" s="3" t="str">
        <f t="shared" si="6"/>
        <v/>
      </c>
      <c r="AG57" s="3" t="str">
        <f>IF($A57="","",IF((AND($A57="ADD",OR(AF57="",AF57="Queenstown-Lakes District Council"))),"70",(_xlfn.XLOOKUP(AF57,ud_organisation_owner[lookupValue],ud_organisation_owner[lookupKey],""))))</f>
        <v/>
      </c>
      <c r="AH57" s="3" t="str">
        <f t="shared" si="7"/>
        <v/>
      </c>
      <c r="AI57" s="3" t="str">
        <f>IF($A57="","",IF((AND($A57="ADD",OR(AH57="",AH57="Local Authority"))),"17",(_xlfn.XLOOKUP(AH57,ud_sub_organisation[lookupValue],ud_sub_organisation[lookupKey],""))))</f>
        <v/>
      </c>
      <c r="AJ57" s="3" t="str">
        <f t="shared" si="8"/>
        <v/>
      </c>
      <c r="AK57" s="3" t="str">
        <f>IF($A57="","",IF((AND($A57="ADD",OR(AJ57="",AJ57="Vested assets"))),"12",(_xlfn.XLOOKUP(AJ57,ud_work_origin[lookupValue],ud_work_origin[lookupKey],""))))</f>
        <v/>
      </c>
      <c r="AL57" s="8"/>
      <c r="AM57" s="2" t="str">
        <f t="shared" si="9"/>
        <v/>
      </c>
      <c r="AN57" s="3" t="str">
        <f t="shared" si="10"/>
        <v/>
      </c>
      <c r="AO57" s="3" t="str">
        <f>IF($A57="","",IF((AND($A57="ADD",OR(AN57="",AN57="Excellent"))),"1",(_xlfn.XLOOKUP(AN57,condition[lookupValue],condition[lookupKey],""))))</f>
        <v/>
      </c>
      <c r="AP57" s="7" t="str">
        <f t="shared" si="11"/>
        <v/>
      </c>
      <c r="AQ57" s="9"/>
    </row>
    <row r="58" spans="2:43">
      <c r="B58" s="4"/>
      <c r="D58" s="3" t="str">
        <f>IF($A58="ADD",IF(NOT(ISBLANK(C58)),_xlfn.XLOOKUP(C58,roadnames[lookupValue],roadnames[lookupKey],"ERROR"),""), "")</f>
        <v/>
      </c>
      <c r="E58" s="5"/>
      <c r="F58" s="5"/>
      <c r="G58" s="4"/>
      <c r="H58" s="4"/>
      <c r="I58" s="6"/>
      <c r="K58" s="6" t="str">
        <f t="shared" si="0"/>
        <v/>
      </c>
      <c r="L58" s="4"/>
      <c r="N58" s="3" t="str">
        <f>IF($A58="ADD",IF(NOT(ISBLANK(M58)),_xlfn.XLOOKUP(M58,len_adjust_rsn[lookupValue],len_adjust_rsn[lookupKey],"ERROR"),""), "")</f>
        <v/>
      </c>
      <c r="O58" s="6" t="str">
        <f t="shared" si="1"/>
        <v/>
      </c>
      <c r="P58" s="6"/>
      <c r="Q58" s="6" t="str">
        <f t="shared" si="2"/>
        <v/>
      </c>
      <c r="S58" s="3" t="str">
        <f>IF($A58="ADD",IF(NOT(ISBLANK(R58)),_xlfn.XLOOKUP(R58,ud_road_hump_type[lookupValue],ud_road_hump_type[lookupKey],"ERROR"),""), "")</f>
        <v/>
      </c>
      <c r="U58" s="3" t="str">
        <f>IF($A58="ADD",IF(NOT(ISBLANK(T58)),_xlfn.XLOOKUP(T58,road_hump_material[lookupValue],road_hump_material[lookupKey],"ERROR"),""), "")</f>
        <v/>
      </c>
      <c r="V58" s="7"/>
      <c r="W58" s="4" t="str">
        <f t="shared" ca="1" si="3"/>
        <v/>
      </c>
      <c r="X58" s="4"/>
      <c r="Y58" s="3" t="str">
        <f t="shared" si="4"/>
        <v/>
      </c>
      <c r="Z58" s="3" t="str">
        <f>IF($A58="","",IF((AND($A58="ADD",OR(Y58="",Y58="In Use"))),"5",(_xlfn.XLOOKUP(Y58,ud_asset_status[lookupValue],ud_asset_status[lookupKey],""))))</f>
        <v/>
      </c>
      <c r="AA58" s="7"/>
      <c r="AC58" s="3" t="str">
        <f>IF($A58="ADD",IF(NOT(ISBLANK(AB58)),_xlfn.XLOOKUP(AB58,ar_replace_reason[lookupValue],ar_replace_reason[lookupKey],"ERROR"),""), "")</f>
        <v/>
      </c>
      <c r="AD58" s="3" t="str">
        <f t="shared" si="5"/>
        <v/>
      </c>
      <c r="AE58" s="3" t="str">
        <f>IF($A58="","",IF((AND($A58="ADD",OR(AD58="",AD58="Queenstown-Lakes District Council"))),"70",(_xlfn.XLOOKUP(AD58,ud_organisation_owner[lookupValue],ud_organisation_owner[lookupKey],""))))</f>
        <v/>
      </c>
      <c r="AF58" s="3" t="str">
        <f t="shared" si="6"/>
        <v/>
      </c>
      <c r="AG58" s="3" t="str">
        <f>IF($A58="","",IF((AND($A58="ADD",OR(AF58="",AF58="Queenstown-Lakes District Council"))),"70",(_xlfn.XLOOKUP(AF58,ud_organisation_owner[lookupValue],ud_organisation_owner[lookupKey],""))))</f>
        <v/>
      </c>
      <c r="AH58" s="3" t="str">
        <f t="shared" si="7"/>
        <v/>
      </c>
      <c r="AI58" s="3" t="str">
        <f>IF($A58="","",IF((AND($A58="ADD",OR(AH58="",AH58="Local Authority"))),"17",(_xlfn.XLOOKUP(AH58,ud_sub_organisation[lookupValue],ud_sub_organisation[lookupKey],""))))</f>
        <v/>
      </c>
      <c r="AJ58" s="3" t="str">
        <f t="shared" si="8"/>
        <v/>
      </c>
      <c r="AK58" s="3" t="str">
        <f>IF($A58="","",IF((AND($A58="ADD",OR(AJ58="",AJ58="Vested assets"))),"12",(_xlfn.XLOOKUP(AJ58,ud_work_origin[lookupValue],ud_work_origin[lookupKey],""))))</f>
        <v/>
      </c>
      <c r="AL58" s="8"/>
      <c r="AM58" s="2" t="str">
        <f t="shared" si="9"/>
        <v/>
      </c>
      <c r="AN58" s="3" t="str">
        <f t="shared" si="10"/>
        <v/>
      </c>
      <c r="AO58" s="3" t="str">
        <f>IF($A58="","",IF((AND($A58="ADD",OR(AN58="",AN58="Excellent"))),"1",(_xlfn.XLOOKUP(AN58,condition[lookupValue],condition[lookupKey],""))))</f>
        <v/>
      </c>
      <c r="AP58" s="7" t="str">
        <f t="shared" si="11"/>
        <v/>
      </c>
      <c r="AQ58" s="9"/>
    </row>
    <row r="59" spans="2:43">
      <c r="B59" s="4"/>
      <c r="D59" s="3" t="str">
        <f>IF($A59="ADD",IF(NOT(ISBLANK(C59)),_xlfn.XLOOKUP(C59,roadnames[lookupValue],roadnames[lookupKey],"ERROR"),""), "")</f>
        <v/>
      </c>
      <c r="E59" s="5"/>
      <c r="F59" s="5"/>
      <c r="G59" s="4"/>
      <c r="H59" s="4"/>
      <c r="I59" s="6"/>
      <c r="K59" s="6" t="str">
        <f t="shared" si="0"/>
        <v/>
      </c>
      <c r="L59" s="4"/>
      <c r="N59" s="3" t="str">
        <f>IF($A59="ADD",IF(NOT(ISBLANK(M59)),_xlfn.XLOOKUP(M59,len_adjust_rsn[lookupValue],len_adjust_rsn[lookupKey],"ERROR"),""), "")</f>
        <v/>
      </c>
      <c r="O59" s="6" t="str">
        <f t="shared" si="1"/>
        <v/>
      </c>
      <c r="P59" s="6"/>
      <c r="Q59" s="6" t="str">
        <f t="shared" si="2"/>
        <v/>
      </c>
      <c r="S59" s="3" t="str">
        <f>IF($A59="ADD",IF(NOT(ISBLANK(R59)),_xlfn.XLOOKUP(R59,ud_road_hump_type[lookupValue],ud_road_hump_type[lookupKey],"ERROR"),""), "")</f>
        <v/>
      </c>
      <c r="U59" s="3" t="str">
        <f>IF($A59="ADD",IF(NOT(ISBLANK(T59)),_xlfn.XLOOKUP(T59,road_hump_material[lookupValue],road_hump_material[lookupKey],"ERROR"),""), "")</f>
        <v/>
      </c>
      <c r="V59" s="7"/>
      <c r="W59" s="4" t="str">
        <f t="shared" ca="1" si="3"/>
        <v/>
      </c>
      <c r="X59" s="4"/>
      <c r="Y59" s="3" t="str">
        <f t="shared" si="4"/>
        <v/>
      </c>
      <c r="Z59" s="3" t="str">
        <f>IF($A59="","",IF((AND($A59="ADD",OR(Y59="",Y59="In Use"))),"5",(_xlfn.XLOOKUP(Y59,ud_asset_status[lookupValue],ud_asset_status[lookupKey],""))))</f>
        <v/>
      </c>
      <c r="AA59" s="7"/>
      <c r="AC59" s="3" t="str">
        <f>IF($A59="ADD",IF(NOT(ISBLANK(AB59)),_xlfn.XLOOKUP(AB59,ar_replace_reason[lookupValue],ar_replace_reason[lookupKey],"ERROR"),""), "")</f>
        <v/>
      </c>
      <c r="AD59" s="3" t="str">
        <f t="shared" si="5"/>
        <v/>
      </c>
      <c r="AE59" s="3" t="str">
        <f>IF($A59="","",IF((AND($A59="ADD",OR(AD59="",AD59="Queenstown-Lakes District Council"))),"70",(_xlfn.XLOOKUP(AD59,ud_organisation_owner[lookupValue],ud_organisation_owner[lookupKey],""))))</f>
        <v/>
      </c>
      <c r="AF59" s="3" t="str">
        <f t="shared" si="6"/>
        <v/>
      </c>
      <c r="AG59" s="3" t="str">
        <f>IF($A59="","",IF((AND($A59="ADD",OR(AF59="",AF59="Queenstown-Lakes District Council"))),"70",(_xlfn.XLOOKUP(AF59,ud_organisation_owner[lookupValue],ud_organisation_owner[lookupKey],""))))</f>
        <v/>
      </c>
      <c r="AH59" s="3" t="str">
        <f t="shared" si="7"/>
        <v/>
      </c>
      <c r="AI59" s="3" t="str">
        <f>IF($A59="","",IF((AND($A59="ADD",OR(AH59="",AH59="Local Authority"))),"17",(_xlfn.XLOOKUP(AH59,ud_sub_organisation[lookupValue],ud_sub_organisation[lookupKey],""))))</f>
        <v/>
      </c>
      <c r="AJ59" s="3" t="str">
        <f t="shared" si="8"/>
        <v/>
      </c>
      <c r="AK59" s="3" t="str">
        <f>IF($A59="","",IF((AND($A59="ADD",OR(AJ59="",AJ59="Vested assets"))),"12",(_xlfn.XLOOKUP(AJ59,ud_work_origin[lookupValue],ud_work_origin[lookupKey],""))))</f>
        <v/>
      </c>
      <c r="AL59" s="8"/>
      <c r="AM59" s="2" t="str">
        <f t="shared" si="9"/>
        <v/>
      </c>
      <c r="AN59" s="3" t="str">
        <f t="shared" si="10"/>
        <v/>
      </c>
      <c r="AO59" s="3" t="str">
        <f>IF($A59="","",IF((AND($A59="ADD",OR(AN59="",AN59="Excellent"))),"1",(_xlfn.XLOOKUP(AN59,condition[lookupValue],condition[lookupKey],""))))</f>
        <v/>
      </c>
      <c r="AP59" s="7" t="str">
        <f t="shared" si="11"/>
        <v/>
      </c>
      <c r="AQ59" s="9"/>
    </row>
    <row r="60" spans="2:43">
      <c r="B60" s="4"/>
      <c r="D60" s="3" t="str">
        <f>IF($A60="ADD",IF(NOT(ISBLANK(C60)),_xlfn.XLOOKUP(C60,roadnames[lookupValue],roadnames[lookupKey],"ERROR"),""), "")</f>
        <v/>
      </c>
      <c r="E60" s="5"/>
      <c r="F60" s="5"/>
      <c r="G60" s="4"/>
      <c r="H60" s="4"/>
      <c r="I60" s="6"/>
      <c r="K60" s="6" t="str">
        <f t="shared" si="0"/>
        <v/>
      </c>
      <c r="L60" s="4"/>
      <c r="N60" s="3" t="str">
        <f>IF($A60="ADD",IF(NOT(ISBLANK(M60)),_xlfn.XLOOKUP(M60,len_adjust_rsn[lookupValue],len_adjust_rsn[lookupKey],"ERROR"),""), "")</f>
        <v/>
      </c>
      <c r="O60" s="6" t="str">
        <f t="shared" si="1"/>
        <v/>
      </c>
      <c r="P60" s="6"/>
      <c r="Q60" s="6" t="str">
        <f t="shared" si="2"/>
        <v/>
      </c>
      <c r="S60" s="3" t="str">
        <f>IF($A60="ADD",IF(NOT(ISBLANK(R60)),_xlfn.XLOOKUP(R60,ud_road_hump_type[lookupValue],ud_road_hump_type[lookupKey],"ERROR"),""), "")</f>
        <v/>
      </c>
      <c r="U60" s="3" t="str">
        <f>IF($A60="ADD",IF(NOT(ISBLANK(T60)),_xlfn.XLOOKUP(T60,road_hump_material[lookupValue],road_hump_material[lookupKey],"ERROR"),""), "")</f>
        <v/>
      </c>
      <c r="V60" s="7"/>
      <c r="W60" s="4" t="str">
        <f t="shared" ca="1" si="3"/>
        <v/>
      </c>
      <c r="X60" s="4"/>
      <c r="Y60" s="3" t="str">
        <f t="shared" si="4"/>
        <v/>
      </c>
      <c r="Z60" s="3" t="str">
        <f>IF($A60="","",IF((AND($A60="ADD",OR(Y60="",Y60="In Use"))),"5",(_xlfn.XLOOKUP(Y60,ud_asset_status[lookupValue],ud_asset_status[lookupKey],""))))</f>
        <v/>
      </c>
      <c r="AA60" s="7"/>
      <c r="AC60" s="3" t="str">
        <f>IF($A60="ADD",IF(NOT(ISBLANK(AB60)),_xlfn.XLOOKUP(AB60,ar_replace_reason[lookupValue],ar_replace_reason[lookupKey],"ERROR"),""), "")</f>
        <v/>
      </c>
      <c r="AD60" s="3" t="str">
        <f t="shared" si="5"/>
        <v/>
      </c>
      <c r="AE60" s="3" t="str">
        <f>IF($A60="","",IF((AND($A60="ADD",OR(AD60="",AD60="Queenstown-Lakes District Council"))),"70",(_xlfn.XLOOKUP(AD60,ud_organisation_owner[lookupValue],ud_organisation_owner[lookupKey],""))))</f>
        <v/>
      </c>
      <c r="AF60" s="3" t="str">
        <f t="shared" si="6"/>
        <v/>
      </c>
      <c r="AG60" s="3" t="str">
        <f>IF($A60="","",IF((AND($A60="ADD",OR(AF60="",AF60="Queenstown-Lakes District Council"))),"70",(_xlfn.XLOOKUP(AF60,ud_organisation_owner[lookupValue],ud_organisation_owner[lookupKey],""))))</f>
        <v/>
      </c>
      <c r="AH60" s="3" t="str">
        <f t="shared" si="7"/>
        <v/>
      </c>
      <c r="AI60" s="3" t="str">
        <f>IF($A60="","",IF((AND($A60="ADD",OR(AH60="",AH60="Local Authority"))),"17",(_xlfn.XLOOKUP(AH60,ud_sub_organisation[lookupValue],ud_sub_organisation[lookupKey],""))))</f>
        <v/>
      </c>
      <c r="AJ60" s="3" t="str">
        <f t="shared" si="8"/>
        <v/>
      </c>
      <c r="AK60" s="3" t="str">
        <f>IF($A60="","",IF((AND($A60="ADD",OR(AJ60="",AJ60="Vested assets"))),"12",(_xlfn.XLOOKUP(AJ60,ud_work_origin[lookupValue],ud_work_origin[lookupKey],""))))</f>
        <v/>
      </c>
      <c r="AL60" s="8"/>
      <c r="AM60" s="2" t="str">
        <f t="shared" si="9"/>
        <v/>
      </c>
      <c r="AN60" s="3" t="str">
        <f t="shared" si="10"/>
        <v/>
      </c>
      <c r="AO60" s="3" t="str">
        <f>IF($A60="","",IF((AND($A60="ADD",OR(AN60="",AN60="Excellent"))),"1",(_xlfn.XLOOKUP(AN60,condition[lookupValue],condition[lookupKey],""))))</f>
        <v/>
      </c>
      <c r="AP60" s="7" t="str">
        <f t="shared" si="11"/>
        <v/>
      </c>
      <c r="AQ60" s="9"/>
    </row>
    <row r="61" spans="2:43">
      <c r="B61" s="4"/>
      <c r="D61" s="3" t="str">
        <f>IF($A61="ADD",IF(NOT(ISBLANK(C61)),_xlfn.XLOOKUP(C61,roadnames[lookupValue],roadnames[lookupKey],"ERROR"),""), "")</f>
        <v/>
      </c>
      <c r="E61" s="5"/>
      <c r="F61" s="5"/>
      <c r="G61" s="4"/>
      <c r="H61" s="4"/>
      <c r="I61" s="6"/>
      <c r="K61" s="6" t="str">
        <f t="shared" si="0"/>
        <v/>
      </c>
      <c r="L61" s="4"/>
      <c r="N61" s="3" t="str">
        <f>IF($A61="ADD",IF(NOT(ISBLANK(M61)),_xlfn.XLOOKUP(M61,len_adjust_rsn[lookupValue],len_adjust_rsn[lookupKey],"ERROR"),""), "")</f>
        <v/>
      </c>
      <c r="O61" s="6" t="str">
        <f t="shared" si="1"/>
        <v/>
      </c>
      <c r="P61" s="6"/>
      <c r="Q61" s="6" t="str">
        <f t="shared" si="2"/>
        <v/>
      </c>
      <c r="S61" s="3" t="str">
        <f>IF($A61="ADD",IF(NOT(ISBLANK(R61)),_xlfn.XLOOKUP(R61,ud_road_hump_type[lookupValue],ud_road_hump_type[lookupKey],"ERROR"),""), "")</f>
        <v/>
      </c>
      <c r="U61" s="3" t="str">
        <f>IF($A61="ADD",IF(NOT(ISBLANK(T61)),_xlfn.XLOOKUP(T61,road_hump_material[lookupValue],road_hump_material[lookupKey],"ERROR"),""), "")</f>
        <v/>
      </c>
      <c r="V61" s="7"/>
      <c r="W61" s="4" t="str">
        <f t="shared" ca="1" si="3"/>
        <v/>
      </c>
      <c r="X61" s="4"/>
      <c r="Y61" s="3" t="str">
        <f t="shared" si="4"/>
        <v/>
      </c>
      <c r="Z61" s="3" t="str">
        <f>IF($A61="","",IF((AND($A61="ADD",OR(Y61="",Y61="In Use"))),"5",(_xlfn.XLOOKUP(Y61,ud_asset_status[lookupValue],ud_asset_status[lookupKey],""))))</f>
        <v/>
      </c>
      <c r="AA61" s="7"/>
      <c r="AC61" s="3" t="str">
        <f>IF($A61="ADD",IF(NOT(ISBLANK(AB61)),_xlfn.XLOOKUP(AB61,ar_replace_reason[lookupValue],ar_replace_reason[lookupKey],"ERROR"),""), "")</f>
        <v/>
      </c>
      <c r="AD61" s="3" t="str">
        <f t="shared" si="5"/>
        <v/>
      </c>
      <c r="AE61" s="3" t="str">
        <f>IF($A61="","",IF((AND($A61="ADD",OR(AD61="",AD61="Queenstown-Lakes District Council"))),"70",(_xlfn.XLOOKUP(AD61,ud_organisation_owner[lookupValue],ud_organisation_owner[lookupKey],""))))</f>
        <v/>
      </c>
      <c r="AF61" s="3" t="str">
        <f t="shared" si="6"/>
        <v/>
      </c>
      <c r="AG61" s="3" t="str">
        <f>IF($A61="","",IF((AND($A61="ADD",OR(AF61="",AF61="Queenstown-Lakes District Council"))),"70",(_xlfn.XLOOKUP(AF61,ud_organisation_owner[lookupValue],ud_organisation_owner[lookupKey],""))))</f>
        <v/>
      </c>
      <c r="AH61" s="3" t="str">
        <f t="shared" si="7"/>
        <v/>
      </c>
      <c r="AI61" s="3" t="str">
        <f>IF($A61="","",IF((AND($A61="ADD",OR(AH61="",AH61="Local Authority"))),"17",(_xlfn.XLOOKUP(AH61,ud_sub_organisation[lookupValue],ud_sub_organisation[lookupKey],""))))</f>
        <v/>
      </c>
      <c r="AJ61" s="3" t="str">
        <f t="shared" si="8"/>
        <v/>
      </c>
      <c r="AK61" s="3" t="str">
        <f>IF($A61="","",IF((AND($A61="ADD",OR(AJ61="",AJ61="Vested assets"))),"12",(_xlfn.XLOOKUP(AJ61,ud_work_origin[lookupValue],ud_work_origin[lookupKey],""))))</f>
        <v/>
      </c>
      <c r="AL61" s="8"/>
      <c r="AM61" s="2" t="str">
        <f t="shared" si="9"/>
        <v/>
      </c>
      <c r="AN61" s="3" t="str">
        <f t="shared" si="10"/>
        <v/>
      </c>
      <c r="AO61" s="3" t="str">
        <f>IF($A61="","",IF((AND($A61="ADD",OR(AN61="",AN61="Excellent"))),"1",(_xlfn.XLOOKUP(AN61,condition[lookupValue],condition[lookupKey],""))))</f>
        <v/>
      </c>
      <c r="AP61" s="7" t="str">
        <f t="shared" si="11"/>
        <v/>
      </c>
      <c r="AQ61" s="9"/>
    </row>
    <row r="62" spans="2:43">
      <c r="B62" s="4"/>
      <c r="D62" s="3" t="str">
        <f>IF($A62="ADD",IF(NOT(ISBLANK(C62)),_xlfn.XLOOKUP(C62,roadnames[lookupValue],roadnames[lookupKey],"ERROR"),""), "")</f>
        <v/>
      </c>
      <c r="E62" s="5"/>
      <c r="F62" s="5"/>
      <c r="G62" s="4"/>
      <c r="H62" s="4"/>
      <c r="I62" s="6"/>
      <c r="K62" s="6" t="str">
        <f t="shared" si="0"/>
        <v/>
      </c>
      <c r="L62" s="4"/>
      <c r="N62" s="3" t="str">
        <f>IF($A62="ADD",IF(NOT(ISBLANK(M62)),_xlfn.XLOOKUP(M62,len_adjust_rsn[lookupValue],len_adjust_rsn[lookupKey],"ERROR"),""), "")</f>
        <v/>
      </c>
      <c r="O62" s="6" t="str">
        <f t="shared" si="1"/>
        <v/>
      </c>
      <c r="P62" s="6"/>
      <c r="Q62" s="6" t="str">
        <f t="shared" si="2"/>
        <v/>
      </c>
      <c r="S62" s="3" t="str">
        <f>IF($A62="ADD",IF(NOT(ISBLANK(R62)),_xlfn.XLOOKUP(R62,ud_road_hump_type[lookupValue],ud_road_hump_type[lookupKey],"ERROR"),""), "")</f>
        <v/>
      </c>
      <c r="U62" s="3" t="str">
        <f>IF($A62="ADD",IF(NOT(ISBLANK(T62)),_xlfn.XLOOKUP(T62,road_hump_material[lookupValue],road_hump_material[lookupKey],"ERROR"),""), "")</f>
        <v/>
      </c>
      <c r="V62" s="7"/>
      <c r="W62" s="4" t="str">
        <f t="shared" ca="1" si="3"/>
        <v/>
      </c>
      <c r="X62" s="4"/>
      <c r="Y62" s="3" t="str">
        <f t="shared" si="4"/>
        <v/>
      </c>
      <c r="Z62" s="3" t="str">
        <f>IF($A62="","",IF((AND($A62="ADD",OR(Y62="",Y62="In Use"))),"5",(_xlfn.XLOOKUP(Y62,ud_asset_status[lookupValue],ud_asset_status[lookupKey],""))))</f>
        <v/>
      </c>
      <c r="AA62" s="7"/>
      <c r="AC62" s="3" t="str">
        <f>IF($A62="ADD",IF(NOT(ISBLANK(AB62)),_xlfn.XLOOKUP(AB62,ar_replace_reason[lookupValue],ar_replace_reason[lookupKey],"ERROR"),""), "")</f>
        <v/>
      </c>
      <c r="AD62" s="3" t="str">
        <f t="shared" si="5"/>
        <v/>
      </c>
      <c r="AE62" s="3" t="str">
        <f>IF($A62="","",IF((AND($A62="ADD",OR(AD62="",AD62="Queenstown-Lakes District Council"))),"70",(_xlfn.XLOOKUP(AD62,ud_organisation_owner[lookupValue],ud_organisation_owner[lookupKey],""))))</f>
        <v/>
      </c>
      <c r="AF62" s="3" t="str">
        <f t="shared" si="6"/>
        <v/>
      </c>
      <c r="AG62" s="3" t="str">
        <f>IF($A62="","",IF((AND($A62="ADD",OR(AF62="",AF62="Queenstown-Lakes District Council"))),"70",(_xlfn.XLOOKUP(AF62,ud_organisation_owner[lookupValue],ud_organisation_owner[lookupKey],""))))</f>
        <v/>
      </c>
      <c r="AH62" s="3" t="str">
        <f t="shared" si="7"/>
        <v/>
      </c>
      <c r="AI62" s="3" t="str">
        <f>IF($A62="","",IF((AND($A62="ADD",OR(AH62="",AH62="Local Authority"))),"17",(_xlfn.XLOOKUP(AH62,ud_sub_organisation[lookupValue],ud_sub_organisation[lookupKey],""))))</f>
        <v/>
      </c>
      <c r="AJ62" s="3" t="str">
        <f t="shared" si="8"/>
        <v/>
      </c>
      <c r="AK62" s="3" t="str">
        <f>IF($A62="","",IF((AND($A62="ADD",OR(AJ62="",AJ62="Vested assets"))),"12",(_xlfn.XLOOKUP(AJ62,ud_work_origin[lookupValue],ud_work_origin[lookupKey],""))))</f>
        <v/>
      </c>
      <c r="AL62" s="8"/>
      <c r="AM62" s="2" t="str">
        <f t="shared" si="9"/>
        <v/>
      </c>
      <c r="AN62" s="3" t="str">
        <f t="shared" si="10"/>
        <v/>
      </c>
      <c r="AO62" s="3" t="str">
        <f>IF($A62="","",IF((AND($A62="ADD",OR(AN62="",AN62="Excellent"))),"1",(_xlfn.XLOOKUP(AN62,condition[lookupValue],condition[lookupKey],""))))</f>
        <v/>
      </c>
      <c r="AP62" s="7" t="str">
        <f t="shared" si="11"/>
        <v/>
      </c>
      <c r="AQ62" s="9"/>
    </row>
    <row r="63" spans="2:43">
      <c r="B63" s="4"/>
      <c r="D63" s="3" t="str">
        <f>IF($A63="ADD",IF(NOT(ISBLANK(C63)),_xlfn.XLOOKUP(C63,roadnames[lookupValue],roadnames[lookupKey],"ERROR"),""), "")</f>
        <v/>
      </c>
      <c r="E63" s="5"/>
      <c r="F63" s="5"/>
      <c r="G63" s="4"/>
      <c r="H63" s="4"/>
      <c r="I63" s="6"/>
      <c r="K63" s="6" t="str">
        <f t="shared" si="0"/>
        <v/>
      </c>
      <c r="L63" s="4"/>
      <c r="N63" s="3" t="str">
        <f>IF($A63="ADD",IF(NOT(ISBLANK(M63)),_xlfn.XLOOKUP(M63,len_adjust_rsn[lookupValue],len_adjust_rsn[lookupKey],"ERROR"),""), "")</f>
        <v/>
      </c>
      <c r="O63" s="6" t="str">
        <f t="shared" si="1"/>
        <v/>
      </c>
      <c r="P63" s="6"/>
      <c r="Q63" s="6" t="str">
        <f t="shared" si="2"/>
        <v/>
      </c>
      <c r="S63" s="3" t="str">
        <f>IF($A63="ADD",IF(NOT(ISBLANK(R63)),_xlfn.XLOOKUP(R63,ud_road_hump_type[lookupValue],ud_road_hump_type[lookupKey],"ERROR"),""), "")</f>
        <v/>
      </c>
      <c r="U63" s="3" t="str">
        <f>IF($A63="ADD",IF(NOT(ISBLANK(T63)),_xlfn.XLOOKUP(T63,road_hump_material[lookupValue],road_hump_material[lookupKey],"ERROR"),""), "")</f>
        <v/>
      </c>
      <c r="V63" s="7"/>
      <c r="W63" s="4" t="str">
        <f t="shared" ca="1" si="3"/>
        <v/>
      </c>
      <c r="X63" s="4"/>
      <c r="Y63" s="3" t="str">
        <f t="shared" si="4"/>
        <v/>
      </c>
      <c r="Z63" s="3" t="str">
        <f>IF($A63="","",IF((AND($A63="ADD",OR(Y63="",Y63="In Use"))),"5",(_xlfn.XLOOKUP(Y63,ud_asset_status[lookupValue],ud_asset_status[lookupKey],""))))</f>
        <v/>
      </c>
      <c r="AA63" s="7"/>
      <c r="AC63" s="3" t="str">
        <f>IF($A63="ADD",IF(NOT(ISBLANK(AB63)),_xlfn.XLOOKUP(AB63,ar_replace_reason[lookupValue],ar_replace_reason[lookupKey],"ERROR"),""), "")</f>
        <v/>
      </c>
      <c r="AD63" s="3" t="str">
        <f t="shared" si="5"/>
        <v/>
      </c>
      <c r="AE63" s="3" t="str">
        <f>IF($A63="","",IF((AND($A63="ADD",OR(AD63="",AD63="Queenstown-Lakes District Council"))),"70",(_xlfn.XLOOKUP(AD63,ud_organisation_owner[lookupValue],ud_organisation_owner[lookupKey],""))))</f>
        <v/>
      </c>
      <c r="AF63" s="3" t="str">
        <f t="shared" si="6"/>
        <v/>
      </c>
      <c r="AG63" s="3" t="str">
        <f>IF($A63="","",IF((AND($A63="ADD",OR(AF63="",AF63="Queenstown-Lakes District Council"))),"70",(_xlfn.XLOOKUP(AF63,ud_organisation_owner[lookupValue],ud_organisation_owner[lookupKey],""))))</f>
        <v/>
      </c>
      <c r="AH63" s="3" t="str">
        <f t="shared" si="7"/>
        <v/>
      </c>
      <c r="AI63" s="3" t="str">
        <f>IF($A63="","",IF((AND($A63="ADD",OR(AH63="",AH63="Local Authority"))),"17",(_xlfn.XLOOKUP(AH63,ud_sub_organisation[lookupValue],ud_sub_organisation[lookupKey],""))))</f>
        <v/>
      </c>
      <c r="AJ63" s="3" t="str">
        <f t="shared" si="8"/>
        <v/>
      </c>
      <c r="AK63" s="3" t="str">
        <f>IF($A63="","",IF((AND($A63="ADD",OR(AJ63="",AJ63="Vested assets"))),"12",(_xlfn.XLOOKUP(AJ63,ud_work_origin[lookupValue],ud_work_origin[lookupKey],""))))</f>
        <v/>
      </c>
      <c r="AL63" s="8"/>
      <c r="AM63" s="2" t="str">
        <f t="shared" si="9"/>
        <v/>
      </c>
      <c r="AN63" s="3" t="str">
        <f t="shared" si="10"/>
        <v/>
      </c>
      <c r="AO63" s="3" t="str">
        <f>IF($A63="","",IF((AND($A63="ADD",OR(AN63="",AN63="Excellent"))),"1",(_xlfn.XLOOKUP(AN63,condition[lookupValue],condition[lookupKey],""))))</f>
        <v/>
      </c>
      <c r="AP63" s="7" t="str">
        <f t="shared" si="11"/>
        <v/>
      </c>
      <c r="AQ63" s="9"/>
    </row>
    <row r="64" spans="2:43">
      <c r="B64" s="4"/>
      <c r="D64" s="3" t="str">
        <f>IF($A64="ADD",IF(NOT(ISBLANK(C64)),_xlfn.XLOOKUP(C64,roadnames[lookupValue],roadnames[lookupKey],"ERROR"),""), "")</f>
        <v/>
      </c>
      <c r="E64" s="5"/>
      <c r="F64" s="5"/>
      <c r="G64" s="4"/>
      <c r="H64" s="4"/>
      <c r="I64" s="6"/>
      <c r="K64" s="6" t="str">
        <f t="shared" si="0"/>
        <v/>
      </c>
      <c r="L64" s="4"/>
      <c r="N64" s="3" t="str">
        <f>IF($A64="ADD",IF(NOT(ISBLANK(M64)),_xlfn.XLOOKUP(M64,len_adjust_rsn[lookupValue],len_adjust_rsn[lookupKey],"ERROR"),""), "")</f>
        <v/>
      </c>
      <c r="O64" s="6" t="str">
        <f t="shared" si="1"/>
        <v/>
      </c>
      <c r="P64" s="6"/>
      <c r="Q64" s="6" t="str">
        <f t="shared" si="2"/>
        <v/>
      </c>
      <c r="S64" s="3" t="str">
        <f>IF($A64="ADD",IF(NOT(ISBLANK(R64)),_xlfn.XLOOKUP(R64,ud_road_hump_type[lookupValue],ud_road_hump_type[lookupKey],"ERROR"),""), "")</f>
        <v/>
      </c>
      <c r="U64" s="3" t="str">
        <f>IF($A64="ADD",IF(NOT(ISBLANK(T64)),_xlfn.XLOOKUP(T64,road_hump_material[lookupValue],road_hump_material[lookupKey],"ERROR"),""), "")</f>
        <v/>
      </c>
      <c r="V64" s="7"/>
      <c r="W64" s="4" t="str">
        <f t="shared" ca="1" si="3"/>
        <v/>
      </c>
      <c r="X64" s="4"/>
      <c r="Y64" s="3" t="str">
        <f t="shared" si="4"/>
        <v/>
      </c>
      <c r="Z64" s="3" t="str">
        <f>IF($A64="","",IF((AND($A64="ADD",OR(Y64="",Y64="In Use"))),"5",(_xlfn.XLOOKUP(Y64,ud_asset_status[lookupValue],ud_asset_status[lookupKey],""))))</f>
        <v/>
      </c>
      <c r="AA64" s="7"/>
      <c r="AC64" s="3" t="str">
        <f>IF($A64="ADD",IF(NOT(ISBLANK(AB64)),_xlfn.XLOOKUP(AB64,ar_replace_reason[lookupValue],ar_replace_reason[lookupKey],"ERROR"),""), "")</f>
        <v/>
      </c>
      <c r="AD64" s="3" t="str">
        <f t="shared" si="5"/>
        <v/>
      </c>
      <c r="AE64" s="3" t="str">
        <f>IF($A64="","",IF((AND($A64="ADD",OR(AD64="",AD64="Queenstown-Lakes District Council"))),"70",(_xlfn.XLOOKUP(AD64,ud_organisation_owner[lookupValue],ud_organisation_owner[lookupKey],""))))</f>
        <v/>
      </c>
      <c r="AF64" s="3" t="str">
        <f t="shared" si="6"/>
        <v/>
      </c>
      <c r="AG64" s="3" t="str">
        <f>IF($A64="","",IF((AND($A64="ADD",OR(AF64="",AF64="Queenstown-Lakes District Council"))),"70",(_xlfn.XLOOKUP(AF64,ud_organisation_owner[lookupValue],ud_organisation_owner[lookupKey],""))))</f>
        <v/>
      </c>
      <c r="AH64" s="3" t="str">
        <f t="shared" si="7"/>
        <v/>
      </c>
      <c r="AI64" s="3" t="str">
        <f>IF($A64="","",IF((AND($A64="ADD",OR(AH64="",AH64="Local Authority"))),"17",(_xlfn.XLOOKUP(AH64,ud_sub_organisation[lookupValue],ud_sub_organisation[lookupKey],""))))</f>
        <v/>
      </c>
      <c r="AJ64" s="3" t="str">
        <f t="shared" si="8"/>
        <v/>
      </c>
      <c r="AK64" s="3" t="str">
        <f>IF($A64="","",IF((AND($A64="ADD",OR(AJ64="",AJ64="Vested assets"))),"12",(_xlfn.XLOOKUP(AJ64,ud_work_origin[lookupValue],ud_work_origin[lookupKey],""))))</f>
        <v/>
      </c>
      <c r="AL64" s="8"/>
      <c r="AM64" s="2" t="str">
        <f t="shared" si="9"/>
        <v/>
      </c>
      <c r="AN64" s="3" t="str">
        <f t="shared" si="10"/>
        <v/>
      </c>
      <c r="AO64" s="3" t="str">
        <f>IF($A64="","",IF((AND($A64="ADD",OR(AN64="",AN64="Excellent"))),"1",(_xlfn.XLOOKUP(AN64,condition[lookupValue],condition[lookupKey],""))))</f>
        <v/>
      </c>
      <c r="AP64" s="7" t="str">
        <f t="shared" si="11"/>
        <v/>
      </c>
      <c r="AQ64" s="9"/>
    </row>
    <row r="65" spans="2:43">
      <c r="B65" s="4"/>
      <c r="D65" s="3" t="str">
        <f>IF($A65="ADD",IF(NOT(ISBLANK(C65)),_xlfn.XLOOKUP(C65,roadnames[lookupValue],roadnames[lookupKey],"ERROR"),""), "")</f>
        <v/>
      </c>
      <c r="E65" s="5"/>
      <c r="F65" s="5"/>
      <c r="G65" s="4"/>
      <c r="H65" s="4"/>
      <c r="I65" s="6"/>
      <c r="K65" s="6" t="str">
        <f t="shared" si="0"/>
        <v/>
      </c>
      <c r="L65" s="4"/>
      <c r="N65" s="3" t="str">
        <f>IF($A65="ADD",IF(NOT(ISBLANK(M65)),_xlfn.XLOOKUP(M65,len_adjust_rsn[lookupValue],len_adjust_rsn[lookupKey],"ERROR"),""), "")</f>
        <v/>
      </c>
      <c r="O65" s="6" t="str">
        <f t="shared" si="1"/>
        <v/>
      </c>
      <c r="P65" s="6"/>
      <c r="Q65" s="6" t="str">
        <f t="shared" si="2"/>
        <v/>
      </c>
      <c r="S65" s="3" t="str">
        <f>IF($A65="ADD",IF(NOT(ISBLANK(R65)),_xlfn.XLOOKUP(R65,ud_road_hump_type[lookupValue],ud_road_hump_type[lookupKey],"ERROR"),""), "")</f>
        <v/>
      </c>
      <c r="U65" s="3" t="str">
        <f>IF($A65="ADD",IF(NOT(ISBLANK(T65)),_xlfn.XLOOKUP(T65,road_hump_material[lookupValue],road_hump_material[lookupKey],"ERROR"),""), "")</f>
        <v/>
      </c>
      <c r="V65" s="7"/>
      <c r="W65" s="4" t="str">
        <f t="shared" ca="1" si="3"/>
        <v/>
      </c>
      <c r="X65" s="4"/>
      <c r="Y65" s="3" t="str">
        <f t="shared" si="4"/>
        <v/>
      </c>
      <c r="Z65" s="3" t="str">
        <f>IF($A65="","",IF((AND($A65="ADD",OR(Y65="",Y65="In Use"))),"5",(_xlfn.XLOOKUP(Y65,ud_asset_status[lookupValue],ud_asset_status[lookupKey],""))))</f>
        <v/>
      </c>
      <c r="AA65" s="7"/>
      <c r="AC65" s="3" t="str">
        <f>IF($A65="ADD",IF(NOT(ISBLANK(AB65)),_xlfn.XLOOKUP(AB65,ar_replace_reason[lookupValue],ar_replace_reason[lookupKey],"ERROR"),""), "")</f>
        <v/>
      </c>
      <c r="AD65" s="3" t="str">
        <f t="shared" si="5"/>
        <v/>
      </c>
      <c r="AE65" s="3" t="str">
        <f>IF($A65="","",IF((AND($A65="ADD",OR(AD65="",AD65="Queenstown-Lakes District Council"))),"70",(_xlfn.XLOOKUP(AD65,ud_organisation_owner[lookupValue],ud_organisation_owner[lookupKey],""))))</f>
        <v/>
      </c>
      <c r="AF65" s="3" t="str">
        <f t="shared" si="6"/>
        <v/>
      </c>
      <c r="AG65" s="3" t="str">
        <f>IF($A65="","",IF((AND($A65="ADD",OR(AF65="",AF65="Queenstown-Lakes District Council"))),"70",(_xlfn.XLOOKUP(AF65,ud_organisation_owner[lookupValue],ud_organisation_owner[lookupKey],""))))</f>
        <v/>
      </c>
      <c r="AH65" s="3" t="str">
        <f t="shared" si="7"/>
        <v/>
      </c>
      <c r="AI65" s="3" t="str">
        <f>IF($A65="","",IF((AND($A65="ADD",OR(AH65="",AH65="Local Authority"))),"17",(_xlfn.XLOOKUP(AH65,ud_sub_organisation[lookupValue],ud_sub_organisation[lookupKey],""))))</f>
        <v/>
      </c>
      <c r="AJ65" s="3" t="str">
        <f t="shared" si="8"/>
        <v/>
      </c>
      <c r="AK65" s="3" t="str">
        <f>IF($A65="","",IF((AND($A65="ADD",OR(AJ65="",AJ65="Vested assets"))),"12",(_xlfn.XLOOKUP(AJ65,ud_work_origin[lookupValue],ud_work_origin[lookupKey],""))))</f>
        <v/>
      </c>
      <c r="AL65" s="8"/>
      <c r="AM65" s="2" t="str">
        <f t="shared" si="9"/>
        <v/>
      </c>
      <c r="AN65" s="3" t="str">
        <f t="shared" si="10"/>
        <v/>
      </c>
      <c r="AO65" s="3" t="str">
        <f>IF($A65="","",IF((AND($A65="ADD",OR(AN65="",AN65="Excellent"))),"1",(_xlfn.XLOOKUP(AN65,condition[lookupValue],condition[lookupKey],""))))</f>
        <v/>
      </c>
      <c r="AP65" s="7" t="str">
        <f t="shared" si="11"/>
        <v/>
      </c>
      <c r="AQ65" s="9"/>
    </row>
    <row r="66" spans="2:43">
      <c r="B66" s="4"/>
      <c r="D66" s="3" t="str">
        <f>IF($A66="ADD",IF(NOT(ISBLANK(C66)),_xlfn.XLOOKUP(C66,roadnames[lookupValue],roadnames[lookupKey],"ERROR"),""), "")</f>
        <v/>
      </c>
      <c r="E66" s="5"/>
      <c r="F66" s="5"/>
      <c r="G66" s="4"/>
      <c r="H66" s="4"/>
      <c r="I66" s="6"/>
      <c r="K66" s="6" t="str">
        <f t="shared" si="0"/>
        <v/>
      </c>
      <c r="L66" s="4"/>
      <c r="N66" s="3" t="str">
        <f>IF($A66="ADD",IF(NOT(ISBLANK(M66)),_xlfn.XLOOKUP(M66,len_adjust_rsn[lookupValue],len_adjust_rsn[lookupKey],"ERROR"),""), "")</f>
        <v/>
      </c>
      <c r="O66" s="6" t="str">
        <f t="shared" si="1"/>
        <v/>
      </c>
      <c r="P66" s="6"/>
      <c r="Q66" s="6" t="str">
        <f t="shared" si="2"/>
        <v/>
      </c>
      <c r="S66" s="3" t="str">
        <f>IF($A66="ADD",IF(NOT(ISBLANK(R66)),_xlfn.XLOOKUP(R66,ud_road_hump_type[lookupValue],ud_road_hump_type[lookupKey],"ERROR"),""), "")</f>
        <v/>
      </c>
      <c r="U66" s="3" t="str">
        <f>IF($A66="ADD",IF(NOT(ISBLANK(T66)),_xlfn.XLOOKUP(T66,road_hump_material[lookupValue],road_hump_material[lookupKey],"ERROR"),""), "")</f>
        <v/>
      </c>
      <c r="V66" s="7"/>
      <c r="W66" s="4" t="str">
        <f t="shared" ca="1" si="3"/>
        <v/>
      </c>
      <c r="X66" s="4"/>
      <c r="Y66" s="3" t="str">
        <f t="shared" si="4"/>
        <v/>
      </c>
      <c r="Z66" s="3" t="str">
        <f>IF($A66="","",IF((AND($A66="ADD",OR(Y66="",Y66="In Use"))),"5",(_xlfn.XLOOKUP(Y66,ud_asset_status[lookupValue],ud_asset_status[lookupKey],""))))</f>
        <v/>
      </c>
      <c r="AA66" s="7"/>
      <c r="AC66" s="3" t="str">
        <f>IF($A66="ADD",IF(NOT(ISBLANK(AB66)),_xlfn.XLOOKUP(AB66,ar_replace_reason[lookupValue],ar_replace_reason[lookupKey],"ERROR"),""), "")</f>
        <v/>
      </c>
      <c r="AD66" s="3" t="str">
        <f t="shared" si="5"/>
        <v/>
      </c>
      <c r="AE66" s="3" t="str">
        <f>IF($A66="","",IF((AND($A66="ADD",OR(AD66="",AD66="Queenstown-Lakes District Council"))),"70",(_xlfn.XLOOKUP(AD66,ud_organisation_owner[lookupValue],ud_organisation_owner[lookupKey],""))))</f>
        <v/>
      </c>
      <c r="AF66" s="3" t="str">
        <f t="shared" si="6"/>
        <v/>
      </c>
      <c r="AG66" s="3" t="str">
        <f>IF($A66="","",IF((AND($A66="ADD",OR(AF66="",AF66="Queenstown-Lakes District Council"))),"70",(_xlfn.XLOOKUP(AF66,ud_organisation_owner[lookupValue],ud_organisation_owner[lookupKey],""))))</f>
        <v/>
      </c>
      <c r="AH66" s="3" t="str">
        <f t="shared" si="7"/>
        <v/>
      </c>
      <c r="AI66" s="3" t="str">
        <f>IF($A66="","",IF((AND($A66="ADD",OR(AH66="",AH66="Local Authority"))),"17",(_xlfn.XLOOKUP(AH66,ud_sub_organisation[lookupValue],ud_sub_organisation[lookupKey],""))))</f>
        <v/>
      </c>
      <c r="AJ66" s="3" t="str">
        <f t="shared" si="8"/>
        <v/>
      </c>
      <c r="AK66" s="3" t="str">
        <f>IF($A66="","",IF((AND($A66="ADD",OR(AJ66="",AJ66="Vested assets"))),"12",(_xlfn.XLOOKUP(AJ66,ud_work_origin[lookupValue],ud_work_origin[lookupKey],""))))</f>
        <v/>
      </c>
      <c r="AL66" s="8"/>
      <c r="AM66" s="2" t="str">
        <f t="shared" si="9"/>
        <v/>
      </c>
      <c r="AN66" s="3" t="str">
        <f t="shared" si="10"/>
        <v/>
      </c>
      <c r="AO66" s="3" t="str">
        <f>IF($A66="","",IF((AND($A66="ADD",OR(AN66="",AN66="Excellent"))),"1",(_xlfn.XLOOKUP(AN66,condition[lookupValue],condition[lookupKey],""))))</f>
        <v/>
      </c>
      <c r="AP66" s="7" t="str">
        <f t="shared" si="11"/>
        <v/>
      </c>
      <c r="AQ66" s="9"/>
    </row>
    <row r="67" spans="2:43">
      <c r="B67" s="4"/>
      <c r="D67" s="3" t="str">
        <f>IF($A67="ADD",IF(NOT(ISBLANK(C67)),_xlfn.XLOOKUP(C67,roadnames[lookupValue],roadnames[lookupKey],"ERROR"),""), "")</f>
        <v/>
      </c>
      <c r="E67" s="5"/>
      <c r="F67" s="5"/>
      <c r="G67" s="4"/>
      <c r="H67" s="4"/>
      <c r="I67" s="6"/>
      <c r="K67" s="6" t="str">
        <f t="shared" si="0"/>
        <v/>
      </c>
      <c r="L67" s="4"/>
      <c r="N67" s="3" t="str">
        <f>IF($A67="ADD",IF(NOT(ISBLANK(M67)),_xlfn.XLOOKUP(M67,len_adjust_rsn[lookupValue],len_adjust_rsn[lookupKey],"ERROR"),""), "")</f>
        <v/>
      </c>
      <c r="O67" s="6" t="str">
        <f t="shared" si="1"/>
        <v/>
      </c>
      <c r="P67" s="6"/>
      <c r="Q67" s="6" t="str">
        <f t="shared" si="2"/>
        <v/>
      </c>
      <c r="S67" s="3" t="str">
        <f>IF($A67="ADD",IF(NOT(ISBLANK(R67)),_xlfn.XLOOKUP(R67,ud_road_hump_type[lookupValue],ud_road_hump_type[lookupKey],"ERROR"),""), "")</f>
        <v/>
      </c>
      <c r="U67" s="3" t="str">
        <f>IF($A67="ADD",IF(NOT(ISBLANK(T67)),_xlfn.XLOOKUP(T67,road_hump_material[lookupValue],road_hump_material[lookupKey],"ERROR"),""), "")</f>
        <v/>
      </c>
      <c r="V67" s="7"/>
      <c r="W67" s="4" t="str">
        <f t="shared" ca="1" si="3"/>
        <v/>
      </c>
      <c r="X67" s="4"/>
      <c r="Y67" s="3" t="str">
        <f t="shared" si="4"/>
        <v/>
      </c>
      <c r="Z67" s="3" t="str">
        <f>IF($A67="","",IF((AND($A67="ADD",OR(Y67="",Y67="In Use"))),"5",(_xlfn.XLOOKUP(Y67,ud_asset_status[lookupValue],ud_asset_status[lookupKey],""))))</f>
        <v/>
      </c>
      <c r="AA67" s="7"/>
      <c r="AC67" s="3" t="str">
        <f>IF($A67="ADD",IF(NOT(ISBLANK(AB67)),_xlfn.XLOOKUP(AB67,ar_replace_reason[lookupValue],ar_replace_reason[lookupKey],"ERROR"),""), "")</f>
        <v/>
      </c>
      <c r="AD67" s="3" t="str">
        <f t="shared" si="5"/>
        <v/>
      </c>
      <c r="AE67" s="3" t="str">
        <f>IF($A67="","",IF((AND($A67="ADD",OR(AD67="",AD67="Queenstown-Lakes District Council"))),"70",(_xlfn.XLOOKUP(AD67,ud_organisation_owner[lookupValue],ud_organisation_owner[lookupKey],""))))</f>
        <v/>
      </c>
      <c r="AF67" s="3" t="str">
        <f t="shared" si="6"/>
        <v/>
      </c>
      <c r="AG67" s="3" t="str">
        <f>IF($A67="","",IF((AND($A67="ADD",OR(AF67="",AF67="Queenstown-Lakes District Council"))),"70",(_xlfn.XLOOKUP(AF67,ud_organisation_owner[lookupValue],ud_organisation_owner[lookupKey],""))))</f>
        <v/>
      </c>
      <c r="AH67" s="3" t="str">
        <f t="shared" si="7"/>
        <v/>
      </c>
      <c r="AI67" s="3" t="str">
        <f>IF($A67="","",IF((AND($A67="ADD",OR(AH67="",AH67="Local Authority"))),"17",(_xlfn.XLOOKUP(AH67,ud_sub_organisation[lookupValue],ud_sub_organisation[lookupKey],""))))</f>
        <v/>
      </c>
      <c r="AJ67" s="3" t="str">
        <f t="shared" si="8"/>
        <v/>
      </c>
      <c r="AK67" s="3" t="str">
        <f>IF($A67="","",IF((AND($A67="ADD",OR(AJ67="",AJ67="Vested assets"))),"12",(_xlfn.XLOOKUP(AJ67,ud_work_origin[lookupValue],ud_work_origin[lookupKey],""))))</f>
        <v/>
      </c>
      <c r="AL67" s="8"/>
      <c r="AM67" s="2" t="str">
        <f t="shared" si="9"/>
        <v/>
      </c>
      <c r="AN67" s="3" t="str">
        <f t="shared" si="10"/>
        <v/>
      </c>
      <c r="AO67" s="3" t="str">
        <f>IF($A67="","",IF((AND($A67="ADD",OR(AN67="",AN67="Excellent"))),"1",(_xlfn.XLOOKUP(AN67,condition[lookupValue],condition[lookupKey],""))))</f>
        <v/>
      </c>
      <c r="AP67" s="7" t="str">
        <f t="shared" si="11"/>
        <v/>
      </c>
      <c r="AQ67" s="9"/>
    </row>
    <row r="68" spans="2:43">
      <c r="B68" s="4"/>
      <c r="D68" s="3" t="str">
        <f>IF($A68="ADD",IF(NOT(ISBLANK(C68)),_xlfn.XLOOKUP(C68,roadnames[lookupValue],roadnames[lookupKey],"ERROR"),""), "")</f>
        <v/>
      </c>
      <c r="E68" s="5"/>
      <c r="F68" s="5"/>
      <c r="G68" s="4"/>
      <c r="H68" s="4"/>
      <c r="I68" s="6"/>
      <c r="K68" s="6" t="str">
        <f t="shared" si="0"/>
        <v/>
      </c>
      <c r="L68" s="4"/>
      <c r="N68" s="3" t="str">
        <f>IF($A68="ADD",IF(NOT(ISBLANK(M68)),_xlfn.XLOOKUP(M68,len_adjust_rsn[lookupValue],len_adjust_rsn[lookupKey],"ERROR"),""), "")</f>
        <v/>
      </c>
      <c r="O68" s="6" t="str">
        <f t="shared" si="1"/>
        <v/>
      </c>
      <c r="P68" s="6"/>
      <c r="Q68" s="6" t="str">
        <f t="shared" si="2"/>
        <v/>
      </c>
      <c r="S68" s="3" t="str">
        <f>IF($A68="ADD",IF(NOT(ISBLANK(R68)),_xlfn.XLOOKUP(R68,ud_road_hump_type[lookupValue],ud_road_hump_type[lookupKey],"ERROR"),""), "")</f>
        <v/>
      </c>
      <c r="U68" s="3" t="str">
        <f>IF($A68="ADD",IF(NOT(ISBLANK(T68)),_xlfn.XLOOKUP(T68,road_hump_material[lookupValue],road_hump_material[lookupKey],"ERROR"),""), "")</f>
        <v/>
      </c>
      <c r="V68" s="7"/>
      <c r="W68" s="4" t="str">
        <f t="shared" ca="1" si="3"/>
        <v/>
      </c>
      <c r="X68" s="4"/>
      <c r="Y68" s="3" t="str">
        <f t="shared" si="4"/>
        <v/>
      </c>
      <c r="Z68" s="3" t="str">
        <f>IF($A68="","",IF((AND($A68="ADD",OR(Y68="",Y68="In Use"))),"5",(_xlfn.XLOOKUP(Y68,ud_asset_status[lookupValue],ud_asset_status[lookupKey],""))))</f>
        <v/>
      </c>
      <c r="AA68" s="7"/>
      <c r="AC68" s="3" t="str">
        <f>IF($A68="ADD",IF(NOT(ISBLANK(AB68)),_xlfn.XLOOKUP(AB68,ar_replace_reason[lookupValue],ar_replace_reason[lookupKey],"ERROR"),""), "")</f>
        <v/>
      </c>
      <c r="AD68" s="3" t="str">
        <f t="shared" si="5"/>
        <v/>
      </c>
      <c r="AE68" s="3" t="str">
        <f>IF($A68="","",IF((AND($A68="ADD",OR(AD68="",AD68="Queenstown-Lakes District Council"))),"70",(_xlfn.XLOOKUP(AD68,ud_organisation_owner[lookupValue],ud_organisation_owner[lookupKey],""))))</f>
        <v/>
      </c>
      <c r="AF68" s="3" t="str">
        <f t="shared" si="6"/>
        <v/>
      </c>
      <c r="AG68" s="3" t="str">
        <f>IF($A68="","",IF((AND($A68="ADD",OR(AF68="",AF68="Queenstown-Lakes District Council"))),"70",(_xlfn.XLOOKUP(AF68,ud_organisation_owner[lookupValue],ud_organisation_owner[lookupKey],""))))</f>
        <v/>
      </c>
      <c r="AH68" s="3" t="str">
        <f t="shared" si="7"/>
        <v/>
      </c>
      <c r="AI68" s="3" t="str">
        <f>IF($A68="","",IF((AND($A68="ADD",OR(AH68="",AH68="Local Authority"))),"17",(_xlfn.XLOOKUP(AH68,ud_sub_organisation[lookupValue],ud_sub_organisation[lookupKey],""))))</f>
        <v/>
      </c>
      <c r="AJ68" s="3" t="str">
        <f t="shared" si="8"/>
        <v/>
      </c>
      <c r="AK68" s="3" t="str">
        <f>IF($A68="","",IF((AND($A68="ADD",OR(AJ68="",AJ68="Vested assets"))),"12",(_xlfn.XLOOKUP(AJ68,ud_work_origin[lookupValue],ud_work_origin[lookupKey],""))))</f>
        <v/>
      </c>
      <c r="AL68" s="8"/>
      <c r="AM68" s="2" t="str">
        <f t="shared" si="9"/>
        <v/>
      </c>
      <c r="AN68" s="3" t="str">
        <f t="shared" si="10"/>
        <v/>
      </c>
      <c r="AO68" s="3" t="str">
        <f>IF($A68="","",IF((AND($A68="ADD",OR(AN68="",AN68="Excellent"))),"1",(_xlfn.XLOOKUP(AN68,condition[lookupValue],condition[lookupKey],""))))</f>
        <v/>
      </c>
      <c r="AP68" s="7" t="str">
        <f t="shared" si="11"/>
        <v/>
      </c>
      <c r="AQ68" s="9"/>
    </row>
    <row r="69" spans="2:43">
      <c r="B69" s="4"/>
      <c r="D69" s="3" t="str">
        <f>IF($A69="ADD",IF(NOT(ISBLANK(C69)),_xlfn.XLOOKUP(C69,roadnames[lookupValue],roadnames[lookupKey],"ERROR"),""), "")</f>
        <v/>
      </c>
      <c r="E69" s="5"/>
      <c r="F69" s="5"/>
      <c r="G69" s="4"/>
      <c r="H69" s="4"/>
      <c r="I69" s="6"/>
      <c r="K69" s="6" t="str">
        <f t="shared" si="0"/>
        <v/>
      </c>
      <c r="L69" s="4"/>
      <c r="N69" s="3" t="str">
        <f>IF($A69="ADD",IF(NOT(ISBLANK(M69)),_xlfn.XLOOKUP(M69,len_adjust_rsn[lookupValue],len_adjust_rsn[lookupKey],"ERROR"),""), "")</f>
        <v/>
      </c>
      <c r="O69" s="6" t="str">
        <f t="shared" si="1"/>
        <v/>
      </c>
      <c r="P69" s="6"/>
      <c r="Q69" s="6" t="str">
        <f t="shared" si="2"/>
        <v/>
      </c>
      <c r="S69" s="3" t="str">
        <f>IF($A69="ADD",IF(NOT(ISBLANK(R69)),_xlfn.XLOOKUP(R69,ud_road_hump_type[lookupValue],ud_road_hump_type[lookupKey],"ERROR"),""), "")</f>
        <v/>
      </c>
      <c r="U69" s="3" t="str">
        <f>IF($A69="ADD",IF(NOT(ISBLANK(T69)),_xlfn.XLOOKUP(T69,road_hump_material[lookupValue],road_hump_material[lookupKey],"ERROR"),""), "")</f>
        <v/>
      </c>
      <c r="V69" s="7"/>
      <c r="W69" s="4" t="str">
        <f t="shared" ca="1" si="3"/>
        <v/>
      </c>
      <c r="X69" s="4"/>
      <c r="Y69" s="3" t="str">
        <f t="shared" si="4"/>
        <v/>
      </c>
      <c r="Z69" s="3" t="str">
        <f>IF($A69="","",IF((AND($A69="ADD",OR(Y69="",Y69="In Use"))),"5",(_xlfn.XLOOKUP(Y69,ud_asset_status[lookupValue],ud_asset_status[lookupKey],""))))</f>
        <v/>
      </c>
      <c r="AA69" s="7"/>
      <c r="AC69" s="3" t="str">
        <f>IF($A69="ADD",IF(NOT(ISBLANK(AB69)),_xlfn.XLOOKUP(AB69,ar_replace_reason[lookupValue],ar_replace_reason[lookupKey],"ERROR"),""), "")</f>
        <v/>
      </c>
      <c r="AD69" s="3" t="str">
        <f t="shared" si="5"/>
        <v/>
      </c>
      <c r="AE69" s="3" t="str">
        <f>IF($A69="","",IF((AND($A69="ADD",OR(AD69="",AD69="Queenstown-Lakes District Council"))),"70",(_xlfn.XLOOKUP(AD69,ud_organisation_owner[lookupValue],ud_organisation_owner[lookupKey],""))))</f>
        <v/>
      </c>
      <c r="AF69" s="3" t="str">
        <f t="shared" si="6"/>
        <v/>
      </c>
      <c r="AG69" s="3" t="str">
        <f>IF($A69="","",IF((AND($A69="ADD",OR(AF69="",AF69="Queenstown-Lakes District Council"))),"70",(_xlfn.XLOOKUP(AF69,ud_organisation_owner[lookupValue],ud_organisation_owner[lookupKey],""))))</f>
        <v/>
      </c>
      <c r="AH69" s="3" t="str">
        <f t="shared" si="7"/>
        <v/>
      </c>
      <c r="AI69" s="3" t="str">
        <f>IF($A69="","",IF((AND($A69="ADD",OR(AH69="",AH69="Local Authority"))),"17",(_xlfn.XLOOKUP(AH69,ud_sub_organisation[lookupValue],ud_sub_organisation[lookupKey],""))))</f>
        <v/>
      </c>
      <c r="AJ69" s="3" t="str">
        <f t="shared" si="8"/>
        <v/>
      </c>
      <c r="AK69" s="3" t="str">
        <f>IF($A69="","",IF((AND($A69="ADD",OR(AJ69="",AJ69="Vested assets"))),"12",(_xlfn.XLOOKUP(AJ69,ud_work_origin[lookupValue],ud_work_origin[lookupKey],""))))</f>
        <v/>
      </c>
      <c r="AL69" s="8"/>
      <c r="AM69" s="2" t="str">
        <f t="shared" si="9"/>
        <v/>
      </c>
      <c r="AN69" s="3" t="str">
        <f t="shared" si="10"/>
        <v/>
      </c>
      <c r="AO69" s="3" t="str">
        <f>IF($A69="","",IF((AND($A69="ADD",OR(AN69="",AN69="Excellent"))),"1",(_xlfn.XLOOKUP(AN69,condition[lookupValue],condition[lookupKey],""))))</f>
        <v/>
      </c>
      <c r="AP69" s="7" t="str">
        <f t="shared" si="11"/>
        <v/>
      </c>
      <c r="AQ69" s="9"/>
    </row>
    <row r="70" spans="2:43">
      <c r="B70" s="4"/>
      <c r="D70" s="3" t="str">
        <f>IF($A70="ADD",IF(NOT(ISBLANK(C70)),_xlfn.XLOOKUP(C70,roadnames[lookupValue],roadnames[lookupKey],"ERROR"),""), "")</f>
        <v/>
      </c>
      <c r="E70" s="5"/>
      <c r="F70" s="5"/>
      <c r="G70" s="4"/>
      <c r="H70" s="4"/>
      <c r="I70" s="6"/>
      <c r="K70" s="6" t="str">
        <f t="shared" si="0"/>
        <v/>
      </c>
      <c r="L70" s="4"/>
      <c r="N70" s="3" t="str">
        <f>IF($A70="ADD",IF(NOT(ISBLANK(M70)),_xlfn.XLOOKUP(M70,len_adjust_rsn[lookupValue],len_adjust_rsn[lookupKey],"ERROR"),""), "")</f>
        <v/>
      </c>
      <c r="O70" s="6" t="str">
        <f t="shared" si="1"/>
        <v/>
      </c>
      <c r="P70" s="6"/>
      <c r="Q70" s="6" t="str">
        <f t="shared" si="2"/>
        <v/>
      </c>
      <c r="S70" s="3" t="str">
        <f>IF($A70="ADD",IF(NOT(ISBLANK(R70)),_xlfn.XLOOKUP(R70,ud_road_hump_type[lookupValue],ud_road_hump_type[lookupKey],"ERROR"),""), "")</f>
        <v/>
      </c>
      <c r="U70" s="3" t="str">
        <f>IF($A70="ADD",IF(NOT(ISBLANK(T70)),_xlfn.XLOOKUP(T70,road_hump_material[lookupValue],road_hump_material[lookupKey],"ERROR"),""), "")</f>
        <v/>
      </c>
      <c r="V70" s="7"/>
      <c r="W70" s="4" t="str">
        <f t="shared" ca="1" si="3"/>
        <v/>
      </c>
      <c r="X70" s="4"/>
      <c r="Y70" s="3" t="str">
        <f t="shared" si="4"/>
        <v/>
      </c>
      <c r="Z70" s="3" t="str">
        <f>IF($A70="","",IF((AND($A70="ADD",OR(Y70="",Y70="In Use"))),"5",(_xlfn.XLOOKUP(Y70,ud_asset_status[lookupValue],ud_asset_status[lookupKey],""))))</f>
        <v/>
      </c>
      <c r="AA70" s="7"/>
      <c r="AC70" s="3" t="str">
        <f>IF($A70="ADD",IF(NOT(ISBLANK(AB70)),_xlfn.XLOOKUP(AB70,ar_replace_reason[lookupValue],ar_replace_reason[lookupKey],"ERROR"),""), "")</f>
        <v/>
      </c>
      <c r="AD70" s="3" t="str">
        <f t="shared" si="5"/>
        <v/>
      </c>
      <c r="AE70" s="3" t="str">
        <f>IF($A70="","",IF((AND($A70="ADD",OR(AD70="",AD70="Queenstown-Lakes District Council"))),"70",(_xlfn.XLOOKUP(AD70,ud_organisation_owner[lookupValue],ud_organisation_owner[lookupKey],""))))</f>
        <v/>
      </c>
      <c r="AF70" s="3" t="str">
        <f t="shared" si="6"/>
        <v/>
      </c>
      <c r="AG70" s="3" t="str">
        <f>IF($A70="","",IF((AND($A70="ADD",OR(AF70="",AF70="Queenstown-Lakes District Council"))),"70",(_xlfn.XLOOKUP(AF70,ud_organisation_owner[lookupValue],ud_organisation_owner[lookupKey],""))))</f>
        <v/>
      </c>
      <c r="AH70" s="3" t="str">
        <f t="shared" si="7"/>
        <v/>
      </c>
      <c r="AI70" s="3" t="str">
        <f>IF($A70="","",IF((AND($A70="ADD",OR(AH70="",AH70="Local Authority"))),"17",(_xlfn.XLOOKUP(AH70,ud_sub_organisation[lookupValue],ud_sub_organisation[lookupKey],""))))</f>
        <v/>
      </c>
      <c r="AJ70" s="3" t="str">
        <f t="shared" si="8"/>
        <v/>
      </c>
      <c r="AK70" s="3" t="str">
        <f>IF($A70="","",IF((AND($A70="ADD",OR(AJ70="",AJ70="Vested assets"))),"12",(_xlfn.XLOOKUP(AJ70,ud_work_origin[lookupValue],ud_work_origin[lookupKey],""))))</f>
        <v/>
      </c>
      <c r="AL70" s="8"/>
      <c r="AM70" s="2" t="str">
        <f t="shared" si="9"/>
        <v/>
      </c>
      <c r="AN70" s="3" t="str">
        <f t="shared" si="10"/>
        <v/>
      </c>
      <c r="AO70" s="3" t="str">
        <f>IF($A70="","",IF((AND($A70="ADD",OR(AN70="",AN70="Excellent"))),"1",(_xlfn.XLOOKUP(AN70,condition[lookupValue],condition[lookupKey],""))))</f>
        <v/>
      </c>
      <c r="AP70" s="7" t="str">
        <f t="shared" si="11"/>
        <v/>
      </c>
      <c r="AQ70" s="9"/>
    </row>
    <row r="71" spans="2:43">
      <c r="B71" s="4"/>
      <c r="D71" s="3" t="str">
        <f>IF($A71="ADD",IF(NOT(ISBLANK(C71)),_xlfn.XLOOKUP(C71,roadnames[lookupValue],roadnames[lookupKey],"ERROR"),""), "")</f>
        <v/>
      </c>
      <c r="E71" s="5"/>
      <c r="F71" s="5"/>
      <c r="G71" s="4"/>
      <c r="H71" s="4"/>
      <c r="I71" s="6"/>
      <c r="K71" s="6" t="str">
        <f t="shared" si="0"/>
        <v/>
      </c>
      <c r="L71" s="4"/>
      <c r="N71" s="3" t="str">
        <f>IF($A71="ADD",IF(NOT(ISBLANK(M71)),_xlfn.XLOOKUP(M71,len_adjust_rsn[lookupValue],len_adjust_rsn[lookupKey],"ERROR"),""), "")</f>
        <v/>
      </c>
      <c r="O71" s="6" t="str">
        <f t="shared" si="1"/>
        <v/>
      </c>
      <c r="P71" s="6"/>
      <c r="Q71" s="6" t="str">
        <f t="shared" si="2"/>
        <v/>
      </c>
      <c r="S71" s="3" t="str">
        <f>IF($A71="ADD",IF(NOT(ISBLANK(R71)),_xlfn.XLOOKUP(R71,ud_road_hump_type[lookupValue],ud_road_hump_type[lookupKey],"ERROR"),""), "")</f>
        <v/>
      </c>
      <c r="U71" s="3" t="str">
        <f>IF($A71="ADD",IF(NOT(ISBLANK(T71)),_xlfn.XLOOKUP(T71,road_hump_material[lookupValue],road_hump_material[lookupKey],"ERROR"),""), "")</f>
        <v/>
      </c>
      <c r="V71" s="7"/>
      <c r="W71" s="4" t="str">
        <f t="shared" ca="1" si="3"/>
        <v/>
      </c>
      <c r="X71" s="4"/>
      <c r="Y71" s="3" t="str">
        <f t="shared" si="4"/>
        <v/>
      </c>
      <c r="Z71" s="3" t="str">
        <f>IF($A71="","",IF((AND($A71="ADD",OR(Y71="",Y71="In Use"))),"5",(_xlfn.XLOOKUP(Y71,ud_asset_status[lookupValue],ud_asset_status[lookupKey],""))))</f>
        <v/>
      </c>
      <c r="AA71" s="7"/>
      <c r="AC71" s="3" t="str">
        <f>IF($A71="ADD",IF(NOT(ISBLANK(AB71)),_xlfn.XLOOKUP(AB71,ar_replace_reason[lookupValue],ar_replace_reason[lookupKey],"ERROR"),""), "")</f>
        <v/>
      </c>
      <c r="AD71" s="3" t="str">
        <f t="shared" si="5"/>
        <v/>
      </c>
      <c r="AE71" s="3" t="str">
        <f>IF($A71="","",IF((AND($A71="ADD",OR(AD71="",AD71="Queenstown-Lakes District Council"))),"70",(_xlfn.XLOOKUP(AD71,ud_organisation_owner[lookupValue],ud_organisation_owner[lookupKey],""))))</f>
        <v/>
      </c>
      <c r="AF71" s="3" t="str">
        <f t="shared" si="6"/>
        <v/>
      </c>
      <c r="AG71" s="3" t="str">
        <f>IF($A71="","",IF((AND($A71="ADD",OR(AF71="",AF71="Queenstown-Lakes District Council"))),"70",(_xlfn.XLOOKUP(AF71,ud_organisation_owner[lookupValue],ud_organisation_owner[lookupKey],""))))</f>
        <v/>
      </c>
      <c r="AH71" s="3" t="str">
        <f t="shared" si="7"/>
        <v/>
      </c>
      <c r="AI71" s="3" t="str">
        <f>IF($A71="","",IF((AND($A71="ADD",OR(AH71="",AH71="Local Authority"))),"17",(_xlfn.XLOOKUP(AH71,ud_sub_organisation[lookupValue],ud_sub_organisation[lookupKey],""))))</f>
        <v/>
      </c>
      <c r="AJ71" s="3" t="str">
        <f t="shared" si="8"/>
        <v/>
      </c>
      <c r="AK71" s="3" t="str">
        <f>IF($A71="","",IF((AND($A71="ADD",OR(AJ71="",AJ71="Vested assets"))),"12",(_xlfn.XLOOKUP(AJ71,ud_work_origin[lookupValue],ud_work_origin[lookupKey],""))))</f>
        <v/>
      </c>
      <c r="AL71" s="8"/>
      <c r="AM71" s="2" t="str">
        <f t="shared" si="9"/>
        <v/>
      </c>
      <c r="AN71" s="3" t="str">
        <f t="shared" si="10"/>
        <v/>
      </c>
      <c r="AO71" s="3" t="str">
        <f>IF($A71="","",IF((AND($A71="ADD",OR(AN71="",AN71="Excellent"))),"1",(_xlfn.XLOOKUP(AN71,condition[lookupValue],condition[lookupKey],""))))</f>
        <v/>
      </c>
      <c r="AP71" s="7" t="str">
        <f t="shared" si="11"/>
        <v/>
      </c>
      <c r="AQ71" s="9"/>
    </row>
    <row r="72" spans="2:43">
      <c r="B72" s="4"/>
      <c r="D72" s="3" t="str">
        <f>IF($A72="ADD",IF(NOT(ISBLANK(C72)),_xlfn.XLOOKUP(C72,roadnames[lookupValue],roadnames[lookupKey],"ERROR"),""), "")</f>
        <v/>
      </c>
      <c r="E72" s="5"/>
      <c r="F72" s="5"/>
      <c r="G72" s="4"/>
      <c r="H72" s="4"/>
      <c r="I72" s="6"/>
      <c r="K72" s="6" t="str">
        <f t="shared" si="0"/>
        <v/>
      </c>
      <c r="L72" s="4"/>
      <c r="N72" s="3" t="str">
        <f>IF($A72="ADD",IF(NOT(ISBLANK(M72)),_xlfn.XLOOKUP(M72,len_adjust_rsn[lookupValue],len_adjust_rsn[lookupKey],"ERROR"),""), "")</f>
        <v/>
      </c>
      <c r="O72" s="6" t="str">
        <f t="shared" si="1"/>
        <v/>
      </c>
      <c r="P72" s="6"/>
      <c r="Q72" s="6" t="str">
        <f t="shared" si="2"/>
        <v/>
      </c>
      <c r="S72" s="3" t="str">
        <f>IF($A72="ADD",IF(NOT(ISBLANK(R72)),_xlfn.XLOOKUP(R72,ud_road_hump_type[lookupValue],ud_road_hump_type[lookupKey],"ERROR"),""), "")</f>
        <v/>
      </c>
      <c r="U72" s="3" t="str">
        <f>IF($A72="ADD",IF(NOT(ISBLANK(T72)),_xlfn.XLOOKUP(T72,road_hump_material[lookupValue],road_hump_material[lookupKey],"ERROR"),""), "")</f>
        <v/>
      </c>
      <c r="V72" s="7"/>
      <c r="W72" s="4" t="str">
        <f t="shared" ca="1" si="3"/>
        <v/>
      </c>
      <c r="X72" s="4"/>
      <c r="Y72" s="3" t="str">
        <f t="shared" si="4"/>
        <v/>
      </c>
      <c r="Z72" s="3" t="str">
        <f>IF($A72="","",IF((AND($A72="ADD",OR(Y72="",Y72="In Use"))),"5",(_xlfn.XLOOKUP(Y72,ud_asset_status[lookupValue],ud_asset_status[lookupKey],""))))</f>
        <v/>
      </c>
      <c r="AA72" s="7"/>
      <c r="AC72" s="3" t="str">
        <f>IF($A72="ADD",IF(NOT(ISBLANK(AB72)),_xlfn.XLOOKUP(AB72,ar_replace_reason[lookupValue],ar_replace_reason[lookupKey],"ERROR"),""), "")</f>
        <v/>
      </c>
      <c r="AD72" s="3" t="str">
        <f t="shared" si="5"/>
        <v/>
      </c>
      <c r="AE72" s="3" t="str">
        <f>IF($A72="","",IF((AND($A72="ADD",OR(AD72="",AD72="Queenstown-Lakes District Council"))),"70",(_xlfn.XLOOKUP(AD72,ud_organisation_owner[lookupValue],ud_organisation_owner[lookupKey],""))))</f>
        <v/>
      </c>
      <c r="AF72" s="3" t="str">
        <f t="shared" si="6"/>
        <v/>
      </c>
      <c r="AG72" s="3" t="str">
        <f>IF($A72="","",IF((AND($A72="ADD",OR(AF72="",AF72="Queenstown-Lakes District Council"))),"70",(_xlfn.XLOOKUP(AF72,ud_organisation_owner[lookupValue],ud_organisation_owner[lookupKey],""))))</f>
        <v/>
      </c>
      <c r="AH72" s="3" t="str">
        <f t="shared" si="7"/>
        <v/>
      </c>
      <c r="AI72" s="3" t="str">
        <f>IF($A72="","",IF((AND($A72="ADD",OR(AH72="",AH72="Local Authority"))),"17",(_xlfn.XLOOKUP(AH72,ud_sub_organisation[lookupValue],ud_sub_organisation[lookupKey],""))))</f>
        <v/>
      </c>
      <c r="AJ72" s="3" t="str">
        <f t="shared" si="8"/>
        <v/>
      </c>
      <c r="AK72" s="3" t="str">
        <f>IF($A72="","",IF((AND($A72="ADD",OR(AJ72="",AJ72="Vested assets"))),"12",(_xlfn.XLOOKUP(AJ72,ud_work_origin[lookupValue],ud_work_origin[lookupKey],""))))</f>
        <v/>
      </c>
      <c r="AL72" s="8"/>
      <c r="AM72" s="2" t="str">
        <f t="shared" si="9"/>
        <v/>
      </c>
      <c r="AN72" s="3" t="str">
        <f t="shared" si="10"/>
        <v/>
      </c>
      <c r="AO72" s="3" t="str">
        <f>IF($A72="","",IF((AND($A72="ADD",OR(AN72="",AN72="Excellent"))),"1",(_xlfn.XLOOKUP(AN72,condition[lookupValue],condition[lookupKey],""))))</f>
        <v/>
      </c>
      <c r="AP72" s="7" t="str">
        <f t="shared" si="11"/>
        <v/>
      </c>
      <c r="AQ72" s="9"/>
    </row>
    <row r="73" spans="2:43">
      <c r="B73" s="4"/>
      <c r="D73" s="3" t="str">
        <f>IF($A73="ADD",IF(NOT(ISBLANK(C73)),_xlfn.XLOOKUP(C73,roadnames[lookupValue],roadnames[lookupKey],"ERROR"),""), "")</f>
        <v/>
      </c>
      <c r="E73" s="5"/>
      <c r="F73" s="5"/>
      <c r="G73" s="4"/>
      <c r="H73" s="4"/>
      <c r="I73" s="6"/>
      <c r="K73" s="6" t="str">
        <f t="shared" si="0"/>
        <v/>
      </c>
      <c r="L73" s="4"/>
      <c r="N73" s="3" t="str">
        <f>IF($A73="ADD",IF(NOT(ISBLANK(M73)),_xlfn.XLOOKUP(M73,len_adjust_rsn[lookupValue],len_adjust_rsn[lookupKey],"ERROR"),""), "")</f>
        <v/>
      </c>
      <c r="O73" s="6" t="str">
        <f t="shared" si="1"/>
        <v/>
      </c>
      <c r="P73" s="6"/>
      <c r="Q73" s="6" t="str">
        <f t="shared" si="2"/>
        <v/>
      </c>
      <c r="S73" s="3" t="str">
        <f>IF($A73="ADD",IF(NOT(ISBLANK(R73)),_xlfn.XLOOKUP(R73,ud_road_hump_type[lookupValue],ud_road_hump_type[lookupKey],"ERROR"),""), "")</f>
        <v/>
      </c>
      <c r="U73" s="3" t="str">
        <f>IF($A73="ADD",IF(NOT(ISBLANK(T73)),_xlfn.XLOOKUP(T73,road_hump_material[lookupValue],road_hump_material[lookupKey],"ERROR"),""), "")</f>
        <v/>
      </c>
      <c r="V73" s="7"/>
      <c r="W73" s="4" t="str">
        <f t="shared" ca="1" si="3"/>
        <v/>
      </c>
      <c r="X73" s="4"/>
      <c r="Y73" s="3" t="str">
        <f t="shared" si="4"/>
        <v/>
      </c>
      <c r="Z73" s="3" t="str">
        <f>IF($A73="","",IF((AND($A73="ADD",OR(Y73="",Y73="In Use"))),"5",(_xlfn.XLOOKUP(Y73,ud_asset_status[lookupValue],ud_asset_status[lookupKey],""))))</f>
        <v/>
      </c>
      <c r="AA73" s="7"/>
      <c r="AC73" s="3" t="str">
        <f>IF($A73="ADD",IF(NOT(ISBLANK(AB73)),_xlfn.XLOOKUP(AB73,ar_replace_reason[lookupValue],ar_replace_reason[lookupKey],"ERROR"),""), "")</f>
        <v/>
      </c>
      <c r="AD73" s="3" t="str">
        <f t="shared" si="5"/>
        <v/>
      </c>
      <c r="AE73" s="3" t="str">
        <f>IF($A73="","",IF((AND($A73="ADD",OR(AD73="",AD73="Queenstown-Lakes District Council"))),"70",(_xlfn.XLOOKUP(AD73,ud_organisation_owner[lookupValue],ud_organisation_owner[lookupKey],""))))</f>
        <v/>
      </c>
      <c r="AF73" s="3" t="str">
        <f t="shared" si="6"/>
        <v/>
      </c>
      <c r="AG73" s="3" t="str">
        <f>IF($A73="","",IF((AND($A73="ADD",OR(AF73="",AF73="Queenstown-Lakes District Council"))),"70",(_xlfn.XLOOKUP(AF73,ud_organisation_owner[lookupValue],ud_organisation_owner[lookupKey],""))))</f>
        <v/>
      </c>
      <c r="AH73" s="3" t="str">
        <f t="shared" si="7"/>
        <v/>
      </c>
      <c r="AI73" s="3" t="str">
        <f>IF($A73="","",IF((AND($A73="ADD",OR(AH73="",AH73="Local Authority"))),"17",(_xlfn.XLOOKUP(AH73,ud_sub_organisation[lookupValue],ud_sub_organisation[lookupKey],""))))</f>
        <v/>
      </c>
      <c r="AJ73" s="3" t="str">
        <f t="shared" si="8"/>
        <v/>
      </c>
      <c r="AK73" s="3" t="str">
        <f>IF($A73="","",IF((AND($A73="ADD",OR(AJ73="",AJ73="Vested assets"))),"12",(_xlfn.XLOOKUP(AJ73,ud_work_origin[lookupValue],ud_work_origin[lookupKey],""))))</f>
        <v/>
      </c>
      <c r="AL73" s="8"/>
      <c r="AM73" s="2" t="str">
        <f t="shared" si="9"/>
        <v/>
      </c>
      <c r="AN73" s="3" t="str">
        <f t="shared" si="10"/>
        <v/>
      </c>
      <c r="AO73" s="3" t="str">
        <f>IF($A73="","",IF((AND($A73="ADD",OR(AN73="",AN73="Excellent"))),"1",(_xlfn.XLOOKUP(AN73,condition[lookupValue],condition[lookupKey],""))))</f>
        <v/>
      </c>
      <c r="AP73" s="7" t="str">
        <f t="shared" si="11"/>
        <v/>
      </c>
      <c r="AQ73" s="9"/>
    </row>
    <row r="74" spans="2:43">
      <c r="B74" s="4"/>
      <c r="D74" s="3" t="str">
        <f>IF($A74="ADD",IF(NOT(ISBLANK(C74)),_xlfn.XLOOKUP(C74,roadnames[lookupValue],roadnames[lookupKey],"ERROR"),""), "")</f>
        <v/>
      </c>
      <c r="E74" s="5"/>
      <c r="F74" s="5"/>
      <c r="G74" s="4"/>
      <c r="H74" s="4"/>
      <c r="I74" s="6"/>
      <c r="K74" s="6" t="str">
        <f t="shared" si="0"/>
        <v/>
      </c>
      <c r="L74" s="4"/>
      <c r="N74" s="3" t="str">
        <f>IF($A74="ADD",IF(NOT(ISBLANK(M74)),_xlfn.XLOOKUP(M74,len_adjust_rsn[lookupValue],len_adjust_rsn[lookupKey],"ERROR"),""), "")</f>
        <v/>
      </c>
      <c r="O74" s="6" t="str">
        <f t="shared" si="1"/>
        <v/>
      </c>
      <c r="P74" s="6"/>
      <c r="Q74" s="6" t="str">
        <f t="shared" si="2"/>
        <v/>
      </c>
      <c r="S74" s="3" t="str">
        <f>IF($A74="ADD",IF(NOT(ISBLANK(R74)),_xlfn.XLOOKUP(R74,ud_road_hump_type[lookupValue],ud_road_hump_type[lookupKey],"ERROR"),""), "")</f>
        <v/>
      </c>
      <c r="U74" s="3" t="str">
        <f>IF($A74="ADD",IF(NOT(ISBLANK(T74)),_xlfn.XLOOKUP(T74,road_hump_material[lookupValue],road_hump_material[lookupKey],"ERROR"),""), "")</f>
        <v/>
      </c>
      <c r="V74" s="7"/>
      <c r="W74" s="4" t="str">
        <f t="shared" ca="1" si="3"/>
        <v/>
      </c>
      <c r="X74" s="4"/>
      <c r="Y74" s="3" t="str">
        <f t="shared" si="4"/>
        <v/>
      </c>
      <c r="Z74" s="3" t="str">
        <f>IF($A74="","",IF((AND($A74="ADD",OR(Y74="",Y74="In Use"))),"5",(_xlfn.XLOOKUP(Y74,ud_asset_status[lookupValue],ud_asset_status[lookupKey],""))))</f>
        <v/>
      </c>
      <c r="AA74" s="7"/>
      <c r="AC74" s="3" t="str">
        <f>IF($A74="ADD",IF(NOT(ISBLANK(AB74)),_xlfn.XLOOKUP(AB74,ar_replace_reason[lookupValue],ar_replace_reason[lookupKey],"ERROR"),""), "")</f>
        <v/>
      </c>
      <c r="AD74" s="3" t="str">
        <f t="shared" si="5"/>
        <v/>
      </c>
      <c r="AE74" s="3" t="str">
        <f>IF($A74="","",IF((AND($A74="ADD",OR(AD74="",AD74="Queenstown-Lakes District Council"))),"70",(_xlfn.XLOOKUP(AD74,ud_organisation_owner[lookupValue],ud_organisation_owner[lookupKey],""))))</f>
        <v/>
      </c>
      <c r="AF74" s="3" t="str">
        <f t="shared" si="6"/>
        <v/>
      </c>
      <c r="AG74" s="3" t="str">
        <f>IF($A74="","",IF((AND($A74="ADD",OR(AF74="",AF74="Queenstown-Lakes District Council"))),"70",(_xlfn.XLOOKUP(AF74,ud_organisation_owner[lookupValue],ud_organisation_owner[lookupKey],""))))</f>
        <v/>
      </c>
      <c r="AH74" s="3" t="str">
        <f t="shared" si="7"/>
        <v/>
      </c>
      <c r="AI74" s="3" t="str">
        <f>IF($A74="","",IF((AND($A74="ADD",OR(AH74="",AH74="Local Authority"))),"17",(_xlfn.XLOOKUP(AH74,ud_sub_organisation[lookupValue],ud_sub_organisation[lookupKey],""))))</f>
        <v/>
      </c>
      <c r="AJ74" s="3" t="str">
        <f t="shared" si="8"/>
        <v/>
      </c>
      <c r="AK74" s="3" t="str">
        <f>IF($A74="","",IF((AND($A74="ADD",OR(AJ74="",AJ74="Vested assets"))),"12",(_xlfn.XLOOKUP(AJ74,ud_work_origin[lookupValue],ud_work_origin[lookupKey],""))))</f>
        <v/>
      </c>
      <c r="AL74" s="8"/>
      <c r="AM74" s="2" t="str">
        <f t="shared" si="9"/>
        <v/>
      </c>
      <c r="AN74" s="3" t="str">
        <f t="shared" si="10"/>
        <v/>
      </c>
      <c r="AO74" s="3" t="str">
        <f>IF($A74="","",IF((AND($A74="ADD",OR(AN74="",AN74="Excellent"))),"1",(_xlfn.XLOOKUP(AN74,condition[lookupValue],condition[lookupKey],""))))</f>
        <v/>
      </c>
      <c r="AP74" s="7" t="str">
        <f t="shared" si="11"/>
        <v/>
      </c>
      <c r="AQ74" s="9"/>
    </row>
    <row r="75" spans="2:43">
      <c r="B75" s="4"/>
      <c r="D75" s="3" t="str">
        <f>IF($A75="ADD",IF(NOT(ISBLANK(C75)),_xlfn.XLOOKUP(C75,roadnames[lookupValue],roadnames[lookupKey],"ERROR"),""), "")</f>
        <v/>
      </c>
      <c r="E75" s="5"/>
      <c r="F75" s="5"/>
      <c r="G75" s="4"/>
      <c r="H75" s="4"/>
      <c r="I75" s="6"/>
      <c r="K75" s="6" t="str">
        <f t="shared" ref="K75:K100" si="12">IF(H75&lt;&gt;"",H75-G75,"")</f>
        <v/>
      </c>
      <c r="L75" s="4"/>
      <c r="N75" s="3" t="str">
        <f>IF($A75="ADD",IF(NOT(ISBLANK(M75)),_xlfn.XLOOKUP(M75,len_adjust_rsn[lookupValue],len_adjust_rsn[lookupKey],"ERROR"),""), "")</f>
        <v/>
      </c>
      <c r="O75" s="6" t="str">
        <f t="shared" ref="O75:O100" si="13">IF(I75&lt;&gt;"",K75*I75,"")</f>
        <v/>
      </c>
      <c r="P75" s="6"/>
      <c r="Q75" s="6" t="str">
        <f t="shared" ref="Q75:Q100" si="14">IF(P75&lt;&gt;"",O75+P75,O75)</f>
        <v/>
      </c>
      <c r="S75" s="3" t="str">
        <f>IF($A75="ADD",IF(NOT(ISBLANK(R75)),_xlfn.XLOOKUP(R75,ud_road_hump_type[lookupValue],ud_road_hump_type[lookupKey],"ERROR"),""), "")</f>
        <v/>
      </c>
      <c r="U75" s="3" t="str">
        <f>IF($A75="ADD",IF(NOT(ISBLANK(T75)),_xlfn.XLOOKUP(T75,road_hump_material[lookupValue],road_hump_material[lookupKey],"ERROR"),""), "")</f>
        <v/>
      </c>
      <c r="V75" s="7"/>
      <c r="W75" s="4" t="str">
        <f t="shared" ref="W75:W100" ca="1" si="15">IF(V75&lt;&gt;"", DATEDIF(V75, TODAY(),"Y"),"")</f>
        <v/>
      </c>
      <c r="X75" s="4"/>
      <c r="Y75" s="3" t="str">
        <f t="shared" ref="Y75:Y100" si="16">IF($A75="ADD","In Use","")</f>
        <v/>
      </c>
      <c r="Z75" s="3" t="str">
        <f>IF($A75="","",IF((AND($A75="ADD",OR(Y75="",Y75="In Use"))),"5",(_xlfn.XLOOKUP(Y75,ud_asset_status[lookupValue],ud_asset_status[lookupKey],""))))</f>
        <v/>
      </c>
      <c r="AA75" s="7"/>
      <c r="AC75" s="3" t="str">
        <f>IF($A75="ADD",IF(NOT(ISBLANK(AB75)),_xlfn.XLOOKUP(AB75,ar_replace_reason[lookupValue],ar_replace_reason[lookupKey],"ERROR"),""), "")</f>
        <v/>
      </c>
      <c r="AD75" s="3" t="str">
        <f t="shared" ref="AD75:AD100" si="17">IF($A75="ADD","Queenstown-Lakes District Council","")</f>
        <v/>
      </c>
      <c r="AE75" s="3" t="str">
        <f>IF($A75="","",IF((AND($A75="ADD",OR(AD75="",AD75="Queenstown-Lakes District Council"))),"70",(_xlfn.XLOOKUP(AD75,ud_organisation_owner[lookupValue],ud_organisation_owner[lookupKey],""))))</f>
        <v/>
      </c>
      <c r="AF75" s="3" t="str">
        <f t="shared" ref="AF75:AF100" si="18">IF($A75="ADD","Queenstown-Lakes District Council","")</f>
        <v/>
      </c>
      <c r="AG75" s="3" t="str">
        <f>IF($A75="","",IF((AND($A75="ADD",OR(AF75="",AF75="Queenstown-Lakes District Council"))),"70",(_xlfn.XLOOKUP(AF75,ud_organisation_owner[lookupValue],ud_organisation_owner[lookupKey],""))))</f>
        <v/>
      </c>
      <c r="AH75" s="3" t="str">
        <f t="shared" ref="AH75:AH100" si="19">IF($A75="ADD","Local Authority","")</f>
        <v/>
      </c>
      <c r="AI75" s="3" t="str">
        <f>IF($A75="","",IF((AND($A75="ADD",OR(AH75="",AH75="Local Authority"))),"17",(_xlfn.XLOOKUP(AH75,ud_sub_organisation[lookupValue],ud_sub_organisation[lookupKey],""))))</f>
        <v/>
      </c>
      <c r="AJ75" s="3" t="str">
        <f t="shared" ref="AJ75:AJ100" si="20">IF($A75="ADD","Vested assets","")</f>
        <v/>
      </c>
      <c r="AK75" s="3" t="str">
        <f>IF($A75="","",IF((AND($A75="ADD",OR(AJ75="",AJ75="Vested assets"))),"12",(_xlfn.XLOOKUP(AJ75,ud_work_origin[lookupValue],ud_work_origin[lookupKey],""))))</f>
        <v/>
      </c>
      <c r="AL75" s="8"/>
      <c r="AM75" s="2" t="str">
        <f t="shared" ref="AM75:AM100" si="21">IF($A75="ADD","TRUE","")</f>
        <v/>
      </c>
      <c r="AN75" s="3" t="str">
        <f t="shared" ref="AN75:AN100" si="22">IF($A75="ADD","Excellent","")</f>
        <v/>
      </c>
      <c r="AO75" s="3" t="str">
        <f>IF($A75="","",IF((AND($A75="ADD",OR(AN75="",AN75="Excellent"))),"1",(_xlfn.XLOOKUP(AN75,condition[lookupValue],condition[lookupKey],""))))</f>
        <v/>
      </c>
      <c r="AP75" s="7" t="str">
        <f t="shared" ref="AP75:AP100" si="23">IF(V75&lt;&gt;"",V75,"")</f>
        <v/>
      </c>
      <c r="AQ75" s="9"/>
    </row>
    <row r="76" spans="2:43">
      <c r="B76" s="4"/>
      <c r="D76" s="3" t="str">
        <f>IF($A76="ADD",IF(NOT(ISBLANK(C76)),_xlfn.XLOOKUP(C76,roadnames[lookupValue],roadnames[lookupKey],"ERROR"),""), "")</f>
        <v/>
      </c>
      <c r="E76" s="5"/>
      <c r="F76" s="5"/>
      <c r="G76" s="4"/>
      <c r="H76" s="4"/>
      <c r="I76" s="6"/>
      <c r="K76" s="6" t="str">
        <f t="shared" si="12"/>
        <v/>
      </c>
      <c r="L76" s="4"/>
      <c r="N76" s="3" t="str">
        <f>IF($A76="ADD",IF(NOT(ISBLANK(M76)),_xlfn.XLOOKUP(M76,len_adjust_rsn[lookupValue],len_adjust_rsn[lookupKey],"ERROR"),""), "")</f>
        <v/>
      </c>
      <c r="O76" s="6" t="str">
        <f t="shared" si="13"/>
        <v/>
      </c>
      <c r="P76" s="6"/>
      <c r="Q76" s="6" t="str">
        <f t="shared" si="14"/>
        <v/>
      </c>
      <c r="S76" s="3" t="str">
        <f>IF($A76="ADD",IF(NOT(ISBLANK(R76)),_xlfn.XLOOKUP(R76,ud_road_hump_type[lookupValue],ud_road_hump_type[lookupKey],"ERROR"),""), "")</f>
        <v/>
      </c>
      <c r="U76" s="3" t="str">
        <f>IF($A76="ADD",IF(NOT(ISBLANK(T76)),_xlfn.XLOOKUP(T76,road_hump_material[lookupValue],road_hump_material[lookupKey],"ERROR"),""), "")</f>
        <v/>
      </c>
      <c r="V76" s="7"/>
      <c r="W76" s="4" t="str">
        <f t="shared" ca="1" si="15"/>
        <v/>
      </c>
      <c r="X76" s="4"/>
      <c r="Y76" s="3" t="str">
        <f t="shared" si="16"/>
        <v/>
      </c>
      <c r="Z76" s="3" t="str">
        <f>IF($A76="","",IF((AND($A76="ADD",OR(Y76="",Y76="In Use"))),"5",(_xlfn.XLOOKUP(Y76,ud_asset_status[lookupValue],ud_asset_status[lookupKey],""))))</f>
        <v/>
      </c>
      <c r="AA76" s="7"/>
      <c r="AC76" s="3" t="str">
        <f>IF($A76="ADD",IF(NOT(ISBLANK(AB76)),_xlfn.XLOOKUP(AB76,ar_replace_reason[lookupValue],ar_replace_reason[lookupKey],"ERROR"),""), "")</f>
        <v/>
      </c>
      <c r="AD76" s="3" t="str">
        <f t="shared" si="17"/>
        <v/>
      </c>
      <c r="AE76" s="3" t="str">
        <f>IF($A76="","",IF((AND($A76="ADD",OR(AD76="",AD76="Queenstown-Lakes District Council"))),"70",(_xlfn.XLOOKUP(AD76,ud_organisation_owner[lookupValue],ud_organisation_owner[lookupKey],""))))</f>
        <v/>
      </c>
      <c r="AF76" s="3" t="str">
        <f t="shared" si="18"/>
        <v/>
      </c>
      <c r="AG76" s="3" t="str">
        <f>IF($A76="","",IF((AND($A76="ADD",OR(AF76="",AF76="Queenstown-Lakes District Council"))),"70",(_xlfn.XLOOKUP(AF76,ud_organisation_owner[lookupValue],ud_organisation_owner[lookupKey],""))))</f>
        <v/>
      </c>
      <c r="AH76" s="3" t="str">
        <f t="shared" si="19"/>
        <v/>
      </c>
      <c r="AI76" s="3" t="str">
        <f>IF($A76="","",IF((AND($A76="ADD",OR(AH76="",AH76="Local Authority"))),"17",(_xlfn.XLOOKUP(AH76,ud_sub_organisation[lookupValue],ud_sub_organisation[lookupKey],""))))</f>
        <v/>
      </c>
      <c r="AJ76" s="3" t="str">
        <f t="shared" si="20"/>
        <v/>
      </c>
      <c r="AK76" s="3" t="str">
        <f>IF($A76="","",IF((AND($A76="ADD",OR(AJ76="",AJ76="Vested assets"))),"12",(_xlfn.XLOOKUP(AJ76,ud_work_origin[lookupValue],ud_work_origin[lookupKey],""))))</f>
        <v/>
      </c>
      <c r="AL76" s="8"/>
      <c r="AM76" s="2" t="str">
        <f t="shared" si="21"/>
        <v/>
      </c>
      <c r="AN76" s="3" t="str">
        <f t="shared" si="22"/>
        <v/>
      </c>
      <c r="AO76" s="3" t="str">
        <f>IF($A76="","",IF((AND($A76="ADD",OR(AN76="",AN76="Excellent"))),"1",(_xlfn.XLOOKUP(AN76,condition[lookupValue],condition[lookupKey],""))))</f>
        <v/>
      </c>
      <c r="AP76" s="7" t="str">
        <f t="shared" si="23"/>
        <v/>
      </c>
      <c r="AQ76" s="9"/>
    </row>
    <row r="77" spans="2:43">
      <c r="B77" s="4"/>
      <c r="D77" s="3" t="str">
        <f>IF($A77="ADD",IF(NOT(ISBLANK(C77)),_xlfn.XLOOKUP(C77,roadnames[lookupValue],roadnames[lookupKey],"ERROR"),""), "")</f>
        <v/>
      </c>
      <c r="E77" s="5"/>
      <c r="F77" s="5"/>
      <c r="G77" s="4"/>
      <c r="H77" s="4"/>
      <c r="I77" s="6"/>
      <c r="K77" s="6" t="str">
        <f t="shared" si="12"/>
        <v/>
      </c>
      <c r="L77" s="4"/>
      <c r="N77" s="3" t="str">
        <f>IF($A77="ADD",IF(NOT(ISBLANK(M77)),_xlfn.XLOOKUP(M77,len_adjust_rsn[lookupValue],len_adjust_rsn[lookupKey],"ERROR"),""), "")</f>
        <v/>
      </c>
      <c r="O77" s="6" t="str">
        <f t="shared" si="13"/>
        <v/>
      </c>
      <c r="P77" s="6"/>
      <c r="Q77" s="6" t="str">
        <f t="shared" si="14"/>
        <v/>
      </c>
      <c r="S77" s="3" t="str">
        <f>IF($A77="ADD",IF(NOT(ISBLANK(R77)),_xlfn.XLOOKUP(R77,ud_road_hump_type[lookupValue],ud_road_hump_type[lookupKey],"ERROR"),""), "")</f>
        <v/>
      </c>
      <c r="U77" s="3" t="str">
        <f>IF($A77="ADD",IF(NOT(ISBLANK(T77)),_xlfn.XLOOKUP(T77,road_hump_material[lookupValue],road_hump_material[lookupKey],"ERROR"),""), "")</f>
        <v/>
      </c>
      <c r="V77" s="7"/>
      <c r="W77" s="4" t="str">
        <f t="shared" ca="1" si="15"/>
        <v/>
      </c>
      <c r="X77" s="4"/>
      <c r="Y77" s="3" t="str">
        <f t="shared" si="16"/>
        <v/>
      </c>
      <c r="Z77" s="3" t="str">
        <f>IF($A77="","",IF((AND($A77="ADD",OR(Y77="",Y77="In Use"))),"5",(_xlfn.XLOOKUP(Y77,ud_asset_status[lookupValue],ud_asset_status[lookupKey],""))))</f>
        <v/>
      </c>
      <c r="AA77" s="7"/>
      <c r="AC77" s="3" t="str">
        <f>IF($A77="ADD",IF(NOT(ISBLANK(AB77)),_xlfn.XLOOKUP(AB77,ar_replace_reason[lookupValue],ar_replace_reason[lookupKey],"ERROR"),""), "")</f>
        <v/>
      </c>
      <c r="AD77" s="3" t="str">
        <f t="shared" si="17"/>
        <v/>
      </c>
      <c r="AE77" s="3" t="str">
        <f>IF($A77="","",IF((AND($A77="ADD",OR(AD77="",AD77="Queenstown-Lakes District Council"))),"70",(_xlfn.XLOOKUP(AD77,ud_organisation_owner[lookupValue],ud_organisation_owner[lookupKey],""))))</f>
        <v/>
      </c>
      <c r="AF77" s="3" t="str">
        <f t="shared" si="18"/>
        <v/>
      </c>
      <c r="AG77" s="3" t="str">
        <f>IF($A77="","",IF((AND($A77="ADD",OR(AF77="",AF77="Queenstown-Lakes District Council"))),"70",(_xlfn.XLOOKUP(AF77,ud_organisation_owner[lookupValue],ud_organisation_owner[lookupKey],""))))</f>
        <v/>
      </c>
      <c r="AH77" s="3" t="str">
        <f t="shared" si="19"/>
        <v/>
      </c>
      <c r="AI77" s="3" t="str">
        <f>IF($A77="","",IF((AND($A77="ADD",OR(AH77="",AH77="Local Authority"))),"17",(_xlfn.XLOOKUP(AH77,ud_sub_organisation[lookupValue],ud_sub_organisation[lookupKey],""))))</f>
        <v/>
      </c>
      <c r="AJ77" s="3" t="str">
        <f t="shared" si="20"/>
        <v/>
      </c>
      <c r="AK77" s="3" t="str">
        <f>IF($A77="","",IF((AND($A77="ADD",OR(AJ77="",AJ77="Vested assets"))),"12",(_xlfn.XLOOKUP(AJ77,ud_work_origin[lookupValue],ud_work_origin[lookupKey],""))))</f>
        <v/>
      </c>
      <c r="AL77" s="8"/>
      <c r="AM77" s="2" t="str">
        <f t="shared" si="21"/>
        <v/>
      </c>
      <c r="AN77" s="3" t="str">
        <f t="shared" si="22"/>
        <v/>
      </c>
      <c r="AO77" s="3" t="str">
        <f>IF($A77="","",IF((AND($A77="ADD",OR(AN77="",AN77="Excellent"))),"1",(_xlfn.XLOOKUP(AN77,condition[lookupValue],condition[lookupKey],""))))</f>
        <v/>
      </c>
      <c r="AP77" s="7" t="str">
        <f t="shared" si="23"/>
        <v/>
      </c>
      <c r="AQ77" s="9"/>
    </row>
    <row r="78" spans="2:43">
      <c r="B78" s="4"/>
      <c r="D78" s="3" t="str">
        <f>IF($A78="ADD",IF(NOT(ISBLANK(C78)),_xlfn.XLOOKUP(C78,roadnames[lookupValue],roadnames[lookupKey],"ERROR"),""), "")</f>
        <v/>
      </c>
      <c r="E78" s="5"/>
      <c r="F78" s="5"/>
      <c r="G78" s="4"/>
      <c r="H78" s="4"/>
      <c r="I78" s="6"/>
      <c r="K78" s="6" t="str">
        <f t="shared" si="12"/>
        <v/>
      </c>
      <c r="L78" s="4"/>
      <c r="N78" s="3" t="str">
        <f>IF($A78="ADD",IF(NOT(ISBLANK(M78)),_xlfn.XLOOKUP(M78,len_adjust_rsn[lookupValue],len_adjust_rsn[lookupKey],"ERROR"),""), "")</f>
        <v/>
      </c>
      <c r="O78" s="6" t="str">
        <f t="shared" si="13"/>
        <v/>
      </c>
      <c r="P78" s="6"/>
      <c r="Q78" s="6" t="str">
        <f t="shared" si="14"/>
        <v/>
      </c>
      <c r="S78" s="3" t="str">
        <f>IF($A78="ADD",IF(NOT(ISBLANK(R78)),_xlfn.XLOOKUP(R78,ud_road_hump_type[lookupValue],ud_road_hump_type[lookupKey],"ERROR"),""), "")</f>
        <v/>
      </c>
      <c r="U78" s="3" t="str">
        <f>IF($A78="ADD",IF(NOT(ISBLANK(T78)),_xlfn.XLOOKUP(T78,road_hump_material[lookupValue],road_hump_material[lookupKey],"ERROR"),""), "")</f>
        <v/>
      </c>
      <c r="V78" s="7"/>
      <c r="W78" s="4" t="str">
        <f t="shared" ca="1" si="15"/>
        <v/>
      </c>
      <c r="X78" s="4"/>
      <c r="Y78" s="3" t="str">
        <f t="shared" si="16"/>
        <v/>
      </c>
      <c r="Z78" s="3" t="str">
        <f>IF($A78="","",IF((AND($A78="ADD",OR(Y78="",Y78="In Use"))),"5",(_xlfn.XLOOKUP(Y78,ud_asset_status[lookupValue],ud_asset_status[lookupKey],""))))</f>
        <v/>
      </c>
      <c r="AA78" s="7"/>
      <c r="AC78" s="3" t="str">
        <f>IF($A78="ADD",IF(NOT(ISBLANK(AB78)),_xlfn.XLOOKUP(AB78,ar_replace_reason[lookupValue],ar_replace_reason[lookupKey],"ERROR"),""), "")</f>
        <v/>
      </c>
      <c r="AD78" s="3" t="str">
        <f t="shared" si="17"/>
        <v/>
      </c>
      <c r="AE78" s="3" t="str">
        <f>IF($A78="","",IF((AND($A78="ADD",OR(AD78="",AD78="Queenstown-Lakes District Council"))),"70",(_xlfn.XLOOKUP(AD78,ud_organisation_owner[lookupValue],ud_organisation_owner[lookupKey],""))))</f>
        <v/>
      </c>
      <c r="AF78" s="3" t="str">
        <f t="shared" si="18"/>
        <v/>
      </c>
      <c r="AG78" s="3" t="str">
        <f>IF($A78="","",IF((AND($A78="ADD",OR(AF78="",AF78="Queenstown-Lakes District Council"))),"70",(_xlfn.XLOOKUP(AF78,ud_organisation_owner[lookupValue],ud_organisation_owner[lookupKey],""))))</f>
        <v/>
      </c>
      <c r="AH78" s="3" t="str">
        <f t="shared" si="19"/>
        <v/>
      </c>
      <c r="AI78" s="3" t="str">
        <f>IF($A78="","",IF((AND($A78="ADD",OR(AH78="",AH78="Local Authority"))),"17",(_xlfn.XLOOKUP(AH78,ud_sub_organisation[lookupValue],ud_sub_organisation[lookupKey],""))))</f>
        <v/>
      </c>
      <c r="AJ78" s="3" t="str">
        <f t="shared" si="20"/>
        <v/>
      </c>
      <c r="AK78" s="3" t="str">
        <f>IF($A78="","",IF((AND($A78="ADD",OR(AJ78="",AJ78="Vested assets"))),"12",(_xlfn.XLOOKUP(AJ78,ud_work_origin[lookupValue],ud_work_origin[lookupKey],""))))</f>
        <v/>
      </c>
      <c r="AL78" s="8"/>
      <c r="AM78" s="2" t="str">
        <f t="shared" si="21"/>
        <v/>
      </c>
      <c r="AN78" s="3" t="str">
        <f t="shared" si="22"/>
        <v/>
      </c>
      <c r="AO78" s="3" t="str">
        <f>IF($A78="","",IF((AND($A78="ADD",OR(AN78="",AN78="Excellent"))),"1",(_xlfn.XLOOKUP(AN78,condition[lookupValue],condition[lookupKey],""))))</f>
        <v/>
      </c>
      <c r="AP78" s="7" t="str">
        <f t="shared" si="23"/>
        <v/>
      </c>
      <c r="AQ78" s="9"/>
    </row>
    <row r="79" spans="2:43">
      <c r="B79" s="4"/>
      <c r="D79" s="3" t="str">
        <f>IF($A79="ADD",IF(NOT(ISBLANK(C79)),_xlfn.XLOOKUP(C79,roadnames[lookupValue],roadnames[lookupKey],"ERROR"),""), "")</f>
        <v/>
      </c>
      <c r="E79" s="5"/>
      <c r="F79" s="5"/>
      <c r="G79" s="4"/>
      <c r="H79" s="4"/>
      <c r="I79" s="6"/>
      <c r="K79" s="6" t="str">
        <f t="shared" si="12"/>
        <v/>
      </c>
      <c r="L79" s="4"/>
      <c r="N79" s="3" t="str">
        <f>IF($A79="ADD",IF(NOT(ISBLANK(M79)),_xlfn.XLOOKUP(M79,len_adjust_rsn[lookupValue],len_adjust_rsn[lookupKey],"ERROR"),""), "")</f>
        <v/>
      </c>
      <c r="O79" s="6" t="str">
        <f t="shared" si="13"/>
        <v/>
      </c>
      <c r="P79" s="6"/>
      <c r="Q79" s="6" t="str">
        <f t="shared" si="14"/>
        <v/>
      </c>
      <c r="S79" s="3" t="str">
        <f>IF($A79="ADD",IF(NOT(ISBLANK(R79)),_xlfn.XLOOKUP(R79,ud_road_hump_type[lookupValue],ud_road_hump_type[lookupKey],"ERROR"),""), "")</f>
        <v/>
      </c>
      <c r="U79" s="3" t="str">
        <f>IF($A79="ADD",IF(NOT(ISBLANK(T79)),_xlfn.XLOOKUP(T79,road_hump_material[lookupValue],road_hump_material[lookupKey],"ERROR"),""), "")</f>
        <v/>
      </c>
      <c r="V79" s="7"/>
      <c r="W79" s="4" t="str">
        <f t="shared" ca="1" si="15"/>
        <v/>
      </c>
      <c r="X79" s="4"/>
      <c r="Y79" s="3" t="str">
        <f t="shared" si="16"/>
        <v/>
      </c>
      <c r="Z79" s="3" t="str">
        <f>IF($A79="","",IF((AND($A79="ADD",OR(Y79="",Y79="In Use"))),"5",(_xlfn.XLOOKUP(Y79,ud_asset_status[lookupValue],ud_asset_status[lookupKey],""))))</f>
        <v/>
      </c>
      <c r="AA79" s="7"/>
      <c r="AC79" s="3" t="str">
        <f>IF($A79="ADD",IF(NOT(ISBLANK(AB79)),_xlfn.XLOOKUP(AB79,ar_replace_reason[lookupValue],ar_replace_reason[lookupKey],"ERROR"),""), "")</f>
        <v/>
      </c>
      <c r="AD79" s="3" t="str">
        <f t="shared" si="17"/>
        <v/>
      </c>
      <c r="AE79" s="3" t="str">
        <f>IF($A79="","",IF((AND($A79="ADD",OR(AD79="",AD79="Queenstown-Lakes District Council"))),"70",(_xlfn.XLOOKUP(AD79,ud_organisation_owner[lookupValue],ud_organisation_owner[lookupKey],""))))</f>
        <v/>
      </c>
      <c r="AF79" s="3" t="str">
        <f t="shared" si="18"/>
        <v/>
      </c>
      <c r="AG79" s="3" t="str">
        <f>IF($A79="","",IF((AND($A79="ADD",OR(AF79="",AF79="Queenstown-Lakes District Council"))),"70",(_xlfn.XLOOKUP(AF79,ud_organisation_owner[lookupValue],ud_organisation_owner[lookupKey],""))))</f>
        <v/>
      </c>
      <c r="AH79" s="3" t="str">
        <f t="shared" si="19"/>
        <v/>
      </c>
      <c r="AI79" s="3" t="str">
        <f>IF($A79="","",IF((AND($A79="ADD",OR(AH79="",AH79="Local Authority"))),"17",(_xlfn.XLOOKUP(AH79,ud_sub_organisation[lookupValue],ud_sub_organisation[lookupKey],""))))</f>
        <v/>
      </c>
      <c r="AJ79" s="3" t="str">
        <f t="shared" si="20"/>
        <v/>
      </c>
      <c r="AK79" s="3" t="str">
        <f>IF($A79="","",IF((AND($A79="ADD",OR(AJ79="",AJ79="Vested assets"))),"12",(_xlfn.XLOOKUP(AJ79,ud_work_origin[lookupValue],ud_work_origin[lookupKey],""))))</f>
        <v/>
      </c>
      <c r="AL79" s="8"/>
      <c r="AM79" s="2" t="str">
        <f t="shared" si="21"/>
        <v/>
      </c>
      <c r="AN79" s="3" t="str">
        <f t="shared" si="22"/>
        <v/>
      </c>
      <c r="AO79" s="3" t="str">
        <f>IF($A79="","",IF((AND($A79="ADD",OR(AN79="",AN79="Excellent"))),"1",(_xlfn.XLOOKUP(AN79,condition[lookupValue],condition[lookupKey],""))))</f>
        <v/>
      </c>
      <c r="AP79" s="7" t="str">
        <f t="shared" si="23"/>
        <v/>
      </c>
      <c r="AQ79" s="9"/>
    </row>
    <row r="80" spans="2:43">
      <c r="B80" s="4"/>
      <c r="D80" s="3" t="str">
        <f>IF($A80="ADD",IF(NOT(ISBLANK(C80)),_xlfn.XLOOKUP(C80,roadnames[lookupValue],roadnames[lookupKey],"ERROR"),""), "")</f>
        <v/>
      </c>
      <c r="E80" s="5"/>
      <c r="F80" s="5"/>
      <c r="G80" s="4"/>
      <c r="H80" s="4"/>
      <c r="I80" s="6"/>
      <c r="K80" s="6" t="str">
        <f t="shared" si="12"/>
        <v/>
      </c>
      <c r="L80" s="4"/>
      <c r="N80" s="3" t="str">
        <f>IF($A80="ADD",IF(NOT(ISBLANK(M80)),_xlfn.XLOOKUP(M80,len_adjust_rsn[lookupValue],len_adjust_rsn[lookupKey],"ERROR"),""), "")</f>
        <v/>
      </c>
      <c r="O80" s="6" t="str">
        <f t="shared" si="13"/>
        <v/>
      </c>
      <c r="P80" s="6"/>
      <c r="Q80" s="6" t="str">
        <f t="shared" si="14"/>
        <v/>
      </c>
      <c r="S80" s="3" t="str">
        <f>IF($A80="ADD",IF(NOT(ISBLANK(R80)),_xlfn.XLOOKUP(R80,ud_road_hump_type[lookupValue],ud_road_hump_type[lookupKey],"ERROR"),""), "")</f>
        <v/>
      </c>
      <c r="U80" s="3" t="str">
        <f>IF($A80="ADD",IF(NOT(ISBLANK(T80)),_xlfn.XLOOKUP(T80,road_hump_material[lookupValue],road_hump_material[lookupKey],"ERROR"),""), "")</f>
        <v/>
      </c>
      <c r="V80" s="7"/>
      <c r="W80" s="4" t="str">
        <f t="shared" ca="1" si="15"/>
        <v/>
      </c>
      <c r="X80" s="4"/>
      <c r="Y80" s="3" t="str">
        <f t="shared" si="16"/>
        <v/>
      </c>
      <c r="Z80" s="3" t="str">
        <f>IF($A80="","",IF((AND($A80="ADD",OR(Y80="",Y80="In Use"))),"5",(_xlfn.XLOOKUP(Y80,ud_asset_status[lookupValue],ud_asset_status[lookupKey],""))))</f>
        <v/>
      </c>
      <c r="AA80" s="7"/>
      <c r="AC80" s="3" t="str">
        <f>IF($A80="ADD",IF(NOT(ISBLANK(AB80)),_xlfn.XLOOKUP(AB80,ar_replace_reason[lookupValue],ar_replace_reason[lookupKey],"ERROR"),""), "")</f>
        <v/>
      </c>
      <c r="AD80" s="3" t="str">
        <f t="shared" si="17"/>
        <v/>
      </c>
      <c r="AE80" s="3" t="str">
        <f>IF($A80="","",IF((AND($A80="ADD",OR(AD80="",AD80="Queenstown-Lakes District Council"))),"70",(_xlfn.XLOOKUP(AD80,ud_organisation_owner[lookupValue],ud_organisation_owner[lookupKey],""))))</f>
        <v/>
      </c>
      <c r="AF80" s="3" t="str">
        <f t="shared" si="18"/>
        <v/>
      </c>
      <c r="AG80" s="3" t="str">
        <f>IF($A80="","",IF((AND($A80="ADD",OR(AF80="",AF80="Queenstown-Lakes District Council"))),"70",(_xlfn.XLOOKUP(AF80,ud_organisation_owner[lookupValue],ud_organisation_owner[lookupKey],""))))</f>
        <v/>
      </c>
      <c r="AH80" s="3" t="str">
        <f t="shared" si="19"/>
        <v/>
      </c>
      <c r="AI80" s="3" t="str">
        <f>IF($A80="","",IF((AND($A80="ADD",OR(AH80="",AH80="Local Authority"))),"17",(_xlfn.XLOOKUP(AH80,ud_sub_organisation[lookupValue],ud_sub_organisation[lookupKey],""))))</f>
        <v/>
      </c>
      <c r="AJ80" s="3" t="str">
        <f t="shared" si="20"/>
        <v/>
      </c>
      <c r="AK80" s="3" t="str">
        <f>IF($A80="","",IF((AND($A80="ADD",OR(AJ80="",AJ80="Vested assets"))),"12",(_xlfn.XLOOKUP(AJ80,ud_work_origin[lookupValue],ud_work_origin[lookupKey],""))))</f>
        <v/>
      </c>
      <c r="AL80" s="8"/>
      <c r="AM80" s="2" t="str">
        <f t="shared" si="21"/>
        <v/>
      </c>
      <c r="AN80" s="3" t="str">
        <f t="shared" si="22"/>
        <v/>
      </c>
      <c r="AO80" s="3" t="str">
        <f>IF($A80="","",IF((AND($A80="ADD",OR(AN80="",AN80="Excellent"))),"1",(_xlfn.XLOOKUP(AN80,condition[lookupValue],condition[lookupKey],""))))</f>
        <v/>
      </c>
      <c r="AP80" s="7" t="str">
        <f t="shared" si="23"/>
        <v/>
      </c>
      <c r="AQ80" s="9"/>
    </row>
    <row r="81" spans="2:43">
      <c r="B81" s="4"/>
      <c r="D81" s="3" t="str">
        <f>IF($A81="ADD",IF(NOT(ISBLANK(C81)),_xlfn.XLOOKUP(C81,roadnames[lookupValue],roadnames[lookupKey],"ERROR"),""), "")</f>
        <v/>
      </c>
      <c r="E81" s="5"/>
      <c r="F81" s="5"/>
      <c r="G81" s="4"/>
      <c r="H81" s="4"/>
      <c r="I81" s="6"/>
      <c r="K81" s="6" t="str">
        <f t="shared" si="12"/>
        <v/>
      </c>
      <c r="L81" s="4"/>
      <c r="N81" s="3" t="str">
        <f>IF($A81="ADD",IF(NOT(ISBLANK(M81)),_xlfn.XLOOKUP(M81,len_adjust_rsn[lookupValue],len_adjust_rsn[lookupKey],"ERROR"),""), "")</f>
        <v/>
      </c>
      <c r="O81" s="6" t="str">
        <f t="shared" si="13"/>
        <v/>
      </c>
      <c r="P81" s="6"/>
      <c r="Q81" s="6" t="str">
        <f t="shared" si="14"/>
        <v/>
      </c>
      <c r="S81" s="3" t="str">
        <f>IF($A81="ADD",IF(NOT(ISBLANK(R81)),_xlfn.XLOOKUP(R81,ud_road_hump_type[lookupValue],ud_road_hump_type[lookupKey],"ERROR"),""), "")</f>
        <v/>
      </c>
      <c r="U81" s="3" t="str">
        <f>IF($A81="ADD",IF(NOT(ISBLANK(T81)),_xlfn.XLOOKUP(T81,road_hump_material[lookupValue],road_hump_material[lookupKey],"ERROR"),""), "")</f>
        <v/>
      </c>
      <c r="V81" s="7"/>
      <c r="W81" s="4" t="str">
        <f t="shared" ca="1" si="15"/>
        <v/>
      </c>
      <c r="X81" s="4"/>
      <c r="Y81" s="3" t="str">
        <f t="shared" si="16"/>
        <v/>
      </c>
      <c r="Z81" s="3" t="str">
        <f>IF($A81="","",IF((AND($A81="ADD",OR(Y81="",Y81="In Use"))),"5",(_xlfn.XLOOKUP(Y81,ud_asset_status[lookupValue],ud_asset_status[lookupKey],""))))</f>
        <v/>
      </c>
      <c r="AA81" s="7"/>
      <c r="AC81" s="3" t="str">
        <f>IF($A81="ADD",IF(NOT(ISBLANK(AB81)),_xlfn.XLOOKUP(AB81,ar_replace_reason[lookupValue],ar_replace_reason[lookupKey],"ERROR"),""), "")</f>
        <v/>
      </c>
      <c r="AD81" s="3" t="str">
        <f t="shared" si="17"/>
        <v/>
      </c>
      <c r="AE81" s="3" t="str">
        <f>IF($A81="","",IF((AND($A81="ADD",OR(AD81="",AD81="Queenstown-Lakes District Council"))),"70",(_xlfn.XLOOKUP(AD81,ud_organisation_owner[lookupValue],ud_organisation_owner[lookupKey],""))))</f>
        <v/>
      </c>
      <c r="AF81" s="3" t="str">
        <f t="shared" si="18"/>
        <v/>
      </c>
      <c r="AG81" s="3" t="str">
        <f>IF($A81="","",IF((AND($A81="ADD",OR(AF81="",AF81="Queenstown-Lakes District Council"))),"70",(_xlfn.XLOOKUP(AF81,ud_organisation_owner[lookupValue],ud_organisation_owner[lookupKey],""))))</f>
        <v/>
      </c>
      <c r="AH81" s="3" t="str">
        <f t="shared" si="19"/>
        <v/>
      </c>
      <c r="AI81" s="3" t="str">
        <f>IF($A81="","",IF((AND($A81="ADD",OR(AH81="",AH81="Local Authority"))),"17",(_xlfn.XLOOKUP(AH81,ud_sub_organisation[lookupValue],ud_sub_organisation[lookupKey],""))))</f>
        <v/>
      </c>
      <c r="AJ81" s="3" t="str">
        <f t="shared" si="20"/>
        <v/>
      </c>
      <c r="AK81" s="3" t="str">
        <f>IF($A81="","",IF((AND($A81="ADD",OR(AJ81="",AJ81="Vested assets"))),"12",(_xlfn.XLOOKUP(AJ81,ud_work_origin[lookupValue],ud_work_origin[lookupKey],""))))</f>
        <v/>
      </c>
      <c r="AL81" s="8"/>
      <c r="AM81" s="2" t="str">
        <f t="shared" si="21"/>
        <v/>
      </c>
      <c r="AN81" s="3" t="str">
        <f t="shared" si="22"/>
        <v/>
      </c>
      <c r="AO81" s="3" t="str">
        <f>IF($A81="","",IF((AND($A81="ADD",OR(AN81="",AN81="Excellent"))),"1",(_xlfn.XLOOKUP(AN81,condition[lookupValue],condition[lookupKey],""))))</f>
        <v/>
      </c>
      <c r="AP81" s="7" t="str">
        <f t="shared" si="23"/>
        <v/>
      </c>
      <c r="AQ81" s="9"/>
    </row>
    <row r="82" spans="2:43">
      <c r="B82" s="4"/>
      <c r="D82" s="3" t="str">
        <f>IF($A82="ADD",IF(NOT(ISBLANK(C82)),_xlfn.XLOOKUP(C82,roadnames[lookupValue],roadnames[lookupKey],"ERROR"),""), "")</f>
        <v/>
      </c>
      <c r="E82" s="5"/>
      <c r="F82" s="5"/>
      <c r="G82" s="4"/>
      <c r="H82" s="4"/>
      <c r="I82" s="6"/>
      <c r="K82" s="6" t="str">
        <f t="shared" si="12"/>
        <v/>
      </c>
      <c r="L82" s="4"/>
      <c r="N82" s="3" t="str">
        <f>IF($A82="ADD",IF(NOT(ISBLANK(M82)),_xlfn.XLOOKUP(M82,len_adjust_rsn[lookupValue],len_adjust_rsn[lookupKey],"ERROR"),""), "")</f>
        <v/>
      </c>
      <c r="O82" s="6" t="str">
        <f t="shared" si="13"/>
        <v/>
      </c>
      <c r="P82" s="6"/>
      <c r="Q82" s="6" t="str">
        <f t="shared" si="14"/>
        <v/>
      </c>
      <c r="S82" s="3" t="str">
        <f>IF($A82="ADD",IF(NOT(ISBLANK(R82)),_xlfn.XLOOKUP(R82,ud_road_hump_type[lookupValue],ud_road_hump_type[lookupKey],"ERROR"),""), "")</f>
        <v/>
      </c>
      <c r="U82" s="3" t="str">
        <f>IF($A82="ADD",IF(NOT(ISBLANK(T82)),_xlfn.XLOOKUP(T82,road_hump_material[lookupValue],road_hump_material[lookupKey],"ERROR"),""), "")</f>
        <v/>
      </c>
      <c r="V82" s="7"/>
      <c r="W82" s="4" t="str">
        <f t="shared" ca="1" si="15"/>
        <v/>
      </c>
      <c r="X82" s="4"/>
      <c r="Y82" s="3" t="str">
        <f t="shared" si="16"/>
        <v/>
      </c>
      <c r="Z82" s="3" t="str">
        <f>IF($A82="","",IF((AND($A82="ADD",OR(Y82="",Y82="In Use"))),"5",(_xlfn.XLOOKUP(Y82,ud_asset_status[lookupValue],ud_asset_status[lookupKey],""))))</f>
        <v/>
      </c>
      <c r="AA82" s="7"/>
      <c r="AC82" s="3" t="str">
        <f>IF($A82="ADD",IF(NOT(ISBLANK(AB82)),_xlfn.XLOOKUP(AB82,ar_replace_reason[lookupValue],ar_replace_reason[lookupKey],"ERROR"),""), "")</f>
        <v/>
      </c>
      <c r="AD82" s="3" t="str">
        <f t="shared" si="17"/>
        <v/>
      </c>
      <c r="AE82" s="3" t="str">
        <f>IF($A82="","",IF((AND($A82="ADD",OR(AD82="",AD82="Queenstown-Lakes District Council"))),"70",(_xlfn.XLOOKUP(AD82,ud_organisation_owner[lookupValue],ud_organisation_owner[lookupKey],""))))</f>
        <v/>
      </c>
      <c r="AF82" s="3" t="str">
        <f t="shared" si="18"/>
        <v/>
      </c>
      <c r="AG82" s="3" t="str">
        <f>IF($A82="","",IF((AND($A82="ADD",OR(AF82="",AF82="Queenstown-Lakes District Council"))),"70",(_xlfn.XLOOKUP(AF82,ud_organisation_owner[lookupValue],ud_organisation_owner[lookupKey],""))))</f>
        <v/>
      </c>
      <c r="AH82" s="3" t="str">
        <f t="shared" si="19"/>
        <v/>
      </c>
      <c r="AI82" s="3" t="str">
        <f>IF($A82="","",IF((AND($A82="ADD",OR(AH82="",AH82="Local Authority"))),"17",(_xlfn.XLOOKUP(AH82,ud_sub_organisation[lookupValue],ud_sub_organisation[lookupKey],""))))</f>
        <v/>
      </c>
      <c r="AJ82" s="3" t="str">
        <f t="shared" si="20"/>
        <v/>
      </c>
      <c r="AK82" s="3" t="str">
        <f>IF($A82="","",IF((AND($A82="ADD",OR(AJ82="",AJ82="Vested assets"))),"12",(_xlfn.XLOOKUP(AJ82,ud_work_origin[lookupValue],ud_work_origin[lookupKey],""))))</f>
        <v/>
      </c>
      <c r="AL82" s="8"/>
      <c r="AM82" s="2" t="str">
        <f t="shared" si="21"/>
        <v/>
      </c>
      <c r="AN82" s="3" t="str">
        <f t="shared" si="22"/>
        <v/>
      </c>
      <c r="AO82" s="3" t="str">
        <f>IF($A82="","",IF((AND($A82="ADD",OR(AN82="",AN82="Excellent"))),"1",(_xlfn.XLOOKUP(AN82,condition[lookupValue],condition[lookupKey],""))))</f>
        <v/>
      </c>
      <c r="AP82" s="7" t="str">
        <f t="shared" si="23"/>
        <v/>
      </c>
      <c r="AQ82" s="9"/>
    </row>
    <row r="83" spans="2:43">
      <c r="B83" s="4"/>
      <c r="D83" s="3" t="str">
        <f>IF($A83="ADD",IF(NOT(ISBLANK(C83)),_xlfn.XLOOKUP(C83,roadnames[lookupValue],roadnames[lookupKey],"ERROR"),""), "")</f>
        <v/>
      </c>
      <c r="E83" s="5"/>
      <c r="F83" s="5"/>
      <c r="G83" s="4"/>
      <c r="H83" s="4"/>
      <c r="I83" s="6"/>
      <c r="K83" s="6" t="str">
        <f t="shared" si="12"/>
        <v/>
      </c>
      <c r="L83" s="4"/>
      <c r="N83" s="3" t="str">
        <f>IF($A83="ADD",IF(NOT(ISBLANK(M83)),_xlfn.XLOOKUP(M83,len_adjust_rsn[lookupValue],len_adjust_rsn[lookupKey],"ERROR"),""), "")</f>
        <v/>
      </c>
      <c r="O83" s="6" t="str">
        <f t="shared" si="13"/>
        <v/>
      </c>
      <c r="P83" s="6"/>
      <c r="Q83" s="6" t="str">
        <f t="shared" si="14"/>
        <v/>
      </c>
      <c r="S83" s="3" t="str">
        <f>IF($A83="ADD",IF(NOT(ISBLANK(R83)),_xlfn.XLOOKUP(R83,ud_road_hump_type[lookupValue],ud_road_hump_type[lookupKey],"ERROR"),""), "")</f>
        <v/>
      </c>
      <c r="U83" s="3" t="str">
        <f>IF($A83="ADD",IF(NOT(ISBLANK(T83)),_xlfn.XLOOKUP(T83,road_hump_material[lookupValue],road_hump_material[lookupKey],"ERROR"),""), "")</f>
        <v/>
      </c>
      <c r="V83" s="7"/>
      <c r="W83" s="4" t="str">
        <f t="shared" ca="1" si="15"/>
        <v/>
      </c>
      <c r="X83" s="4"/>
      <c r="Y83" s="3" t="str">
        <f t="shared" si="16"/>
        <v/>
      </c>
      <c r="Z83" s="3" t="str">
        <f>IF($A83="","",IF((AND($A83="ADD",OR(Y83="",Y83="In Use"))),"5",(_xlfn.XLOOKUP(Y83,ud_asset_status[lookupValue],ud_asset_status[lookupKey],""))))</f>
        <v/>
      </c>
      <c r="AA83" s="7"/>
      <c r="AC83" s="3" t="str">
        <f>IF($A83="ADD",IF(NOT(ISBLANK(AB83)),_xlfn.XLOOKUP(AB83,ar_replace_reason[lookupValue],ar_replace_reason[lookupKey],"ERROR"),""), "")</f>
        <v/>
      </c>
      <c r="AD83" s="3" t="str">
        <f t="shared" si="17"/>
        <v/>
      </c>
      <c r="AE83" s="3" t="str">
        <f>IF($A83="","",IF((AND($A83="ADD",OR(AD83="",AD83="Queenstown-Lakes District Council"))),"70",(_xlfn.XLOOKUP(AD83,ud_organisation_owner[lookupValue],ud_organisation_owner[lookupKey],""))))</f>
        <v/>
      </c>
      <c r="AF83" s="3" t="str">
        <f t="shared" si="18"/>
        <v/>
      </c>
      <c r="AG83" s="3" t="str">
        <f>IF($A83="","",IF((AND($A83="ADD",OR(AF83="",AF83="Queenstown-Lakes District Council"))),"70",(_xlfn.XLOOKUP(AF83,ud_organisation_owner[lookupValue],ud_organisation_owner[lookupKey],""))))</f>
        <v/>
      </c>
      <c r="AH83" s="3" t="str">
        <f t="shared" si="19"/>
        <v/>
      </c>
      <c r="AI83" s="3" t="str">
        <f>IF($A83="","",IF((AND($A83="ADD",OR(AH83="",AH83="Local Authority"))),"17",(_xlfn.XLOOKUP(AH83,ud_sub_organisation[lookupValue],ud_sub_organisation[lookupKey],""))))</f>
        <v/>
      </c>
      <c r="AJ83" s="3" t="str">
        <f t="shared" si="20"/>
        <v/>
      </c>
      <c r="AK83" s="3" t="str">
        <f>IF($A83="","",IF((AND($A83="ADD",OR(AJ83="",AJ83="Vested assets"))),"12",(_xlfn.XLOOKUP(AJ83,ud_work_origin[lookupValue],ud_work_origin[lookupKey],""))))</f>
        <v/>
      </c>
      <c r="AL83" s="8"/>
      <c r="AM83" s="2" t="str">
        <f t="shared" si="21"/>
        <v/>
      </c>
      <c r="AN83" s="3" t="str">
        <f t="shared" si="22"/>
        <v/>
      </c>
      <c r="AO83" s="3" t="str">
        <f>IF($A83="","",IF((AND($A83="ADD",OR(AN83="",AN83="Excellent"))),"1",(_xlfn.XLOOKUP(AN83,condition[lookupValue],condition[lookupKey],""))))</f>
        <v/>
      </c>
      <c r="AP83" s="7" t="str">
        <f t="shared" si="23"/>
        <v/>
      </c>
      <c r="AQ83" s="9"/>
    </row>
    <row r="84" spans="2:43">
      <c r="B84" s="4"/>
      <c r="D84" s="3" t="str">
        <f>IF($A84="ADD",IF(NOT(ISBLANK(C84)),_xlfn.XLOOKUP(C84,roadnames[lookupValue],roadnames[lookupKey],"ERROR"),""), "")</f>
        <v/>
      </c>
      <c r="E84" s="5"/>
      <c r="F84" s="5"/>
      <c r="G84" s="4"/>
      <c r="H84" s="4"/>
      <c r="I84" s="6"/>
      <c r="K84" s="6" t="str">
        <f t="shared" si="12"/>
        <v/>
      </c>
      <c r="L84" s="4"/>
      <c r="N84" s="3" t="str">
        <f>IF($A84="ADD",IF(NOT(ISBLANK(M84)),_xlfn.XLOOKUP(M84,len_adjust_rsn[lookupValue],len_adjust_rsn[lookupKey],"ERROR"),""), "")</f>
        <v/>
      </c>
      <c r="O84" s="6" t="str">
        <f t="shared" si="13"/>
        <v/>
      </c>
      <c r="P84" s="6"/>
      <c r="Q84" s="6" t="str">
        <f t="shared" si="14"/>
        <v/>
      </c>
      <c r="S84" s="3" t="str">
        <f>IF($A84="ADD",IF(NOT(ISBLANK(R84)),_xlfn.XLOOKUP(R84,ud_road_hump_type[lookupValue],ud_road_hump_type[lookupKey],"ERROR"),""), "")</f>
        <v/>
      </c>
      <c r="U84" s="3" t="str">
        <f>IF($A84="ADD",IF(NOT(ISBLANK(T84)),_xlfn.XLOOKUP(T84,road_hump_material[lookupValue],road_hump_material[lookupKey],"ERROR"),""), "")</f>
        <v/>
      </c>
      <c r="V84" s="7"/>
      <c r="W84" s="4" t="str">
        <f t="shared" ca="1" si="15"/>
        <v/>
      </c>
      <c r="X84" s="4"/>
      <c r="Y84" s="3" t="str">
        <f t="shared" si="16"/>
        <v/>
      </c>
      <c r="Z84" s="3" t="str">
        <f>IF($A84="","",IF((AND($A84="ADD",OR(Y84="",Y84="In Use"))),"5",(_xlfn.XLOOKUP(Y84,ud_asset_status[lookupValue],ud_asset_status[lookupKey],""))))</f>
        <v/>
      </c>
      <c r="AA84" s="7"/>
      <c r="AC84" s="3" t="str">
        <f>IF($A84="ADD",IF(NOT(ISBLANK(AB84)),_xlfn.XLOOKUP(AB84,ar_replace_reason[lookupValue],ar_replace_reason[lookupKey],"ERROR"),""), "")</f>
        <v/>
      </c>
      <c r="AD84" s="3" t="str">
        <f t="shared" si="17"/>
        <v/>
      </c>
      <c r="AE84" s="3" t="str">
        <f>IF($A84="","",IF((AND($A84="ADD",OR(AD84="",AD84="Queenstown-Lakes District Council"))),"70",(_xlfn.XLOOKUP(AD84,ud_organisation_owner[lookupValue],ud_organisation_owner[lookupKey],""))))</f>
        <v/>
      </c>
      <c r="AF84" s="3" t="str">
        <f t="shared" si="18"/>
        <v/>
      </c>
      <c r="AG84" s="3" t="str">
        <f>IF($A84="","",IF((AND($A84="ADD",OR(AF84="",AF84="Queenstown-Lakes District Council"))),"70",(_xlfn.XLOOKUP(AF84,ud_organisation_owner[lookupValue],ud_organisation_owner[lookupKey],""))))</f>
        <v/>
      </c>
      <c r="AH84" s="3" t="str">
        <f t="shared" si="19"/>
        <v/>
      </c>
      <c r="AI84" s="3" t="str">
        <f>IF($A84="","",IF((AND($A84="ADD",OR(AH84="",AH84="Local Authority"))),"17",(_xlfn.XLOOKUP(AH84,ud_sub_organisation[lookupValue],ud_sub_organisation[lookupKey],""))))</f>
        <v/>
      </c>
      <c r="AJ84" s="3" t="str">
        <f t="shared" si="20"/>
        <v/>
      </c>
      <c r="AK84" s="3" t="str">
        <f>IF($A84="","",IF((AND($A84="ADD",OR(AJ84="",AJ84="Vested assets"))),"12",(_xlfn.XLOOKUP(AJ84,ud_work_origin[lookupValue],ud_work_origin[lookupKey],""))))</f>
        <v/>
      </c>
      <c r="AL84" s="8"/>
      <c r="AM84" s="2" t="str">
        <f t="shared" si="21"/>
        <v/>
      </c>
      <c r="AN84" s="3" t="str">
        <f t="shared" si="22"/>
        <v/>
      </c>
      <c r="AO84" s="3" t="str">
        <f>IF($A84="","",IF((AND($A84="ADD",OR(AN84="",AN84="Excellent"))),"1",(_xlfn.XLOOKUP(AN84,condition[lookupValue],condition[lookupKey],""))))</f>
        <v/>
      </c>
      <c r="AP84" s="7" t="str">
        <f t="shared" si="23"/>
        <v/>
      </c>
      <c r="AQ84" s="9"/>
    </row>
    <row r="85" spans="2:43">
      <c r="B85" s="4"/>
      <c r="D85" s="3" t="str">
        <f>IF($A85="ADD",IF(NOT(ISBLANK(C85)),_xlfn.XLOOKUP(C85,roadnames[lookupValue],roadnames[lookupKey],"ERROR"),""), "")</f>
        <v/>
      </c>
      <c r="E85" s="5"/>
      <c r="F85" s="5"/>
      <c r="G85" s="4"/>
      <c r="H85" s="4"/>
      <c r="I85" s="6"/>
      <c r="K85" s="6" t="str">
        <f t="shared" si="12"/>
        <v/>
      </c>
      <c r="L85" s="4"/>
      <c r="N85" s="3" t="str">
        <f>IF($A85="ADD",IF(NOT(ISBLANK(M85)),_xlfn.XLOOKUP(M85,len_adjust_rsn[lookupValue],len_adjust_rsn[lookupKey],"ERROR"),""), "")</f>
        <v/>
      </c>
      <c r="O85" s="6" t="str">
        <f t="shared" si="13"/>
        <v/>
      </c>
      <c r="P85" s="6"/>
      <c r="Q85" s="6" t="str">
        <f t="shared" si="14"/>
        <v/>
      </c>
      <c r="S85" s="3" t="str">
        <f>IF($A85="ADD",IF(NOT(ISBLANK(R85)),_xlfn.XLOOKUP(R85,ud_road_hump_type[lookupValue],ud_road_hump_type[lookupKey],"ERROR"),""), "")</f>
        <v/>
      </c>
      <c r="U85" s="3" t="str">
        <f>IF($A85="ADD",IF(NOT(ISBLANK(T85)),_xlfn.XLOOKUP(T85,road_hump_material[lookupValue],road_hump_material[lookupKey],"ERROR"),""), "")</f>
        <v/>
      </c>
      <c r="V85" s="7"/>
      <c r="W85" s="4" t="str">
        <f t="shared" ca="1" si="15"/>
        <v/>
      </c>
      <c r="X85" s="4"/>
      <c r="Y85" s="3" t="str">
        <f t="shared" si="16"/>
        <v/>
      </c>
      <c r="Z85" s="3" t="str">
        <f>IF($A85="","",IF((AND($A85="ADD",OR(Y85="",Y85="In Use"))),"5",(_xlfn.XLOOKUP(Y85,ud_asset_status[lookupValue],ud_asset_status[lookupKey],""))))</f>
        <v/>
      </c>
      <c r="AA85" s="7"/>
      <c r="AC85" s="3" t="str">
        <f>IF($A85="ADD",IF(NOT(ISBLANK(AB85)),_xlfn.XLOOKUP(AB85,ar_replace_reason[lookupValue],ar_replace_reason[lookupKey],"ERROR"),""), "")</f>
        <v/>
      </c>
      <c r="AD85" s="3" t="str">
        <f t="shared" si="17"/>
        <v/>
      </c>
      <c r="AE85" s="3" t="str">
        <f>IF($A85="","",IF((AND($A85="ADD",OR(AD85="",AD85="Queenstown-Lakes District Council"))),"70",(_xlfn.XLOOKUP(AD85,ud_organisation_owner[lookupValue],ud_organisation_owner[lookupKey],""))))</f>
        <v/>
      </c>
      <c r="AF85" s="3" t="str">
        <f t="shared" si="18"/>
        <v/>
      </c>
      <c r="AG85" s="3" t="str">
        <f>IF($A85="","",IF((AND($A85="ADD",OR(AF85="",AF85="Queenstown-Lakes District Council"))),"70",(_xlfn.XLOOKUP(AF85,ud_organisation_owner[lookupValue],ud_organisation_owner[lookupKey],""))))</f>
        <v/>
      </c>
      <c r="AH85" s="3" t="str">
        <f t="shared" si="19"/>
        <v/>
      </c>
      <c r="AI85" s="3" t="str">
        <f>IF($A85="","",IF((AND($A85="ADD",OR(AH85="",AH85="Local Authority"))),"17",(_xlfn.XLOOKUP(AH85,ud_sub_organisation[lookupValue],ud_sub_organisation[lookupKey],""))))</f>
        <v/>
      </c>
      <c r="AJ85" s="3" t="str">
        <f t="shared" si="20"/>
        <v/>
      </c>
      <c r="AK85" s="3" t="str">
        <f>IF($A85="","",IF((AND($A85="ADD",OR(AJ85="",AJ85="Vested assets"))),"12",(_xlfn.XLOOKUP(AJ85,ud_work_origin[lookupValue],ud_work_origin[lookupKey],""))))</f>
        <v/>
      </c>
      <c r="AL85" s="8"/>
      <c r="AM85" s="2" t="str">
        <f t="shared" si="21"/>
        <v/>
      </c>
      <c r="AN85" s="3" t="str">
        <f t="shared" si="22"/>
        <v/>
      </c>
      <c r="AO85" s="3" t="str">
        <f>IF($A85="","",IF((AND($A85="ADD",OR(AN85="",AN85="Excellent"))),"1",(_xlfn.XLOOKUP(AN85,condition[lookupValue],condition[lookupKey],""))))</f>
        <v/>
      </c>
      <c r="AP85" s="7" t="str">
        <f t="shared" si="23"/>
        <v/>
      </c>
      <c r="AQ85" s="9"/>
    </row>
    <row r="86" spans="2:43">
      <c r="B86" s="4"/>
      <c r="D86" s="3" t="str">
        <f>IF($A86="ADD",IF(NOT(ISBLANK(C86)),_xlfn.XLOOKUP(C86,roadnames[lookupValue],roadnames[lookupKey],"ERROR"),""), "")</f>
        <v/>
      </c>
      <c r="E86" s="5"/>
      <c r="F86" s="5"/>
      <c r="G86" s="4"/>
      <c r="H86" s="4"/>
      <c r="I86" s="6"/>
      <c r="K86" s="6" t="str">
        <f t="shared" si="12"/>
        <v/>
      </c>
      <c r="L86" s="4"/>
      <c r="N86" s="3" t="str">
        <f>IF($A86="ADD",IF(NOT(ISBLANK(M86)),_xlfn.XLOOKUP(M86,len_adjust_rsn[lookupValue],len_adjust_rsn[lookupKey],"ERROR"),""), "")</f>
        <v/>
      </c>
      <c r="O86" s="6" t="str">
        <f t="shared" si="13"/>
        <v/>
      </c>
      <c r="P86" s="6"/>
      <c r="Q86" s="6" t="str">
        <f t="shared" si="14"/>
        <v/>
      </c>
      <c r="S86" s="3" t="str">
        <f>IF($A86="ADD",IF(NOT(ISBLANK(R86)),_xlfn.XLOOKUP(R86,ud_road_hump_type[lookupValue],ud_road_hump_type[lookupKey],"ERROR"),""), "")</f>
        <v/>
      </c>
      <c r="U86" s="3" t="str">
        <f>IF($A86="ADD",IF(NOT(ISBLANK(T86)),_xlfn.XLOOKUP(T86,road_hump_material[lookupValue],road_hump_material[lookupKey],"ERROR"),""), "")</f>
        <v/>
      </c>
      <c r="V86" s="7"/>
      <c r="W86" s="4" t="str">
        <f t="shared" ca="1" si="15"/>
        <v/>
      </c>
      <c r="X86" s="4"/>
      <c r="Y86" s="3" t="str">
        <f t="shared" si="16"/>
        <v/>
      </c>
      <c r="Z86" s="3" t="str">
        <f>IF($A86="","",IF((AND($A86="ADD",OR(Y86="",Y86="In Use"))),"5",(_xlfn.XLOOKUP(Y86,ud_asset_status[lookupValue],ud_asset_status[lookupKey],""))))</f>
        <v/>
      </c>
      <c r="AA86" s="7"/>
      <c r="AC86" s="3" t="str">
        <f>IF($A86="ADD",IF(NOT(ISBLANK(AB86)),_xlfn.XLOOKUP(AB86,ar_replace_reason[lookupValue],ar_replace_reason[lookupKey],"ERROR"),""), "")</f>
        <v/>
      </c>
      <c r="AD86" s="3" t="str">
        <f t="shared" si="17"/>
        <v/>
      </c>
      <c r="AE86" s="3" t="str">
        <f>IF($A86="","",IF((AND($A86="ADD",OR(AD86="",AD86="Queenstown-Lakes District Council"))),"70",(_xlfn.XLOOKUP(AD86,ud_organisation_owner[lookupValue],ud_organisation_owner[lookupKey],""))))</f>
        <v/>
      </c>
      <c r="AF86" s="3" t="str">
        <f t="shared" si="18"/>
        <v/>
      </c>
      <c r="AG86" s="3" t="str">
        <f>IF($A86="","",IF((AND($A86="ADD",OR(AF86="",AF86="Queenstown-Lakes District Council"))),"70",(_xlfn.XLOOKUP(AF86,ud_organisation_owner[lookupValue],ud_organisation_owner[lookupKey],""))))</f>
        <v/>
      </c>
      <c r="AH86" s="3" t="str">
        <f t="shared" si="19"/>
        <v/>
      </c>
      <c r="AI86" s="3" t="str">
        <f>IF($A86="","",IF((AND($A86="ADD",OR(AH86="",AH86="Local Authority"))),"17",(_xlfn.XLOOKUP(AH86,ud_sub_organisation[lookupValue],ud_sub_organisation[lookupKey],""))))</f>
        <v/>
      </c>
      <c r="AJ86" s="3" t="str">
        <f t="shared" si="20"/>
        <v/>
      </c>
      <c r="AK86" s="3" t="str">
        <f>IF($A86="","",IF((AND($A86="ADD",OR(AJ86="",AJ86="Vested assets"))),"12",(_xlfn.XLOOKUP(AJ86,ud_work_origin[lookupValue],ud_work_origin[lookupKey],""))))</f>
        <v/>
      </c>
      <c r="AL86" s="8"/>
      <c r="AM86" s="2" t="str">
        <f t="shared" si="21"/>
        <v/>
      </c>
      <c r="AN86" s="3" t="str">
        <f t="shared" si="22"/>
        <v/>
      </c>
      <c r="AO86" s="3" t="str">
        <f>IF($A86="","",IF((AND($A86="ADD",OR(AN86="",AN86="Excellent"))),"1",(_xlfn.XLOOKUP(AN86,condition[lookupValue],condition[lookupKey],""))))</f>
        <v/>
      </c>
      <c r="AP86" s="7" t="str">
        <f t="shared" si="23"/>
        <v/>
      </c>
      <c r="AQ86" s="9"/>
    </row>
    <row r="87" spans="2:43">
      <c r="B87" s="4"/>
      <c r="D87" s="3" t="str">
        <f>IF($A87="ADD",IF(NOT(ISBLANK(C87)),_xlfn.XLOOKUP(C87,roadnames[lookupValue],roadnames[lookupKey],"ERROR"),""), "")</f>
        <v/>
      </c>
      <c r="E87" s="5"/>
      <c r="F87" s="5"/>
      <c r="G87" s="4"/>
      <c r="H87" s="4"/>
      <c r="I87" s="6"/>
      <c r="K87" s="6" t="str">
        <f t="shared" si="12"/>
        <v/>
      </c>
      <c r="L87" s="4"/>
      <c r="N87" s="3" t="str">
        <f>IF($A87="ADD",IF(NOT(ISBLANK(M87)),_xlfn.XLOOKUP(M87,len_adjust_rsn[lookupValue],len_adjust_rsn[lookupKey],"ERROR"),""), "")</f>
        <v/>
      </c>
      <c r="O87" s="6" t="str">
        <f t="shared" si="13"/>
        <v/>
      </c>
      <c r="P87" s="6"/>
      <c r="Q87" s="6" t="str">
        <f t="shared" si="14"/>
        <v/>
      </c>
      <c r="S87" s="3" t="str">
        <f>IF($A87="ADD",IF(NOT(ISBLANK(R87)),_xlfn.XLOOKUP(R87,ud_road_hump_type[lookupValue],ud_road_hump_type[lookupKey],"ERROR"),""), "")</f>
        <v/>
      </c>
      <c r="U87" s="3" t="str">
        <f>IF($A87="ADD",IF(NOT(ISBLANK(T87)),_xlfn.XLOOKUP(T87,road_hump_material[lookupValue],road_hump_material[lookupKey],"ERROR"),""), "")</f>
        <v/>
      </c>
      <c r="V87" s="7"/>
      <c r="W87" s="4" t="str">
        <f t="shared" ca="1" si="15"/>
        <v/>
      </c>
      <c r="X87" s="4"/>
      <c r="Y87" s="3" t="str">
        <f t="shared" si="16"/>
        <v/>
      </c>
      <c r="Z87" s="3" t="str">
        <f>IF($A87="","",IF((AND($A87="ADD",OR(Y87="",Y87="In Use"))),"5",(_xlfn.XLOOKUP(Y87,ud_asset_status[lookupValue],ud_asset_status[lookupKey],""))))</f>
        <v/>
      </c>
      <c r="AA87" s="7"/>
      <c r="AC87" s="3" t="str">
        <f>IF($A87="ADD",IF(NOT(ISBLANK(AB87)),_xlfn.XLOOKUP(AB87,ar_replace_reason[lookupValue],ar_replace_reason[lookupKey],"ERROR"),""), "")</f>
        <v/>
      </c>
      <c r="AD87" s="3" t="str">
        <f t="shared" si="17"/>
        <v/>
      </c>
      <c r="AE87" s="3" t="str">
        <f>IF($A87="","",IF((AND($A87="ADD",OR(AD87="",AD87="Queenstown-Lakes District Council"))),"70",(_xlfn.XLOOKUP(AD87,ud_organisation_owner[lookupValue],ud_organisation_owner[lookupKey],""))))</f>
        <v/>
      </c>
      <c r="AF87" s="3" t="str">
        <f t="shared" si="18"/>
        <v/>
      </c>
      <c r="AG87" s="3" t="str">
        <f>IF($A87="","",IF((AND($A87="ADD",OR(AF87="",AF87="Queenstown-Lakes District Council"))),"70",(_xlfn.XLOOKUP(AF87,ud_organisation_owner[lookupValue],ud_organisation_owner[lookupKey],""))))</f>
        <v/>
      </c>
      <c r="AH87" s="3" t="str">
        <f t="shared" si="19"/>
        <v/>
      </c>
      <c r="AI87" s="3" t="str">
        <f>IF($A87="","",IF((AND($A87="ADD",OR(AH87="",AH87="Local Authority"))),"17",(_xlfn.XLOOKUP(AH87,ud_sub_organisation[lookupValue],ud_sub_organisation[lookupKey],""))))</f>
        <v/>
      </c>
      <c r="AJ87" s="3" t="str">
        <f t="shared" si="20"/>
        <v/>
      </c>
      <c r="AK87" s="3" t="str">
        <f>IF($A87="","",IF((AND($A87="ADD",OR(AJ87="",AJ87="Vested assets"))),"12",(_xlfn.XLOOKUP(AJ87,ud_work_origin[lookupValue],ud_work_origin[lookupKey],""))))</f>
        <v/>
      </c>
      <c r="AL87" s="8"/>
      <c r="AM87" s="2" t="str">
        <f t="shared" si="21"/>
        <v/>
      </c>
      <c r="AN87" s="3" t="str">
        <f t="shared" si="22"/>
        <v/>
      </c>
      <c r="AO87" s="3" t="str">
        <f>IF($A87="","",IF((AND($A87="ADD",OR(AN87="",AN87="Excellent"))),"1",(_xlfn.XLOOKUP(AN87,condition[lookupValue],condition[lookupKey],""))))</f>
        <v/>
      </c>
      <c r="AP87" s="7" t="str">
        <f t="shared" si="23"/>
        <v/>
      </c>
      <c r="AQ87" s="9"/>
    </row>
    <row r="88" spans="2:43">
      <c r="B88" s="4"/>
      <c r="D88" s="3" t="str">
        <f>IF($A88="ADD",IF(NOT(ISBLANK(C88)),_xlfn.XLOOKUP(C88,roadnames[lookupValue],roadnames[lookupKey],"ERROR"),""), "")</f>
        <v/>
      </c>
      <c r="E88" s="5"/>
      <c r="F88" s="5"/>
      <c r="G88" s="4"/>
      <c r="H88" s="4"/>
      <c r="I88" s="6"/>
      <c r="K88" s="6" t="str">
        <f t="shared" si="12"/>
        <v/>
      </c>
      <c r="L88" s="4"/>
      <c r="N88" s="3" t="str">
        <f>IF($A88="ADD",IF(NOT(ISBLANK(M88)),_xlfn.XLOOKUP(M88,len_adjust_rsn[lookupValue],len_adjust_rsn[lookupKey],"ERROR"),""), "")</f>
        <v/>
      </c>
      <c r="O88" s="6" t="str">
        <f t="shared" si="13"/>
        <v/>
      </c>
      <c r="P88" s="6"/>
      <c r="Q88" s="6" t="str">
        <f t="shared" si="14"/>
        <v/>
      </c>
      <c r="S88" s="3" t="str">
        <f>IF($A88="ADD",IF(NOT(ISBLANK(R88)),_xlfn.XLOOKUP(R88,ud_road_hump_type[lookupValue],ud_road_hump_type[lookupKey],"ERROR"),""), "")</f>
        <v/>
      </c>
      <c r="U88" s="3" t="str">
        <f>IF($A88="ADD",IF(NOT(ISBLANK(T88)),_xlfn.XLOOKUP(T88,road_hump_material[lookupValue],road_hump_material[lookupKey],"ERROR"),""), "")</f>
        <v/>
      </c>
      <c r="V88" s="7"/>
      <c r="W88" s="4" t="str">
        <f t="shared" ca="1" si="15"/>
        <v/>
      </c>
      <c r="X88" s="4"/>
      <c r="Y88" s="3" t="str">
        <f t="shared" si="16"/>
        <v/>
      </c>
      <c r="Z88" s="3" t="str">
        <f>IF($A88="","",IF((AND($A88="ADD",OR(Y88="",Y88="In Use"))),"5",(_xlfn.XLOOKUP(Y88,ud_asset_status[lookupValue],ud_asset_status[lookupKey],""))))</f>
        <v/>
      </c>
      <c r="AA88" s="7"/>
      <c r="AC88" s="3" t="str">
        <f>IF($A88="ADD",IF(NOT(ISBLANK(AB88)),_xlfn.XLOOKUP(AB88,ar_replace_reason[lookupValue],ar_replace_reason[lookupKey],"ERROR"),""), "")</f>
        <v/>
      </c>
      <c r="AD88" s="3" t="str">
        <f t="shared" si="17"/>
        <v/>
      </c>
      <c r="AE88" s="3" t="str">
        <f>IF($A88="","",IF((AND($A88="ADD",OR(AD88="",AD88="Queenstown-Lakes District Council"))),"70",(_xlfn.XLOOKUP(AD88,ud_organisation_owner[lookupValue],ud_organisation_owner[lookupKey],""))))</f>
        <v/>
      </c>
      <c r="AF88" s="3" t="str">
        <f t="shared" si="18"/>
        <v/>
      </c>
      <c r="AG88" s="3" t="str">
        <f>IF($A88="","",IF((AND($A88="ADD",OR(AF88="",AF88="Queenstown-Lakes District Council"))),"70",(_xlfn.XLOOKUP(AF88,ud_organisation_owner[lookupValue],ud_organisation_owner[lookupKey],""))))</f>
        <v/>
      </c>
      <c r="AH88" s="3" t="str">
        <f t="shared" si="19"/>
        <v/>
      </c>
      <c r="AI88" s="3" t="str">
        <f>IF($A88="","",IF((AND($A88="ADD",OR(AH88="",AH88="Local Authority"))),"17",(_xlfn.XLOOKUP(AH88,ud_sub_organisation[lookupValue],ud_sub_organisation[lookupKey],""))))</f>
        <v/>
      </c>
      <c r="AJ88" s="3" t="str">
        <f t="shared" si="20"/>
        <v/>
      </c>
      <c r="AK88" s="3" t="str">
        <f>IF($A88="","",IF((AND($A88="ADD",OR(AJ88="",AJ88="Vested assets"))),"12",(_xlfn.XLOOKUP(AJ88,ud_work_origin[lookupValue],ud_work_origin[lookupKey],""))))</f>
        <v/>
      </c>
      <c r="AL88" s="8"/>
      <c r="AM88" s="2" t="str">
        <f t="shared" si="21"/>
        <v/>
      </c>
      <c r="AN88" s="3" t="str">
        <f t="shared" si="22"/>
        <v/>
      </c>
      <c r="AO88" s="3" t="str">
        <f>IF($A88="","",IF((AND($A88="ADD",OR(AN88="",AN88="Excellent"))),"1",(_xlfn.XLOOKUP(AN88,condition[lookupValue],condition[lookupKey],""))))</f>
        <v/>
      </c>
      <c r="AP88" s="7" t="str">
        <f t="shared" si="23"/>
        <v/>
      </c>
      <c r="AQ88" s="9"/>
    </row>
    <row r="89" spans="2:43">
      <c r="B89" s="4"/>
      <c r="D89" s="3" t="str">
        <f>IF($A89="ADD",IF(NOT(ISBLANK(C89)),_xlfn.XLOOKUP(C89,roadnames[lookupValue],roadnames[lookupKey],"ERROR"),""), "")</f>
        <v/>
      </c>
      <c r="E89" s="5"/>
      <c r="F89" s="5"/>
      <c r="G89" s="4"/>
      <c r="H89" s="4"/>
      <c r="I89" s="6"/>
      <c r="K89" s="6" t="str">
        <f t="shared" si="12"/>
        <v/>
      </c>
      <c r="L89" s="4"/>
      <c r="N89" s="3" t="str">
        <f>IF($A89="ADD",IF(NOT(ISBLANK(M89)),_xlfn.XLOOKUP(M89,len_adjust_rsn[lookupValue],len_adjust_rsn[lookupKey],"ERROR"),""), "")</f>
        <v/>
      </c>
      <c r="O89" s="6" t="str">
        <f t="shared" si="13"/>
        <v/>
      </c>
      <c r="P89" s="6"/>
      <c r="Q89" s="6" t="str">
        <f t="shared" si="14"/>
        <v/>
      </c>
      <c r="S89" s="3" t="str">
        <f>IF($A89="ADD",IF(NOT(ISBLANK(R89)),_xlfn.XLOOKUP(R89,ud_road_hump_type[lookupValue],ud_road_hump_type[lookupKey],"ERROR"),""), "")</f>
        <v/>
      </c>
      <c r="U89" s="3" t="str">
        <f>IF($A89="ADD",IF(NOT(ISBLANK(T89)),_xlfn.XLOOKUP(T89,road_hump_material[lookupValue],road_hump_material[lookupKey],"ERROR"),""), "")</f>
        <v/>
      </c>
      <c r="V89" s="7"/>
      <c r="W89" s="4" t="str">
        <f t="shared" ca="1" si="15"/>
        <v/>
      </c>
      <c r="X89" s="4"/>
      <c r="Y89" s="3" t="str">
        <f t="shared" si="16"/>
        <v/>
      </c>
      <c r="Z89" s="3" t="str">
        <f>IF($A89="","",IF((AND($A89="ADD",OR(Y89="",Y89="In Use"))),"5",(_xlfn.XLOOKUP(Y89,ud_asset_status[lookupValue],ud_asset_status[lookupKey],""))))</f>
        <v/>
      </c>
      <c r="AA89" s="7"/>
      <c r="AC89" s="3" t="str">
        <f>IF($A89="ADD",IF(NOT(ISBLANK(AB89)),_xlfn.XLOOKUP(AB89,ar_replace_reason[lookupValue],ar_replace_reason[lookupKey],"ERROR"),""), "")</f>
        <v/>
      </c>
      <c r="AD89" s="3" t="str">
        <f t="shared" si="17"/>
        <v/>
      </c>
      <c r="AE89" s="3" t="str">
        <f>IF($A89="","",IF((AND($A89="ADD",OR(AD89="",AD89="Queenstown-Lakes District Council"))),"70",(_xlfn.XLOOKUP(AD89,ud_organisation_owner[lookupValue],ud_organisation_owner[lookupKey],""))))</f>
        <v/>
      </c>
      <c r="AF89" s="3" t="str">
        <f t="shared" si="18"/>
        <v/>
      </c>
      <c r="AG89" s="3" t="str">
        <f>IF($A89="","",IF((AND($A89="ADD",OR(AF89="",AF89="Queenstown-Lakes District Council"))),"70",(_xlfn.XLOOKUP(AF89,ud_organisation_owner[lookupValue],ud_organisation_owner[lookupKey],""))))</f>
        <v/>
      </c>
      <c r="AH89" s="3" t="str">
        <f t="shared" si="19"/>
        <v/>
      </c>
      <c r="AI89" s="3" t="str">
        <f>IF($A89="","",IF((AND($A89="ADD",OR(AH89="",AH89="Local Authority"))),"17",(_xlfn.XLOOKUP(AH89,ud_sub_organisation[lookupValue],ud_sub_organisation[lookupKey],""))))</f>
        <v/>
      </c>
      <c r="AJ89" s="3" t="str">
        <f t="shared" si="20"/>
        <v/>
      </c>
      <c r="AK89" s="3" t="str">
        <f>IF($A89="","",IF((AND($A89="ADD",OR(AJ89="",AJ89="Vested assets"))),"12",(_xlfn.XLOOKUP(AJ89,ud_work_origin[lookupValue],ud_work_origin[lookupKey],""))))</f>
        <v/>
      </c>
      <c r="AL89" s="8"/>
      <c r="AM89" s="2" t="str">
        <f t="shared" si="21"/>
        <v/>
      </c>
      <c r="AN89" s="3" t="str">
        <f t="shared" si="22"/>
        <v/>
      </c>
      <c r="AO89" s="3" t="str">
        <f>IF($A89="","",IF((AND($A89="ADD",OR(AN89="",AN89="Excellent"))),"1",(_xlfn.XLOOKUP(AN89,condition[lookupValue],condition[lookupKey],""))))</f>
        <v/>
      </c>
      <c r="AP89" s="7" t="str">
        <f t="shared" si="23"/>
        <v/>
      </c>
      <c r="AQ89" s="9"/>
    </row>
    <row r="90" spans="2:43">
      <c r="B90" s="4"/>
      <c r="D90" s="3" t="str">
        <f>IF($A90="ADD",IF(NOT(ISBLANK(C90)),_xlfn.XLOOKUP(C90,roadnames[lookupValue],roadnames[lookupKey],"ERROR"),""), "")</f>
        <v/>
      </c>
      <c r="E90" s="5"/>
      <c r="F90" s="5"/>
      <c r="G90" s="4"/>
      <c r="H90" s="4"/>
      <c r="I90" s="6"/>
      <c r="K90" s="6" t="str">
        <f t="shared" si="12"/>
        <v/>
      </c>
      <c r="L90" s="4"/>
      <c r="N90" s="3" t="str">
        <f>IF($A90="ADD",IF(NOT(ISBLANK(M90)),_xlfn.XLOOKUP(M90,len_adjust_rsn[lookupValue],len_adjust_rsn[lookupKey],"ERROR"),""), "")</f>
        <v/>
      </c>
      <c r="O90" s="6" t="str">
        <f t="shared" si="13"/>
        <v/>
      </c>
      <c r="P90" s="6"/>
      <c r="Q90" s="6" t="str">
        <f t="shared" si="14"/>
        <v/>
      </c>
      <c r="S90" s="3" t="str">
        <f>IF($A90="ADD",IF(NOT(ISBLANK(R90)),_xlfn.XLOOKUP(R90,ud_road_hump_type[lookupValue],ud_road_hump_type[lookupKey],"ERROR"),""), "")</f>
        <v/>
      </c>
      <c r="U90" s="3" t="str">
        <f>IF($A90="ADD",IF(NOT(ISBLANK(T90)),_xlfn.XLOOKUP(T90,road_hump_material[lookupValue],road_hump_material[lookupKey],"ERROR"),""), "")</f>
        <v/>
      </c>
      <c r="V90" s="7"/>
      <c r="W90" s="4" t="str">
        <f t="shared" ca="1" si="15"/>
        <v/>
      </c>
      <c r="X90" s="4"/>
      <c r="Y90" s="3" t="str">
        <f t="shared" si="16"/>
        <v/>
      </c>
      <c r="Z90" s="3" t="str">
        <f>IF($A90="","",IF((AND($A90="ADD",OR(Y90="",Y90="In Use"))),"5",(_xlfn.XLOOKUP(Y90,ud_asset_status[lookupValue],ud_asset_status[lookupKey],""))))</f>
        <v/>
      </c>
      <c r="AA90" s="7"/>
      <c r="AC90" s="3" t="str">
        <f>IF($A90="ADD",IF(NOT(ISBLANK(AB90)),_xlfn.XLOOKUP(AB90,ar_replace_reason[lookupValue],ar_replace_reason[lookupKey],"ERROR"),""), "")</f>
        <v/>
      </c>
      <c r="AD90" s="3" t="str">
        <f t="shared" si="17"/>
        <v/>
      </c>
      <c r="AE90" s="3" t="str">
        <f>IF($A90="","",IF((AND($A90="ADD",OR(AD90="",AD90="Queenstown-Lakes District Council"))),"70",(_xlfn.XLOOKUP(AD90,ud_organisation_owner[lookupValue],ud_organisation_owner[lookupKey],""))))</f>
        <v/>
      </c>
      <c r="AF90" s="3" t="str">
        <f t="shared" si="18"/>
        <v/>
      </c>
      <c r="AG90" s="3" t="str">
        <f>IF($A90="","",IF((AND($A90="ADD",OR(AF90="",AF90="Queenstown-Lakes District Council"))),"70",(_xlfn.XLOOKUP(AF90,ud_organisation_owner[lookupValue],ud_organisation_owner[lookupKey],""))))</f>
        <v/>
      </c>
      <c r="AH90" s="3" t="str">
        <f t="shared" si="19"/>
        <v/>
      </c>
      <c r="AI90" s="3" t="str">
        <f>IF($A90="","",IF((AND($A90="ADD",OR(AH90="",AH90="Local Authority"))),"17",(_xlfn.XLOOKUP(AH90,ud_sub_organisation[lookupValue],ud_sub_organisation[lookupKey],""))))</f>
        <v/>
      </c>
      <c r="AJ90" s="3" t="str">
        <f t="shared" si="20"/>
        <v/>
      </c>
      <c r="AK90" s="3" t="str">
        <f>IF($A90="","",IF((AND($A90="ADD",OR(AJ90="",AJ90="Vested assets"))),"12",(_xlfn.XLOOKUP(AJ90,ud_work_origin[lookupValue],ud_work_origin[lookupKey],""))))</f>
        <v/>
      </c>
      <c r="AL90" s="8"/>
      <c r="AM90" s="2" t="str">
        <f t="shared" si="21"/>
        <v/>
      </c>
      <c r="AN90" s="3" t="str">
        <f t="shared" si="22"/>
        <v/>
      </c>
      <c r="AO90" s="3" t="str">
        <f>IF($A90="","",IF((AND($A90="ADD",OR(AN90="",AN90="Excellent"))),"1",(_xlfn.XLOOKUP(AN90,condition[lookupValue],condition[lookupKey],""))))</f>
        <v/>
      </c>
      <c r="AP90" s="7" t="str">
        <f t="shared" si="23"/>
        <v/>
      </c>
      <c r="AQ90" s="9"/>
    </row>
    <row r="91" spans="2:43">
      <c r="B91" s="4"/>
      <c r="D91" s="3" t="str">
        <f>IF($A91="ADD",IF(NOT(ISBLANK(C91)),_xlfn.XLOOKUP(C91,roadnames[lookupValue],roadnames[lookupKey],"ERROR"),""), "")</f>
        <v/>
      </c>
      <c r="E91" s="5"/>
      <c r="F91" s="5"/>
      <c r="G91" s="4"/>
      <c r="H91" s="4"/>
      <c r="I91" s="6"/>
      <c r="K91" s="6" t="str">
        <f t="shared" si="12"/>
        <v/>
      </c>
      <c r="L91" s="4"/>
      <c r="N91" s="3" t="str">
        <f>IF($A91="ADD",IF(NOT(ISBLANK(M91)),_xlfn.XLOOKUP(M91,len_adjust_rsn[lookupValue],len_adjust_rsn[lookupKey],"ERROR"),""), "")</f>
        <v/>
      </c>
      <c r="O91" s="6" t="str">
        <f t="shared" si="13"/>
        <v/>
      </c>
      <c r="P91" s="6"/>
      <c r="Q91" s="6" t="str">
        <f t="shared" si="14"/>
        <v/>
      </c>
      <c r="S91" s="3" t="str">
        <f>IF($A91="ADD",IF(NOT(ISBLANK(R91)),_xlfn.XLOOKUP(R91,ud_road_hump_type[lookupValue],ud_road_hump_type[lookupKey],"ERROR"),""), "")</f>
        <v/>
      </c>
      <c r="U91" s="3" t="str">
        <f>IF($A91="ADD",IF(NOT(ISBLANK(T91)),_xlfn.XLOOKUP(T91,road_hump_material[lookupValue],road_hump_material[lookupKey],"ERROR"),""), "")</f>
        <v/>
      </c>
      <c r="V91" s="7"/>
      <c r="W91" s="4" t="str">
        <f t="shared" ca="1" si="15"/>
        <v/>
      </c>
      <c r="X91" s="4"/>
      <c r="Y91" s="3" t="str">
        <f t="shared" si="16"/>
        <v/>
      </c>
      <c r="Z91" s="3" t="str">
        <f>IF($A91="","",IF((AND($A91="ADD",OR(Y91="",Y91="In Use"))),"5",(_xlfn.XLOOKUP(Y91,ud_asset_status[lookupValue],ud_asset_status[lookupKey],""))))</f>
        <v/>
      </c>
      <c r="AA91" s="7"/>
      <c r="AC91" s="3" t="str">
        <f>IF($A91="ADD",IF(NOT(ISBLANK(AB91)),_xlfn.XLOOKUP(AB91,ar_replace_reason[lookupValue],ar_replace_reason[lookupKey],"ERROR"),""), "")</f>
        <v/>
      </c>
      <c r="AD91" s="3" t="str">
        <f t="shared" si="17"/>
        <v/>
      </c>
      <c r="AE91" s="3" t="str">
        <f>IF($A91="","",IF((AND($A91="ADD",OR(AD91="",AD91="Queenstown-Lakes District Council"))),"70",(_xlfn.XLOOKUP(AD91,ud_organisation_owner[lookupValue],ud_organisation_owner[lookupKey],""))))</f>
        <v/>
      </c>
      <c r="AF91" s="3" t="str">
        <f t="shared" si="18"/>
        <v/>
      </c>
      <c r="AG91" s="3" t="str">
        <f>IF($A91="","",IF((AND($A91="ADD",OR(AF91="",AF91="Queenstown-Lakes District Council"))),"70",(_xlfn.XLOOKUP(AF91,ud_organisation_owner[lookupValue],ud_organisation_owner[lookupKey],""))))</f>
        <v/>
      </c>
      <c r="AH91" s="3" t="str">
        <f t="shared" si="19"/>
        <v/>
      </c>
      <c r="AI91" s="3" t="str">
        <f>IF($A91="","",IF((AND($A91="ADD",OR(AH91="",AH91="Local Authority"))),"17",(_xlfn.XLOOKUP(AH91,ud_sub_organisation[lookupValue],ud_sub_organisation[lookupKey],""))))</f>
        <v/>
      </c>
      <c r="AJ91" s="3" t="str">
        <f t="shared" si="20"/>
        <v/>
      </c>
      <c r="AK91" s="3" t="str">
        <f>IF($A91="","",IF((AND($A91="ADD",OR(AJ91="",AJ91="Vested assets"))),"12",(_xlfn.XLOOKUP(AJ91,ud_work_origin[lookupValue],ud_work_origin[lookupKey],""))))</f>
        <v/>
      </c>
      <c r="AL91" s="8"/>
      <c r="AM91" s="2" t="str">
        <f t="shared" si="21"/>
        <v/>
      </c>
      <c r="AN91" s="3" t="str">
        <f t="shared" si="22"/>
        <v/>
      </c>
      <c r="AO91" s="3" t="str">
        <f>IF($A91="","",IF((AND($A91="ADD",OR(AN91="",AN91="Excellent"))),"1",(_xlfn.XLOOKUP(AN91,condition[lookupValue],condition[lookupKey],""))))</f>
        <v/>
      </c>
      <c r="AP91" s="7" t="str">
        <f t="shared" si="23"/>
        <v/>
      </c>
      <c r="AQ91" s="9"/>
    </row>
    <row r="92" spans="2:43">
      <c r="B92" s="4"/>
      <c r="D92" s="3" t="str">
        <f>IF($A92="ADD",IF(NOT(ISBLANK(C92)),_xlfn.XLOOKUP(C92,roadnames[lookupValue],roadnames[lookupKey],"ERROR"),""), "")</f>
        <v/>
      </c>
      <c r="E92" s="5"/>
      <c r="F92" s="5"/>
      <c r="G92" s="4"/>
      <c r="H92" s="4"/>
      <c r="I92" s="6"/>
      <c r="K92" s="6" t="str">
        <f t="shared" si="12"/>
        <v/>
      </c>
      <c r="L92" s="4"/>
      <c r="N92" s="3" t="str">
        <f>IF($A92="ADD",IF(NOT(ISBLANK(M92)),_xlfn.XLOOKUP(M92,len_adjust_rsn[lookupValue],len_adjust_rsn[lookupKey],"ERROR"),""), "")</f>
        <v/>
      </c>
      <c r="O92" s="6" t="str">
        <f t="shared" si="13"/>
        <v/>
      </c>
      <c r="P92" s="6"/>
      <c r="Q92" s="6" t="str">
        <f t="shared" si="14"/>
        <v/>
      </c>
      <c r="S92" s="3" t="str">
        <f>IF($A92="ADD",IF(NOT(ISBLANK(R92)),_xlfn.XLOOKUP(R92,ud_road_hump_type[lookupValue],ud_road_hump_type[lookupKey],"ERROR"),""), "")</f>
        <v/>
      </c>
      <c r="U92" s="3" t="str">
        <f>IF($A92="ADD",IF(NOT(ISBLANK(T92)),_xlfn.XLOOKUP(T92,road_hump_material[lookupValue],road_hump_material[lookupKey],"ERROR"),""), "")</f>
        <v/>
      </c>
      <c r="V92" s="7"/>
      <c r="W92" s="4" t="str">
        <f t="shared" ca="1" si="15"/>
        <v/>
      </c>
      <c r="X92" s="4"/>
      <c r="Y92" s="3" t="str">
        <f t="shared" si="16"/>
        <v/>
      </c>
      <c r="Z92" s="3" t="str">
        <f>IF($A92="","",IF((AND($A92="ADD",OR(Y92="",Y92="In Use"))),"5",(_xlfn.XLOOKUP(Y92,ud_asset_status[lookupValue],ud_asset_status[lookupKey],""))))</f>
        <v/>
      </c>
      <c r="AA92" s="7"/>
      <c r="AC92" s="3" t="str">
        <f>IF($A92="ADD",IF(NOT(ISBLANK(AB92)),_xlfn.XLOOKUP(AB92,ar_replace_reason[lookupValue],ar_replace_reason[lookupKey],"ERROR"),""), "")</f>
        <v/>
      </c>
      <c r="AD92" s="3" t="str">
        <f t="shared" si="17"/>
        <v/>
      </c>
      <c r="AE92" s="3" t="str">
        <f>IF($A92="","",IF((AND($A92="ADD",OR(AD92="",AD92="Queenstown-Lakes District Council"))),"70",(_xlfn.XLOOKUP(AD92,ud_organisation_owner[lookupValue],ud_organisation_owner[lookupKey],""))))</f>
        <v/>
      </c>
      <c r="AF92" s="3" t="str">
        <f t="shared" si="18"/>
        <v/>
      </c>
      <c r="AG92" s="3" t="str">
        <f>IF($A92="","",IF((AND($A92="ADD",OR(AF92="",AF92="Queenstown-Lakes District Council"))),"70",(_xlfn.XLOOKUP(AF92,ud_organisation_owner[lookupValue],ud_organisation_owner[lookupKey],""))))</f>
        <v/>
      </c>
      <c r="AH92" s="3" t="str">
        <f t="shared" si="19"/>
        <v/>
      </c>
      <c r="AI92" s="3" t="str">
        <f>IF($A92="","",IF((AND($A92="ADD",OR(AH92="",AH92="Local Authority"))),"17",(_xlfn.XLOOKUP(AH92,ud_sub_organisation[lookupValue],ud_sub_organisation[lookupKey],""))))</f>
        <v/>
      </c>
      <c r="AJ92" s="3" t="str">
        <f t="shared" si="20"/>
        <v/>
      </c>
      <c r="AK92" s="3" t="str">
        <f>IF($A92="","",IF((AND($A92="ADD",OR(AJ92="",AJ92="Vested assets"))),"12",(_xlfn.XLOOKUP(AJ92,ud_work_origin[lookupValue],ud_work_origin[lookupKey],""))))</f>
        <v/>
      </c>
      <c r="AL92" s="8"/>
      <c r="AM92" s="2" t="str">
        <f t="shared" si="21"/>
        <v/>
      </c>
      <c r="AN92" s="3" t="str">
        <f t="shared" si="22"/>
        <v/>
      </c>
      <c r="AO92" s="3" t="str">
        <f>IF($A92="","",IF((AND($A92="ADD",OR(AN92="",AN92="Excellent"))),"1",(_xlfn.XLOOKUP(AN92,condition[lookupValue],condition[lookupKey],""))))</f>
        <v/>
      </c>
      <c r="AP92" s="7" t="str">
        <f t="shared" si="23"/>
        <v/>
      </c>
      <c r="AQ92" s="9"/>
    </row>
    <row r="93" spans="2:43">
      <c r="B93" s="4"/>
      <c r="D93" s="3" t="str">
        <f>IF($A93="ADD",IF(NOT(ISBLANK(C93)),_xlfn.XLOOKUP(C93,roadnames[lookupValue],roadnames[lookupKey],"ERROR"),""), "")</f>
        <v/>
      </c>
      <c r="E93" s="5"/>
      <c r="F93" s="5"/>
      <c r="G93" s="4"/>
      <c r="H93" s="4"/>
      <c r="I93" s="6"/>
      <c r="K93" s="6" t="str">
        <f t="shared" si="12"/>
        <v/>
      </c>
      <c r="L93" s="4"/>
      <c r="N93" s="3" t="str">
        <f>IF($A93="ADD",IF(NOT(ISBLANK(M93)),_xlfn.XLOOKUP(M93,len_adjust_rsn[lookupValue],len_adjust_rsn[lookupKey],"ERROR"),""), "")</f>
        <v/>
      </c>
      <c r="O93" s="6" t="str">
        <f t="shared" si="13"/>
        <v/>
      </c>
      <c r="P93" s="6"/>
      <c r="Q93" s="6" t="str">
        <f t="shared" si="14"/>
        <v/>
      </c>
      <c r="S93" s="3" t="str">
        <f>IF($A93="ADD",IF(NOT(ISBLANK(R93)),_xlfn.XLOOKUP(R93,ud_road_hump_type[lookupValue],ud_road_hump_type[lookupKey],"ERROR"),""), "")</f>
        <v/>
      </c>
      <c r="U93" s="3" t="str">
        <f>IF($A93="ADD",IF(NOT(ISBLANK(T93)),_xlfn.XLOOKUP(T93,road_hump_material[lookupValue],road_hump_material[lookupKey],"ERROR"),""), "")</f>
        <v/>
      </c>
      <c r="V93" s="7"/>
      <c r="W93" s="4" t="str">
        <f t="shared" ca="1" si="15"/>
        <v/>
      </c>
      <c r="X93" s="4"/>
      <c r="Y93" s="3" t="str">
        <f t="shared" si="16"/>
        <v/>
      </c>
      <c r="Z93" s="3" t="str">
        <f>IF($A93="","",IF((AND($A93="ADD",OR(Y93="",Y93="In Use"))),"5",(_xlfn.XLOOKUP(Y93,ud_asset_status[lookupValue],ud_asset_status[lookupKey],""))))</f>
        <v/>
      </c>
      <c r="AA93" s="7"/>
      <c r="AC93" s="3" t="str">
        <f>IF($A93="ADD",IF(NOT(ISBLANK(AB93)),_xlfn.XLOOKUP(AB93,ar_replace_reason[lookupValue],ar_replace_reason[lookupKey],"ERROR"),""), "")</f>
        <v/>
      </c>
      <c r="AD93" s="3" t="str">
        <f t="shared" si="17"/>
        <v/>
      </c>
      <c r="AE93" s="3" t="str">
        <f>IF($A93="","",IF((AND($A93="ADD",OR(AD93="",AD93="Queenstown-Lakes District Council"))),"70",(_xlfn.XLOOKUP(AD93,ud_organisation_owner[lookupValue],ud_organisation_owner[lookupKey],""))))</f>
        <v/>
      </c>
      <c r="AF93" s="3" t="str">
        <f t="shared" si="18"/>
        <v/>
      </c>
      <c r="AG93" s="3" t="str">
        <f>IF($A93="","",IF((AND($A93="ADD",OR(AF93="",AF93="Queenstown-Lakes District Council"))),"70",(_xlfn.XLOOKUP(AF93,ud_organisation_owner[lookupValue],ud_organisation_owner[lookupKey],""))))</f>
        <v/>
      </c>
      <c r="AH93" s="3" t="str">
        <f t="shared" si="19"/>
        <v/>
      </c>
      <c r="AI93" s="3" t="str">
        <f>IF($A93="","",IF((AND($A93="ADD",OR(AH93="",AH93="Local Authority"))),"17",(_xlfn.XLOOKUP(AH93,ud_sub_organisation[lookupValue],ud_sub_organisation[lookupKey],""))))</f>
        <v/>
      </c>
      <c r="AJ93" s="3" t="str">
        <f t="shared" si="20"/>
        <v/>
      </c>
      <c r="AK93" s="3" t="str">
        <f>IF($A93="","",IF((AND($A93="ADD",OR(AJ93="",AJ93="Vested assets"))),"12",(_xlfn.XLOOKUP(AJ93,ud_work_origin[lookupValue],ud_work_origin[lookupKey],""))))</f>
        <v/>
      </c>
      <c r="AL93" s="8"/>
      <c r="AM93" s="2" t="str">
        <f t="shared" si="21"/>
        <v/>
      </c>
      <c r="AN93" s="3" t="str">
        <f t="shared" si="22"/>
        <v/>
      </c>
      <c r="AO93" s="3" t="str">
        <f>IF($A93="","",IF((AND($A93="ADD",OR(AN93="",AN93="Excellent"))),"1",(_xlfn.XLOOKUP(AN93,condition[lookupValue],condition[lookupKey],""))))</f>
        <v/>
      </c>
      <c r="AP93" s="7" t="str">
        <f t="shared" si="23"/>
        <v/>
      </c>
      <c r="AQ93" s="9"/>
    </row>
    <row r="94" spans="2:43">
      <c r="B94" s="4"/>
      <c r="D94" s="3" t="str">
        <f>IF($A94="ADD",IF(NOT(ISBLANK(C94)),_xlfn.XLOOKUP(C94,roadnames[lookupValue],roadnames[lookupKey],"ERROR"),""), "")</f>
        <v/>
      </c>
      <c r="E94" s="5"/>
      <c r="F94" s="5"/>
      <c r="G94" s="4"/>
      <c r="H94" s="4"/>
      <c r="I94" s="6"/>
      <c r="K94" s="6" t="str">
        <f t="shared" si="12"/>
        <v/>
      </c>
      <c r="L94" s="4"/>
      <c r="N94" s="3" t="str">
        <f>IF($A94="ADD",IF(NOT(ISBLANK(M94)),_xlfn.XLOOKUP(M94,len_adjust_rsn[lookupValue],len_adjust_rsn[lookupKey],"ERROR"),""), "")</f>
        <v/>
      </c>
      <c r="O94" s="6" t="str">
        <f t="shared" si="13"/>
        <v/>
      </c>
      <c r="P94" s="6"/>
      <c r="Q94" s="6" t="str">
        <f t="shared" si="14"/>
        <v/>
      </c>
      <c r="S94" s="3" t="str">
        <f>IF($A94="ADD",IF(NOT(ISBLANK(R94)),_xlfn.XLOOKUP(R94,ud_road_hump_type[lookupValue],ud_road_hump_type[lookupKey],"ERROR"),""), "")</f>
        <v/>
      </c>
      <c r="U94" s="3" t="str">
        <f>IF($A94="ADD",IF(NOT(ISBLANK(T94)),_xlfn.XLOOKUP(T94,road_hump_material[lookupValue],road_hump_material[lookupKey],"ERROR"),""), "")</f>
        <v/>
      </c>
      <c r="V94" s="7"/>
      <c r="W94" s="4" t="str">
        <f t="shared" ca="1" si="15"/>
        <v/>
      </c>
      <c r="X94" s="4"/>
      <c r="Y94" s="3" t="str">
        <f t="shared" si="16"/>
        <v/>
      </c>
      <c r="Z94" s="3" t="str">
        <f>IF($A94="","",IF((AND($A94="ADD",OR(Y94="",Y94="In Use"))),"5",(_xlfn.XLOOKUP(Y94,ud_asset_status[lookupValue],ud_asset_status[lookupKey],""))))</f>
        <v/>
      </c>
      <c r="AA94" s="7"/>
      <c r="AC94" s="3" t="str">
        <f>IF($A94="ADD",IF(NOT(ISBLANK(AB94)),_xlfn.XLOOKUP(AB94,ar_replace_reason[lookupValue],ar_replace_reason[lookupKey],"ERROR"),""), "")</f>
        <v/>
      </c>
      <c r="AD94" s="3" t="str">
        <f t="shared" si="17"/>
        <v/>
      </c>
      <c r="AE94" s="3" t="str">
        <f>IF($A94="","",IF((AND($A94="ADD",OR(AD94="",AD94="Queenstown-Lakes District Council"))),"70",(_xlfn.XLOOKUP(AD94,ud_organisation_owner[lookupValue],ud_organisation_owner[lookupKey],""))))</f>
        <v/>
      </c>
      <c r="AF94" s="3" t="str">
        <f t="shared" si="18"/>
        <v/>
      </c>
      <c r="AG94" s="3" t="str">
        <f>IF($A94="","",IF((AND($A94="ADD",OR(AF94="",AF94="Queenstown-Lakes District Council"))),"70",(_xlfn.XLOOKUP(AF94,ud_organisation_owner[lookupValue],ud_organisation_owner[lookupKey],""))))</f>
        <v/>
      </c>
      <c r="AH94" s="3" t="str">
        <f t="shared" si="19"/>
        <v/>
      </c>
      <c r="AI94" s="3" t="str">
        <f>IF($A94="","",IF((AND($A94="ADD",OR(AH94="",AH94="Local Authority"))),"17",(_xlfn.XLOOKUP(AH94,ud_sub_organisation[lookupValue],ud_sub_organisation[lookupKey],""))))</f>
        <v/>
      </c>
      <c r="AJ94" s="3" t="str">
        <f t="shared" si="20"/>
        <v/>
      </c>
      <c r="AK94" s="3" t="str">
        <f>IF($A94="","",IF((AND($A94="ADD",OR(AJ94="",AJ94="Vested assets"))),"12",(_xlfn.XLOOKUP(AJ94,ud_work_origin[lookupValue],ud_work_origin[lookupKey],""))))</f>
        <v/>
      </c>
      <c r="AL94" s="8"/>
      <c r="AM94" s="2" t="str">
        <f t="shared" si="21"/>
        <v/>
      </c>
      <c r="AN94" s="3" t="str">
        <f t="shared" si="22"/>
        <v/>
      </c>
      <c r="AO94" s="3" t="str">
        <f>IF($A94="","",IF((AND($A94="ADD",OR(AN94="",AN94="Excellent"))),"1",(_xlfn.XLOOKUP(AN94,condition[lookupValue],condition[lookupKey],""))))</f>
        <v/>
      </c>
      <c r="AP94" s="7" t="str">
        <f t="shared" si="23"/>
        <v/>
      </c>
      <c r="AQ94" s="9"/>
    </row>
    <row r="95" spans="2:43">
      <c r="B95" s="4"/>
      <c r="D95" s="3" t="str">
        <f>IF($A95="ADD",IF(NOT(ISBLANK(C95)),_xlfn.XLOOKUP(C95,roadnames[lookupValue],roadnames[lookupKey],"ERROR"),""), "")</f>
        <v/>
      </c>
      <c r="E95" s="5"/>
      <c r="F95" s="5"/>
      <c r="G95" s="4"/>
      <c r="H95" s="4"/>
      <c r="I95" s="6"/>
      <c r="K95" s="6" t="str">
        <f t="shared" si="12"/>
        <v/>
      </c>
      <c r="L95" s="4"/>
      <c r="N95" s="3" t="str">
        <f>IF($A95="ADD",IF(NOT(ISBLANK(M95)),_xlfn.XLOOKUP(M95,len_adjust_rsn[lookupValue],len_adjust_rsn[lookupKey],"ERROR"),""), "")</f>
        <v/>
      </c>
      <c r="O95" s="6" t="str">
        <f t="shared" si="13"/>
        <v/>
      </c>
      <c r="P95" s="6"/>
      <c r="Q95" s="6" t="str">
        <f t="shared" si="14"/>
        <v/>
      </c>
      <c r="S95" s="3" t="str">
        <f>IF($A95="ADD",IF(NOT(ISBLANK(R95)),_xlfn.XLOOKUP(R95,ud_road_hump_type[lookupValue],ud_road_hump_type[lookupKey],"ERROR"),""), "")</f>
        <v/>
      </c>
      <c r="U95" s="3" t="str">
        <f>IF($A95="ADD",IF(NOT(ISBLANK(T95)),_xlfn.XLOOKUP(T95,road_hump_material[lookupValue],road_hump_material[lookupKey],"ERROR"),""), "")</f>
        <v/>
      </c>
      <c r="V95" s="7"/>
      <c r="W95" s="4" t="str">
        <f t="shared" ca="1" si="15"/>
        <v/>
      </c>
      <c r="X95" s="4"/>
      <c r="Y95" s="3" t="str">
        <f t="shared" si="16"/>
        <v/>
      </c>
      <c r="Z95" s="3" t="str">
        <f>IF($A95="","",IF((AND($A95="ADD",OR(Y95="",Y95="In Use"))),"5",(_xlfn.XLOOKUP(Y95,ud_asset_status[lookupValue],ud_asset_status[lookupKey],""))))</f>
        <v/>
      </c>
      <c r="AA95" s="7"/>
      <c r="AC95" s="3" t="str">
        <f>IF($A95="ADD",IF(NOT(ISBLANK(AB95)),_xlfn.XLOOKUP(AB95,ar_replace_reason[lookupValue],ar_replace_reason[lookupKey],"ERROR"),""), "")</f>
        <v/>
      </c>
      <c r="AD95" s="3" t="str">
        <f t="shared" si="17"/>
        <v/>
      </c>
      <c r="AE95" s="3" t="str">
        <f>IF($A95="","",IF((AND($A95="ADD",OR(AD95="",AD95="Queenstown-Lakes District Council"))),"70",(_xlfn.XLOOKUP(AD95,ud_organisation_owner[lookupValue],ud_organisation_owner[lookupKey],""))))</f>
        <v/>
      </c>
      <c r="AF95" s="3" t="str">
        <f t="shared" si="18"/>
        <v/>
      </c>
      <c r="AG95" s="3" t="str">
        <f>IF($A95="","",IF((AND($A95="ADD",OR(AF95="",AF95="Queenstown-Lakes District Council"))),"70",(_xlfn.XLOOKUP(AF95,ud_organisation_owner[lookupValue],ud_organisation_owner[lookupKey],""))))</f>
        <v/>
      </c>
      <c r="AH95" s="3" t="str">
        <f t="shared" si="19"/>
        <v/>
      </c>
      <c r="AI95" s="3" t="str">
        <f>IF($A95="","",IF((AND($A95="ADD",OR(AH95="",AH95="Local Authority"))),"17",(_xlfn.XLOOKUP(AH95,ud_sub_organisation[lookupValue],ud_sub_organisation[lookupKey],""))))</f>
        <v/>
      </c>
      <c r="AJ95" s="3" t="str">
        <f t="shared" si="20"/>
        <v/>
      </c>
      <c r="AK95" s="3" t="str">
        <f>IF($A95="","",IF((AND($A95="ADD",OR(AJ95="",AJ95="Vested assets"))),"12",(_xlfn.XLOOKUP(AJ95,ud_work_origin[lookupValue],ud_work_origin[lookupKey],""))))</f>
        <v/>
      </c>
      <c r="AL95" s="8"/>
      <c r="AM95" s="2" t="str">
        <f t="shared" si="21"/>
        <v/>
      </c>
      <c r="AN95" s="3" t="str">
        <f t="shared" si="22"/>
        <v/>
      </c>
      <c r="AO95" s="3" t="str">
        <f>IF($A95="","",IF((AND($A95="ADD",OR(AN95="",AN95="Excellent"))),"1",(_xlfn.XLOOKUP(AN95,condition[lookupValue],condition[lookupKey],""))))</f>
        <v/>
      </c>
      <c r="AP95" s="7" t="str">
        <f t="shared" si="23"/>
        <v/>
      </c>
      <c r="AQ95" s="9"/>
    </row>
    <row r="96" spans="2:43">
      <c r="B96" s="4"/>
      <c r="D96" s="3" t="str">
        <f>IF($A96="ADD",IF(NOT(ISBLANK(C96)),_xlfn.XLOOKUP(C96,roadnames[lookupValue],roadnames[lookupKey],"ERROR"),""), "")</f>
        <v/>
      </c>
      <c r="E96" s="5"/>
      <c r="F96" s="5"/>
      <c r="G96" s="4"/>
      <c r="H96" s="4"/>
      <c r="I96" s="6"/>
      <c r="K96" s="6" t="str">
        <f t="shared" si="12"/>
        <v/>
      </c>
      <c r="L96" s="4"/>
      <c r="N96" s="3" t="str">
        <f>IF($A96="ADD",IF(NOT(ISBLANK(M96)),_xlfn.XLOOKUP(M96,len_adjust_rsn[lookupValue],len_adjust_rsn[lookupKey],"ERROR"),""), "")</f>
        <v/>
      </c>
      <c r="O96" s="6" t="str">
        <f t="shared" si="13"/>
        <v/>
      </c>
      <c r="P96" s="6"/>
      <c r="Q96" s="6" t="str">
        <f t="shared" si="14"/>
        <v/>
      </c>
      <c r="S96" s="3" t="str">
        <f>IF($A96="ADD",IF(NOT(ISBLANK(R96)),_xlfn.XLOOKUP(R96,ud_road_hump_type[lookupValue],ud_road_hump_type[lookupKey],"ERROR"),""), "")</f>
        <v/>
      </c>
      <c r="U96" s="3" t="str">
        <f>IF($A96="ADD",IF(NOT(ISBLANK(T96)),_xlfn.XLOOKUP(T96,road_hump_material[lookupValue],road_hump_material[lookupKey],"ERROR"),""), "")</f>
        <v/>
      </c>
      <c r="V96" s="7"/>
      <c r="W96" s="4" t="str">
        <f t="shared" ca="1" si="15"/>
        <v/>
      </c>
      <c r="X96" s="4"/>
      <c r="Y96" s="3" t="str">
        <f t="shared" si="16"/>
        <v/>
      </c>
      <c r="Z96" s="3" t="str">
        <f>IF($A96="","",IF((AND($A96="ADD",OR(Y96="",Y96="In Use"))),"5",(_xlfn.XLOOKUP(Y96,ud_asset_status[lookupValue],ud_asset_status[lookupKey],""))))</f>
        <v/>
      </c>
      <c r="AA96" s="7"/>
      <c r="AC96" s="3" t="str">
        <f>IF($A96="ADD",IF(NOT(ISBLANK(AB96)),_xlfn.XLOOKUP(AB96,ar_replace_reason[lookupValue],ar_replace_reason[lookupKey],"ERROR"),""), "")</f>
        <v/>
      </c>
      <c r="AD96" s="3" t="str">
        <f t="shared" si="17"/>
        <v/>
      </c>
      <c r="AE96" s="3" t="str">
        <f>IF($A96="","",IF((AND($A96="ADD",OR(AD96="",AD96="Queenstown-Lakes District Council"))),"70",(_xlfn.XLOOKUP(AD96,ud_organisation_owner[lookupValue],ud_organisation_owner[lookupKey],""))))</f>
        <v/>
      </c>
      <c r="AF96" s="3" t="str">
        <f t="shared" si="18"/>
        <v/>
      </c>
      <c r="AG96" s="3" t="str">
        <f>IF($A96="","",IF((AND($A96="ADD",OR(AF96="",AF96="Queenstown-Lakes District Council"))),"70",(_xlfn.XLOOKUP(AF96,ud_organisation_owner[lookupValue],ud_organisation_owner[lookupKey],""))))</f>
        <v/>
      </c>
      <c r="AH96" s="3" t="str">
        <f t="shared" si="19"/>
        <v/>
      </c>
      <c r="AI96" s="3" t="str">
        <f>IF($A96="","",IF((AND($A96="ADD",OR(AH96="",AH96="Local Authority"))),"17",(_xlfn.XLOOKUP(AH96,ud_sub_organisation[lookupValue],ud_sub_organisation[lookupKey],""))))</f>
        <v/>
      </c>
      <c r="AJ96" s="3" t="str">
        <f t="shared" si="20"/>
        <v/>
      </c>
      <c r="AK96" s="3" t="str">
        <f>IF($A96="","",IF((AND($A96="ADD",OR(AJ96="",AJ96="Vested assets"))),"12",(_xlfn.XLOOKUP(AJ96,ud_work_origin[lookupValue],ud_work_origin[lookupKey],""))))</f>
        <v/>
      </c>
      <c r="AL96" s="8"/>
      <c r="AM96" s="2" t="str">
        <f t="shared" si="21"/>
        <v/>
      </c>
      <c r="AN96" s="3" t="str">
        <f t="shared" si="22"/>
        <v/>
      </c>
      <c r="AO96" s="3" t="str">
        <f>IF($A96="","",IF((AND($A96="ADD",OR(AN96="",AN96="Excellent"))),"1",(_xlfn.XLOOKUP(AN96,condition[lookupValue],condition[lookupKey],""))))</f>
        <v/>
      </c>
      <c r="AP96" s="7" t="str">
        <f t="shared" si="23"/>
        <v/>
      </c>
      <c r="AQ96" s="9"/>
    </row>
    <row r="97" spans="2:43">
      <c r="B97" s="4"/>
      <c r="D97" s="3" t="str">
        <f>IF($A97="ADD",IF(NOT(ISBLANK(C97)),_xlfn.XLOOKUP(C97,roadnames[lookupValue],roadnames[lookupKey],"ERROR"),""), "")</f>
        <v/>
      </c>
      <c r="E97" s="5"/>
      <c r="F97" s="5"/>
      <c r="G97" s="4"/>
      <c r="H97" s="4"/>
      <c r="I97" s="6"/>
      <c r="K97" s="6" t="str">
        <f t="shared" si="12"/>
        <v/>
      </c>
      <c r="L97" s="4"/>
      <c r="N97" s="3" t="str">
        <f>IF($A97="ADD",IF(NOT(ISBLANK(M97)),_xlfn.XLOOKUP(M97,len_adjust_rsn[lookupValue],len_adjust_rsn[lookupKey],"ERROR"),""), "")</f>
        <v/>
      </c>
      <c r="O97" s="6" t="str">
        <f t="shared" si="13"/>
        <v/>
      </c>
      <c r="P97" s="6"/>
      <c r="Q97" s="6" t="str">
        <f t="shared" si="14"/>
        <v/>
      </c>
      <c r="S97" s="3" t="str">
        <f>IF($A97="ADD",IF(NOT(ISBLANK(R97)),_xlfn.XLOOKUP(R97,ud_road_hump_type[lookupValue],ud_road_hump_type[lookupKey],"ERROR"),""), "")</f>
        <v/>
      </c>
      <c r="U97" s="3" t="str">
        <f>IF($A97="ADD",IF(NOT(ISBLANK(T97)),_xlfn.XLOOKUP(T97,road_hump_material[lookupValue],road_hump_material[lookupKey],"ERROR"),""), "")</f>
        <v/>
      </c>
      <c r="V97" s="7"/>
      <c r="W97" s="4" t="str">
        <f t="shared" ca="1" si="15"/>
        <v/>
      </c>
      <c r="X97" s="4"/>
      <c r="Y97" s="3" t="str">
        <f t="shared" si="16"/>
        <v/>
      </c>
      <c r="Z97" s="3" t="str">
        <f>IF($A97="","",IF((AND($A97="ADD",OR(Y97="",Y97="In Use"))),"5",(_xlfn.XLOOKUP(Y97,ud_asset_status[lookupValue],ud_asset_status[lookupKey],""))))</f>
        <v/>
      </c>
      <c r="AA97" s="7"/>
      <c r="AC97" s="3" t="str">
        <f>IF($A97="ADD",IF(NOT(ISBLANK(AB97)),_xlfn.XLOOKUP(AB97,ar_replace_reason[lookupValue],ar_replace_reason[lookupKey],"ERROR"),""), "")</f>
        <v/>
      </c>
      <c r="AD97" s="3" t="str">
        <f t="shared" si="17"/>
        <v/>
      </c>
      <c r="AE97" s="3" t="str">
        <f>IF($A97="","",IF((AND($A97="ADD",OR(AD97="",AD97="Queenstown-Lakes District Council"))),"70",(_xlfn.XLOOKUP(AD97,ud_organisation_owner[lookupValue],ud_organisation_owner[lookupKey],""))))</f>
        <v/>
      </c>
      <c r="AF97" s="3" t="str">
        <f t="shared" si="18"/>
        <v/>
      </c>
      <c r="AG97" s="3" t="str">
        <f>IF($A97="","",IF((AND($A97="ADD",OR(AF97="",AF97="Queenstown-Lakes District Council"))),"70",(_xlfn.XLOOKUP(AF97,ud_organisation_owner[lookupValue],ud_organisation_owner[lookupKey],""))))</f>
        <v/>
      </c>
      <c r="AH97" s="3" t="str">
        <f t="shared" si="19"/>
        <v/>
      </c>
      <c r="AI97" s="3" t="str">
        <f>IF($A97="","",IF((AND($A97="ADD",OR(AH97="",AH97="Local Authority"))),"17",(_xlfn.XLOOKUP(AH97,ud_sub_organisation[lookupValue],ud_sub_organisation[lookupKey],""))))</f>
        <v/>
      </c>
      <c r="AJ97" s="3" t="str">
        <f t="shared" si="20"/>
        <v/>
      </c>
      <c r="AK97" s="3" t="str">
        <f>IF($A97="","",IF((AND($A97="ADD",OR(AJ97="",AJ97="Vested assets"))),"12",(_xlfn.XLOOKUP(AJ97,ud_work_origin[lookupValue],ud_work_origin[lookupKey],""))))</f>
        <v/>
      </c>
      <c r="AL97" s="8"/>
      <c r="AM97" s="2" t="str">
        <f t="shared" si="21"/>
        <v/>
      </c>
      <c r="AN97" s="3" t="str">
        <f t="shared" si="22"/>
        <v/>
      </c>
      <c r="AO97" s="3" t="str">
        <f>IF($A97="","",IF((AND($A97="ADD",OR(AN97="",AN97="Excellent"))),"1",(_xlfn.XLOOKUP(AN97,condition[lookupValue],condition[lookupKey],""))))</f>
        <v/>
      </c>
      <c r="AP97" s="7" t="str">
        <f t="shared" si="23"/>
        <v/>
      </c>
      <c r="AQ97" s="9"/>
    </row>
    <row r="98" spans="2:43">
      <c r="B98" s="4"/>
      <c r="D98" s="3" t="str">
        <f>IF($A98="ADD",IF(NOT(ISBLANK(C98)),_xlfn.XLOOKUP(C98,roadnames[lookupValue],roadnames[lookupKey],"ERROR"),""), "")</f>
        <v/>
      </c>
      <c r="E98" s="5"/>
      <c r="F98" s="5"/>
      <c r="G98" s="4"/>
      <c r="H98" s="4"/>
      <c r="I98" s="6"/>
      <c r="K98" s="6" t="str">
        <f t="shared" si="12"/>
        <v/>
      </c>
      <c r="L98" s="4"/>
      <c r="N98" s="3" t="str">
        <f>IF($A98="ADD",IF(NOT(ISBLANK(M98)),_xlfn.XLOOKUP(M98,len_adjust_rsn[lookupValue],len_adjust_rsn[lookupKey],"ERROR"),""), "")</f>
        <v/>
      </c>
      <c r="O98" s="6" t="str">
        <f t="shared" si="13"/>
        <v/>
      </c>
      <c r="P98" s="6"/>
      <c r="Q98" s="6" t="str">
        <f t="shared" si="14"/>
        <v/>
      </c>
      <c r="S98" s="3" t="str">
        <f>IF($A98="ADD",IF(NOT(ISBLANK(R98)),_xlfn.XLOOKUP(R98,ud_road_hump_type[lookupValue],ud_road_hump_type[lookupKey],"ERROR"),""), "")</f>
        <v/>
      </c>
      <c r="U98" s="3" t="str">
        <f>IF($A98="ADD",IF(NOT(ISBLANK(T98)),_xlfn.XLOOKUP(T98,road_hump_material[lookupValue],road_hump_material[lookupKey],"ERROR"),""), "")</f>
        <v/>
      </c>
      <c r="V98" s="7"/>
      <c r="W98" s="4" t="str">
        <f t="shared" ca="1" si="15"/>
        <v/>
      </c>
      <c r="X98" s="4"/>
      <c r="Y98" s="3" t="str">
        <f t="shared" si="16"/>
        <v/>
      </c>
      <c r="Z98" s="3" t="str">
        <f>IF($A98="","",IF((AND($A98="ADD",OR(Y98="",Y98="In Use"))),"5",(_xlfn.XLOOKUP(Y98,ud_asset_status[lookupValue],ud_asset_status[lookupKey],""))))</f>
        <v/>
      </c>
      <c r="AA98" s="7"/>
      <c r="AC98" s="3" t="str">
        <f>IF($A98="ADD",IF(NOT(ISBLANK(AB98)),_xlfn.XLOOKUP(AB98,ar_replace_reason[lookupValue],ar_replace_reason[lookupKey],"ERROR"),""), "")</f>
        <v/>
      </c>
      <c r="AD98" s="3" t="str">
        <f t="shared" si="17"/>
        <v/>
      </c>
      <c r="AE98" s="3" t="str">
        <f>IF($A98="","",IF((AND($A98="ADD",OR(AD98="",AD98="Queenstown-Lakes District Council"))),"70",(_xlfn.XLOOKUP(AD98,ud_organisation_owner[lookupValue],ud_organisation_owner[lookupKey],""))))</f>
        <v/>
      </c>
      <c r="AF98" s="3" t="str">
        <f t="shared" si="18"/>
        <v/>
      </c>
      <c r="AG98" s="3" t="str">
        <f>IF($A98="","",IF((AND($A98="ADD",OR(AF98="",AF98="Queenstown-Lakes District Council"))),"70",(_xlfn.XLOOKUP(AF98,ud_organisation_owner[lookupValue],ud_organisation_owner[lookupKey],""))))</f>
        <v/>
      </c>
      <c r="AH98" s="3" t="str">
        <f t="shared" si="19"/>
        <v/>
      </c>
      <c r="AI98" s="3" t="str">
        <f>IF($A98="","",IF((AND($A98="ADD",OR(AH98="",AH98="Local Authority"))),"17",(_xlfn.XLOOKUP(AH98,ud_sub_organisation[lookupValue],ud_sub_organisation[lookupKey],""))))</f>
        <v/>
      </c>
      <c r="AJ98" s="3" t="str">
        <f t="shared" si="20"/>
        <v/>
      </c>
      <c r="AK98" s="3" t="str">
        <f>IF($A98="","",IF((AND($A98="ADD",OR(AJ98="",AJ98="Vested assets"))),"12",(_xlfn.XLOOKUP(AJ98,ud_work_origin[lookupValue],ud_work_origin[lookupKey],""))))</f>
        <v/>
      </c>
      <c r="AL98" s="8"/>
      <c r="AM98" s="2" t="str">
        <f t="shared" si="21"/>
        <v/>
      </c>
      <c r="AN98" s="3" t="str">
        <f t="shared" si="22"/>
        <v/>
      </c>
      <c r="AO98" s="3" t="str">
        <f>IF($A98="","",IF((AND($A98="ADD",OR(AN98="",AN98="Excellent"))),"1",(_xlfn.XLOOKUP(AN98,condition[lookupValue],condition[lookupKey],""))))</f>
        <v/>
      </c>
      <c r="AP98" s="7" t="str">
        <f t="shared" si="23"/>
        <v/>
      </c>
      <c r="AQ98" s="9"/>
    </row>
    <row r="99" spans="2:43">
      <c r="B99" s="4"/>
      <c r="D99" s="3" t="str">
        <f>IF($A99="ADD",IF(NOT(ISBLANK(C99)),_xlfn.XLOOKUP(C99,roadnames[lookupValue],roadnames[lookupKey],"ERROR"),""), "")</f>
        <v/>
      </c>
      <c r="E99" s="5"/>
      <c r="F99" s="5"/>
      <c r="G99" s="4"/>
      <c r="H99" s="4"/>
      <c r="I99" s="6"/>
      <c r="K99" s="6" t="str">
        <f t="shared" si="12"/>
        <v/>
      </c>
      <c r="L99" s="4"/>
      <c r="N99" s="3" t="str">
        <f>IF($A99="ADD",IF(NOT(ISBLANK(M99)),_xlfn.XLOOKUP(M99,len_adjust_rsn[lookupValue],len_adjust_rsn[lookupKey],"ERROR"),""), "")</f>
        <v/>
      </c>
      <c r="O99" s="6" t="str">
        <f t="shared" si="13"/>
        <v/>
      </c>
      <c r="P99" s="6"/>
      <c r="Q99" s="6" t="str">
        <f t="shared" si="14"/>
        <v/>
      </c>
      <c r="S99" s="3" t="str">
        <f>IF($A99="ADD",IF(NOT(ISBLANK(R99)),_xlfn.XLOOKUP(R99,ud_road_hump_type[lookupValue],ud_road_hump_type[lookupKey],"ERROR"),""), "")</f>
        <v/>
      </c>
      <c r="U99" s="3" t="str">
        <f>IF($A99="ADD",IF(NOT(ISBLANK(T99)),_xlfn.XLOOKUP(T99,road_hump_material[lookupValue],road_hump_material[lookupKey],"ERROR"),""), "")</f>
        <v/>
      </c>
      <c r="V99" s="7"/>
      <c r="W99" s="4" t="str">
        <f t="shared" ca="1" si="15"/>
        <v/>
      </c>
      <c r="X99" s="4"/>
      <c r="Y99" s="3" t="str">
        <f t="shared" si="16"/>
        <v/>
      </c>
      <c r="Z99" s="3" t="str">
        <f>IF($A99="","",IF((AND($A99="ADD",OR(Y99="",Y99="In Use"))),"5",(_xlfn.XLOOKUP(Y99,ud_asset_status[lookupValue],ud_asset_status[lookupKey],""))))</f>
        <v/>
      </c>
      <c r="AA99" s="7"/>
      <c r="AC99" s="3" t="str">
        <f>IF($A99="ADD",IF(NOT(ISBLANK(AB99)),_xlfn.XLOOKUP(AB99,ar_replace_reason[lookupValue],ar_replace_reason[lookupKey],"ERROR"),""), "")</f>
        <v/>
      </c>
      <c r="AD99" s="3" t="str">
        <f t="shared" si="17"/>
        <v/>
      </c>
      <c r="AE99" s="3" t="str">
        <f>IF($A99="","",IF((AND($A99="ADD",OR(AD99="",AD99="Queenstown-Lakes District Council"))),"70",(_xlfn.XLOOKUP(AD99,ud_organisation_owner[lookupValue],ud_organisation_owner[lookupKey],""))))</f>
        <v/>
      </c>
      <c r="AF99" s="3" t="str">
        <f t="shared" si="18"/>
        <v/>
      </c>
      <c r="AG99" s="3" t="str">
        <f>IF($A99="","",IF((AND($A99="ADD",OR(AF99="",AF99="Queenstown-Lakes District Council"))),"70",(_xlfn.XLOOKUP(AF99,ud_organisation_owner[lookupValue],ud_organisation_owner[lookupKey],""))))</f>
        <v/>
      </c>
      <c r="AH99" s="3" t="str">
        <f t="shared" si="19"/>
        <v/>
      </c>
      <c r="AI99" s="3" t="str">
        <f>IF($A99="","",IF((AND($A99="ADD",OR(AH99="",AH99="Local Authority"))),"17",(_xlfn.XLOOKUP(AH99,ud_sub_organisation[lookupValue],ud_sub_organisation[lookupKey],""))))</f>
        <v/>
      </c>
      <c r="AJ99" s="3" t="str">
        <f t="shared" si="20"/>
        <v/>
      </c>
      <c r="AK99" s="3" t="str">
        <f>IF($A99="","",IF((AND($A99="ADD",OR(AJ99="",AJ99="Vested assets"))),"12",(_xlfn.XLOOKUP(AJ99,ud_work_origin[lookupValue],ud_work_origin[lookupKey],""))))</f>
        <v/>
      </c>
      <c r="AL99" s="8"/>
      <c r="AM99" s="2" t="str">
        <f t="shared" si="21"/>
        <v/>
      </c>
      <c r="AN99" s="3" t="str">
        <f t="shared" si="22"/>
        <v/>
      </c>
      <c r="AO99" s="3" t="str">
        <f>IF($A99="","",IF((AND($A99="ADD",OR(AN99="",AN99="Excellent"))),"1",(_xlfn.XLOOKUP(AN99,condition[lookupValue],condition[lookupKey],""))))</f>
        <v/>
      </c>
      <c r="AP99" s="7" t="str">
        <f t="shared" si="23"/>
        <v/>
      </c>
      <c r="AQ99" s="9"/>
    </row>
    <row r="100" spans="2:43">
      <c r="B100" s="4"/>
      <c r="D100" s="3" t="str">
        <f>IF($A100="ADD",IF(NOT(ISBLANK(C100)),_xlfn.XLOOKUP(C100,roadnames[lookupValue],roadnames[lookupKey],"ERROR"),""), "")</f>
        <v/>
      </c>
      <c r="E100" s="5"/>
      <c r="F100" s="5"/>
      <c r="G100" s="4"/>
      <c r="H100" s="4"/>
      <c r="I100" s="6"/>
      <c r="K100" s="6" t="str">
        <f t="shared" si="12"/>
        <v/>
      </c>
      <c r="L100" s="4"/>
      <c r="N100" s="3" t="str">
        <f>IF($A100="ADD",IF(NOT(ISBLANK(M100)),_xlfn.XLOOKUP(M100,len_adjust_rsn[lookupValue],len_adjust_rsn[lookupKey],"ERROR"),""), "")</f>
        <v/>
      </c>
      <c r="O100" s="6" t="str">
        <f t="shared" si="13"/>
        <v/>
      </c>
      <c r="P100" s="6"/>
      <c r="Q100" s="6" t="str">
        <f t="shared" si="14"/>
        <v/>
      </c>
      <c r="S100" s="3" t="str">
        <f>IF($A100="ADD",IF(NOT(ISBLANK(R100)),_xlfn.XLOOKUP(R100,ud_road_hump_type[lookupValue],ud_road_hump_type[lookupKey],"ERROR"),""), "")</f>
        <v/>
      </c>
      <c r="U100" s="3" t="str">
        <f>IF($A100="ADD",IF(NOT(ISBLANK(T100)),_xlfn.XLOOKUP(T100,road_hump_material[lookupValue],road_hump_material[lookupKey],"ERROR"),""), "")</f>
        <v/>
      </c>
      <c r="V100" s="7"/>
      <c r="W100" s="4" t="str">
        <f t="shared" ca="1" si="15"/>
        <v/>
      </c>
      <c r="X100" s="4"/>
      <c r="Y100" s="3" t="str">
        <f t="shared" si="16"/>
        <v/>
      </c>
      <c r="Z100" s="3" t="str">
        <f>IF($A100="","",IF((AND($A100="ADD",OR(Y100="",Y100="In Use"))),"5",(_xlfn.XLOOKUP(Y100,ud_asset_status[lookupValue],ud_asset_status[lookupKey],""))))</f>
        <v/>
      </c>
      <c r="AA100" s="7"/>
      <c r="AC100" s="3" t="str">
        <f>IF($A100="ADD",IF(NOT(ISBLANK(AB100)),_xlfn.XLOOKUP(AB100,ar_replace_reason[lookupValue],ar_replace_reason[lookupKey],"ERROR"),""), "")</f>
        <v/>
      </c>
      <c r="AD100" s="3" t="str">
        <f t="shared" si="17"/>
        <v/>
      </c>
      <c r="AE100" s="3" t="str">
        <f>IF($A100="","",IF((AND($A100="ADD",OR(AD100="",AD100="Queenstown-Lakes District Council"))),"70",(_xlfn.XLOOKUP(AD100,ud_organisation_owner[lookupValue],ud_organisation_owner[lookupKey],""))))</f>
        <v/>
      </c>
      <c r="AF100" s="3" t="str">
        <f t="shared" si="18"/>
        <v/>
      </c>
      <c r="AG100" s="3" t="str">
        <f>IF($A100="","",IF((AND($A100="ADD",OR(AF100="",AF100="Queenstown-Lakes District Council"))),"70",(_xlfn.XLOOKUP(AF100,ud_organisation_owner[lookupValue],ud_organisation_owner[lookupKey],""))))</f>
        <v/>
      </c>
      <c r="AH100" s="3" t="str">
        <f t="shared" si="19"/>
        <v/>
      </c>
      <c r="AI100" s="3" t="str">
        <f>IF($A100="","",IF((AND($A100="ADD",OR(AH100="",AH100="Local Authority"))),"17",(_xlfn.XLOOKUP(AH100,ud_sub_organisation[lookupValue],ud_sub_organisation[lookupKey],""))))</f>
        <v/>
      </c>
      <c r="AJ100" s="3" t="str">
        <f t="shared" si="20"/>
        <v/>
      </c>
      <c r="AK100" s="3" t="str">
        <f>IF($A100="","",IF((AND($A100="ADD",OR(AJ100="",AJ100="Vested assets"))),"12",(_xlfn.XLOOKUP(AJ100,ud_work_origin[lookupValue],ud_work_origin[lookupKey],""))))</f>
        <v/>
      </c>
      <c r="AL100" s="8"/>
      <c r="AM100" s="2" t="str">
        <f t="shared" si="21"/>
        <v/>
      </c>
      <c r="AN100" s="3" t="str">
        <f t="shared" si="22"/>
        <v/>
      </c>
      <c r="AO100" s="3" t="str">
        <f>IF($A100="","",IF((AND($A100="ADD",OR(AN100="",AN100="Excellent"))),"1",(_xlfn.XLOOKUP(AN100,condition[lookupValue],condition[lookupKey],""))))</f>
        <v/>
      </c>
      <c r="AP100" s="7" t="str">
        <f t="shared" si="23"/>
        <v/>
      </c>
      <c r="AQ100" s="9"/>
    </row>
  </sheetData>
  <sheetProtection algorithmName="SHA-512" hashValue="QOlMyVehXjHFFqQrlR+BapKUIZmY005e335LP2zoc7pjoxzv65/mrxJYBz82a9xzmZYuYUUZc1EfrD484ZdUsw==" saltValue="iYvqaOp2hAK8e20e9E4wZw==" spinCount="100000" sheet="1" scenarios="1" selectLockedCells="1"/>
  <conditionalFormatting sqref="A2:XFD2">
    <cfRule type="cellIs" dxfId="358" priority="2" operator="equal">
      <formula>"ERROR"</formula>
    </cfRule>
  </conditionalFormatting>
  <conditionalFormatting sqref="A1:XFD1">
    <cfRule type="expression" dxfId="357" priority="1">
      <formula>A$2="ERROR"</formula>
    </cfRule>
  </conditionalFormatting>
  <conditionalFormatting sqref="A10:XFD100">
    <cfRule type="expression" dxfId="356" priority="747">
      <formula>MATCH("ERROR",$A10:$EM10,0)</formula>
    </cfRule>
    <cfRule type="expression" dxfId="355" priority="748">
      <formula>AND($A10="ADD",A$6=TRUE,A10="")</formula>
    </cfRule>
    <cfRule type="expression" dxfId="354" priority="749">
      <formula>OR(AND($A10="DELETE",A$1="Asset ID",A10=""),AND($A10="DELETE",A$1="Removal Date",A10=""),AND($A10="DELETE",A$1="Removal Reason",A10=""))</formula>
    </cfRule>
    <cfRule type="expression" dxfId="353" priority="750">
      <formula>AND($A10="EDIT",A$1="Asset ID",A10="")</formula>
    </cfRule>
    <cfRule type="expression" dxfId="352" priority="751">
      <formula>AND($A10="ADD",A$5=TRUE,A10="")</formula>
    </cfRule>
  </conditionalFormatting>
  <dataValidations count="31">
    <dataValidation type="list" allowBlank="1" showInputMessage="1" showErrorMessage="1" sqref="C10:C100" xr:uid="{A716C119-B28F-4068-896B-DC15A1327B63}">
      <formula1>roadnames_lookup</formula1>
    </dataValidation>
    <dataValidation type="list" allowBlank="1" showInputMessage="1" showErrorMessage="1" sqref="M10:M100" xr:uid="{59916FE7-9E94-4B86-B732-411449DE987F}">
      <formula1>len_adjust_rsn_lookup</formula1>
    </dataValidation>
    <dataValidation type="list" allowBlank="1" showInputMessage="1" showErrorMessage="1" sqref="R10:R100" xr:uid="{F32D5CD1-57D6-45F2-86ED-CB54B2CD8978}">
      <formula1>ud_road_hump_type_lookup</formula1>
    </dataValidation>
    <dataValidation type="list" allowBlank="1" showInputMessage="1" showErrorMessage="1" sqref="T10:T100" xr:uid="{78CD32B6-80D7-4ACE-A69B-9BA01387A3EF}">
      <formula1>road_hump_material_lookup</formula1>
    </dataValidation>
    <dataValidation type="list" allowBlank="1" showInputMessage="1" showErrorMessage="1" promptTitle="WARNING" prompt="Only change If ammending existing asset" sqref="Y10:Y100" xr:uid="{4A08DCF4-8176-4D0A-A7B3-F90D00EED69F}">
      <formula1>ud_asset_status_lookup</formula1>
    </dataValidation>
    <dataValidation type="list" allowBlank="1" showInputMessage="1" showErrorMessage="1" sqref="AB10:AB100" xr:uid="{8371FA55-53E6-401E-BDDF-6248ED8AF87F}">
      <formula1>ar_replace_reason_lookup</formula1>
    </dataValidation>
    <dataValidation type="list" allowBlank="1" showInputMessage="1" showErrorMessage="1" promptTitle="WARNING" prompt="Only change this If Not QLDC asset" sqref="AF10:AF100" xr:uid="{6740B710-EB39-436B-9B21-3E5A5EB799EA}">
      <formula1>ud_organisation_owner_lookup</formula1>
    </dataValidation>
    <dataValidation type="list" allowBlank="1" showInputMessage="1" showErrorMessage="1" promptTitle="WARNING" prompt="Only change this If Not QLDC Roading asset" sqref="AH10:AH100" xr:uid="{86ADEE2F-1F76-453C-A8C1-CCB1474A2B9C}">
      <formula1>ud_sub_organisation_lookup</formula1>
    </dataValidation>
    <dataValidation type="list" allowBlank="1" showInputMessage="1" showErrorMessage="1" promptTitle="WARNING" prompt="Only change this field If undertaking maintenance Or CAPEX works" sqref="AJ10:AJ100" xr:uid="{68769329-1F80-48BA-A568-F3D931EA3BB6}">
      <formula1>ud_work_origin_lookup</formula1>
    </dataValidation>
    <dataValidation type="list" allowBlank="1" showInputMessage="1" showErrorMessage="1" promptTitle="WARNING" prompt="Only change this If incorrect" sqref="AN10:AN100" xr:uid="{E48A6160-9CEE-4C6F-B698-4FA544822692}">
      <formula1>condition_lookup</formula1>
    </dataValidation>
    <dataValidation type="list" allowBlank="1" showInputMessage="1" showErrorMessage="1" promptTitle="WARNING" prompt="Only change this If NZTA Or Parks And Reserves asset" sqref="AM10:AM100" xr:uid="{CC31FD9D-EFD0-4451-AB5E-1ED7F885760A}">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0A49CE12-6CA9-46F3-AC65-158AB7252FB2}">
      <formula1>"ADD,EDIT,DELETE"</formula1>
    </dataValidation>
    <dataValidation type="list" allowBlank="1" showInputMessage="1" showErrorMessage="1" promptTitle="WARNING" prompt="Only change this If Not QLDC asset" sqref="AD10:AD100" xr:uid="{D71FD997-7D0F-4DD8-A5D4-C667682A1B2A}">
      <formula1>ud_organisation_owner_lookup</formula1>
    </dataValidation>
    <dataValidation type="whole" allowBlank="1" showInputMessage="1" showErrorMessage="1" error="Please Enter Whole Number Between 1 And 999" promptTitle="ERROR" sqref="W10:W100" xr:uid="{34A4024B-DDBB-46BF-9EC0-F107A40AAEF6}">
      <formula1>1</formula1>
      <formula2>999</formula2>
    </dataValidation>
    <dataValidation type="whole" allowBlank="1" showInputMessage="1" showErrorMessage="1" error="Please Enter Whole Number Between 1 And 2147483647" promptTitle="ERROR" sqref="B10:B100" xr:uid="{695E9E4A-1CD0-4EC5-AC40-FFBB6628E15C}">
      <formula1>1</formula1>
      <formula2>2147483647</formula2>
    </dataValidation>
    <dataValidation type="whole" allowBlank="1" showInputMessage="1" showErrorMessage="1" error="Please Enter Whole Number Between 1 And 9999999999" promptTitle="ERROR" sqref="X10:X100" xr:uid="{03042DEC-72FC-44B2-B15D-B93A5D730641}">
      <formula1>1</formula1>
      <formula2>9999999999</formula2>
    </dataValidation>
    <dataValidation type="whole" allowBlank="1" showInputMessage="1" showErrorMessage="1" error="Please Enter Whole Number Between 1 And 999999" promptTitle="ERROR" sqref="H10:H100" xr:uid="{2336F762-3935-4C48-9820-47AC23B31CA4}">
      <formula1>1</formula1>
      <formula2>999999</formula2>
    </dataValidation>
    <dataValidation type="whole" allowBlank="1" showInputMessage="1" showErrorMessage="1" error="Please Enter Whole Number Between 0 And 999999" promptTitle="ERROR" sqref="G10:G100" xr:uid="{DF1FB56E-9BB0-4F67-B190-294F747229B4}">
      <formula1>0</formula1>
      <formula2>999999</formula2>
    </dataValidation>
    <dataValidation type="whole" allowBlank="1" showInputMessage="1" showErrorMessage="1" error="Please Enter Whole Number Between 1 And 99999" promptTitle="ERROR" sqref="L10:L100" xr:uid="{9AE5D3E2-3D5B-42FC-BA9B-09BF20BCD251}">
      <formula1>1</formula1>
      <formula2>99999</formula2>
    </dataValidation>
    <dataValidation type="decimal" allowBlank="1" showInputMessage="1" showErrorMessage="1" error="Please Enter Decimal Between 0.1 And 9999.9" promptTitle="ERROR" sqref="I10:I100" xr:uid="{C26BBADE-5B1E-4B13-A6EB-0A6AD7076DA1}">
      <formula1>0.1</formula1>
      <formula2>9999.9</formula2>
    </dataValidation>
    <dataValidation type="decimal" allowBlank="1" showInputMessage="1" showErrorMessage="1" error="Please Enter Decimal Between 0.1 And 999999.9" promptTitle="ERROR" sqref="K10:K100" xr:uid="{5F1ADD43-BB4F-4E26-B6B9-60E5497DEBAD}">
      <formula1>0.1</formula1>
      <formula2>999999.9</formula2>
    </dataValidation>
    <dataValidation type="decimal" allowBlank="1" showInputMessage="1" showErrorMessage="1" error="Please Enter Decimal Between 0.1 And 9999999.9" promptTitle="ERROR" sqref="O10:O100" xr:uid="{6D1BA3B9-7300-4A5D-923A-713C5CED4275}">
      <formula1>0.1</formula1>
      <formula2>9999999.9</formula2>
    </dataValidation>
    <dataValidation type="decimal" allowBlank="1" showInputMessage="1" showErrorMessage="1" error="Please Enter Decimal Between 0.1 And 9999999.9" promptTitle="ERROR" sqref="P10:P100" xr:uid="{34E44639-C622-4F69-BC45-EA76CC633610}">
      <formula1>0.1</formula1>
      <formula2>9999999.9</formula2>
    </dataValidation>
    <dataValidation type="decimal" allowBlank="1" showInputMessage="1" showErrorMessage="1" error="Please Enter Decimal Between 0.1 And 9999999.9" promptTitle="ERROR" sqref="Q10:Q100" xr:uid="{0D5FC0B1-05F6-4533-9901-6F96BB8B5C47}">
      <formula1>0.1</formula1>
      <formula2>9999999.9</formula2>
    </dataValidation>
    <dataValidation type="decimal" allowBlank="1" showInputMessage="1" showErrorMessage="1" error="Please Enter Decimal Between 0.01 And 9999999999.99" promptTitle="ERROR" sqref="AL10:AL100" xr:uid="{A746BB5B-008F-4299-BB59-988CF66A97E5}">
      <formula1>0.01</formula1>
      <formula2>9999999999.99</formula2>
    </dataValidation>
    <dataValidation type="textLength" allowBlank="1" showInputMessage="1" showErrorMessage="1" error="Please Dont Enter More Than 255 Characters" promptTitle="ERROR" sqref="AQ10:AQ100" xr:uid="{FDB62A1B-A67C-4527-AC9F-75E1CFE1A449}">
      <formula1>0</formula1>
      <formula2>255</formula2>
    </dataValidation>
    <dataValidation type="date" allowBlank="1" showInputMessage="1" showErrorMessage="1" error="Please Enter Valid Date eg 31/01/2023" promptTitle="ERROR" sqref="V10:V100" xr:uid="{C239885D-EF19-488B-9817-73310B9803C7}">
      <formula1>43831</formula1>
      <formula2>48580</formula2>
    </dataValidation>
    <dataValidation type="date" allowBlank="1" showInputMessage="1" showErrorMessage="1" error="Please Enter Valid Date eg 31/01/2023" promptTitle="ERROR" sqref="AA10:AA100" xr:uid="{3A4F0863-AB63-40F9-B546-A20E85BD393D}">
      <formula1>43831</formula1>
      <formula2>48580</formula2>
    </dataValidation>
    <dataValidation type="date" allowBlank="1" showInputMessage="1" showErrorMessage="1" error="Please Enter Valid Date eg 31/01/2023" promptTitle="ERROR" sqref="AP10:AP100" xr:uid="{E4FCA565-F6F2-4D0B-98EE-5FA6D4467540}">
      <formula1>43831</formula1>
      <formula2>48580</formula2>
    </dataValidation>
    <dataValidation type="decimal" allowBlank="1" showInputMessage="1" showErrorMessage="1" error="This an incomplete grid reference or is outside of QLDC. Please check that this a easting in NZTM2000" promptTitle="ERROR" sqref="E10:E100" xr:uid="{CB50C6BD-C990-40A2-9D20-7F21875277A3}">
      <formula1>1215000</formula1>
      <formula2>1337479</formula2>
    </dataValidation>
    <dataValidation type="decimal" allowBlank="1" showInputMessage="1" showErrorMessage="1" error="This an incomplete grid reference or is outside of QLDC. Please check that this a northing in NZTM2000" promptTitle="ERROR" sqref="F10:F100" xr:uid="{911FE82F-426E-40CE-81B5-33CD47E93CA1}">
      <formula1>4967104</formula1>
      <formula2>5128000</formula2>
    </dataValidation>
  </dataValidations>
  <pageMargins left="0.75" right="0.75" top="1" bottom="1" header="0.5" footer="0.5"/>
  <legacy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5F65D-9247-480D-8604-54AF5F2E2A6F}">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4</v>
      </c>
      <c r="B2" t="s">
        <v>5165</v>
      </c>
      <c r="E2" t="b">
        <v>1</v>
      </c>
    </row>
    <row r="3" spans="1:5">
      <c r="A3">
        <v>11</v>
      </c>
      <c r="B3" t="s">
        <v>5178</v>
      </c>
      <c r="E3" t="b">
        <v>1</v>
      </c>
    </row>
    <row r="4" spans="1:5">
      <c r="A4">
        <v>13</v>
      </c>
      <c r="B4" t="s">
        <v>5180</v>
      </c>
      <c r="E4" t="b">
        <v>1</v>
      </c>
    </row>
    <row r="5" spans="1:5">
      <c r="A5">
        <v>46</v>
      </c>
      <c r="B5" t="s">
        <v>5277</v>
      </c>
      <c r="E5" t="b">
        <v>1</v>
      </c>
    </row>
    <row r="6" spans="1:5">
      <c r="A6">
        <v>71</v>
      </c>
      <c r="B6" t="s">
        <v>5212</v>
      </c>
      <c r="E6" t="b">
        <v>1</v>
      </c>
    </row>
    <row r="7" spans="1:5">
      <c r="A7">
        <v>29</v>
      </c>
      <c r="B7" t="s">
        <v>5228</v>
      </c>
      <c r="E7" t="b">
        <v>1</v>
      </c>
    </row>
    <row r="8" spans="1:5">
      <c r="A8">
        <v>40</v>
      </c>
      <c r="B8" t="s">
        <v>5255</v>
      </c>
      <c r="E8" t="b">
        <v>1</v>
      </c>
    </row>
    <row r="9" spans="1:5">
      <c r="A9">
        <v>41</v>
      </c>
      <c r="B9" t="s">
        <v>5256</v>
      </c>
      <c r="E9" t="b">
        <v>1</v>
      </c>
    </row>
    <row r="10" spans="1:5">
      <c r="A10">
        <v>42</v>
      </c>
      <c r="B10" t="s">
        <v>5257</v>
      </c>
      <c r="E10" t="b">
        <v>1</v>
      </c>
    </row>
    <row r="11" spans="1:5">
      <c r="A11">
        <v>43</v>
      </c>
      <c r="B11" t="s">
        <v>5262</v>
      </c>
      <c r="E11" t="b">
        <v>1</v>
      </c>
    </row>
  </sheetData>
  <pageMargins left="0.75" right="0.75" top="1" bottom="1" header="0.5" footer="0.5"/>
  <tableParts count="1">
    <tablePart r:id="rId1"/>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9D5EB-1134-4FD0-8217-822AA3CA4D0C}">
  <dimension ref="A1:E16"/>
  <sheetViews>
    <sheetView workbookViewId="0">
      <selection activeCell="A2" sqref="A2:E1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1</v>
      </c>
      <c r="B2" t="s">
        <v>5162</v>
      </c>
      <c r="E2" t="b">
        <v>1</v>
      </c>
    </row>
    <row r="3" spans="1:5">
      <c r="A3">
        <v>4</v>
      </c>
      <c r="B3" t="s">
        <v>5165</v>
      </c>
      <c r="E3" t="b">
        <v>1</v>
      </c>
    </row>
    <row r="4" spans="1:5">
      <c r="A4">
        <v>10</v>
      </c>
      <c r="B4" t="s">
        <v>5176</v>
      </c>
      <c r="E4" t="b">
        <v>1</v>
      </c>
    </row>
    <row r="5" spans="1:5">
      <c r="A5">
        <v>13</v>
      </c>
      <c r="B5" t="s">
        <v>5180</v>
      </c>
      <c r="E5" t="b">
        <v>1</v>
      </c>
    </row>
    <row r="6" spans="1:5">
      <c r="A6">
        <v>18</v>
      </c>
      <c r="B6" t="s">
        <v>5199</v>
      </c>
      <c r="E6" t="b">
        <v>1</v>
      </c>
    </row>
    <row r="7" spans="1:5">
      <c r="A7">
        <v>21</v>
      </c>
      <c r="B7" t="s">
        <v>5205</v>
      </c>
      <c r="E7" t="b">
        <v>1</v>
      </c>
    </row>
    <row r="8" spans="1:5">
      <c r="A8">
        <v>23</v>
      </c>
      <c r="B8" t="s">
        <v>5211</v>
      </c>
      <c r="E8" t="b">
        <v>1</v>
      </c>
    </row>
    <row r="9" spans="1:5">
      <c r="A9">
        <v>26</v>
      </c>
      <c r="B9" t="s">
        <v>5220</v>
      </c>
      <c r="E9" t="b">
        <v>1</v>
      </c>
    </row>
    <row r="10" spans="1:5">
      <c r="A10">
        <v>31</v>
      </c>
      <c r="B10" t="s">
        <v>5232</v>
      </c>
      <c r="E10" t="b">
        <v>1</v>
      </c>
    </row>
    <row r="11" spans="1:5">
      <c r="A11">
        <v>35</v>
      </c>
      <c r="B11" t="s">
        <v>5246</v>
      </c>
      <c r="E11" t="b">
        <v>1</v>
      </c>
    </row>
    <row r="12" spans="1:5">
      <c r="A12">
        <v>40</v>
      </c>
      <c r="B12" t="s">
        <v>5255</v>
      </c>
      <c r="E12" t="b">
        <v>1</v>
      </c>
    </row>
    <row r="13" spans="1:5">
      <c r="A13">
        <v>41</v>
      </c>
      <c r="B13" t="s">
        <v>5256</v>
      </c>
      <c r="E13" t="b">
        <v>1</v>
      </c>
    </row>
    <row r="14" spans="1:5">
      <c r="A14">
        <v>42</v>
      </c>
      <c r="B14" t="s">
        <v>5257</v>
      </c>
      <c r="E14" t="b">
        <v>1</v>
      </c>
    </row>
    <row r="15" spans="1:5">
      <c r="A15">
        <v>43</v>
      </c>
      <c r="B15" t="s">
        <v>5262</v>
      </c>
      <c r="E15" t="b">
        <v>1</v>
      </c>
    </row>
    <row r="16" spans="1:5">
      <c r="A16">
        <v>45</v>
      </c>
      <c r="B16" t="s">
        <v>5265</v>
      </c>
      <c r="E16" t="b">
        <v>1</v>
      </c>
    </row>
  </sheetData>
  <pageMargins left="0.75" right="0.75" top="1" bottom="1" header="0.5" footer="0.5"/>
  <tableParts count="1">
    <tablePart r:id="rId1"/>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2751A-DB43-4BA0-BCA9-F94B95B550BB}">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4</v>
      </c>
      <c r="B2" t="s">
        <v>5165</v>
      </c>
      <c r="E2" t="b">
        <v>1</v>
      </c>
    </row>
    <row r="3" spans="1:5">
      <c r="A3">
        <v>29</v>
      </c>
      <c r="B3" t="s">
        <v>5228</v>
      </c>
      <c r="E3" t="b">
        <v>1</v>
      </c>
    </row>
    <row r="4" spans="1:5">
      <c r="A4">
        <v>40</v>
      </c>
      <c r="B4" t="s">
        <v>5255</v>
      </c>
      <c r="E4" t="b">
        <v>1</v>
      </c>
    </row>
    <row r="5" spans="1:5">
      <c r="A5">
        <v>41</v>
      </c>
      <c r="B5" t="s">
        <v>5256</v>
      </c>
      <c r="E5" t="b">
        <v>1</v>
      </c>
    </row>
    <row r="6" spans="1:5">
      <c r="A6">
        <v>45</v>
      </c>
      <c r="B6" t="s">
        <v>5265</v>
      </c>
      <c r="E6" t="b">
        <v>1</v>
      </c>
    </row>
  </sheetData>
  <pageMargins left="0.75" right="0.75" top="1" bottom="1" header="0.5" footer="0.5"/>
  <tableParts count="1">
    <tablePart r:id="rId1"/>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F6B98-F9EA-47DE-A8E4-344240E7F010}">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13</v>
      </c>
      <c r="B2" t="s">
        <v>5180</v>
      </c>
      <c r="E2" t="b">
        <v>1</v>
      </c>
    </row>
    <row r="3" spans="1:5">
      <c r="A3">
        <v>40</v>
      </c>
      <c r="B3" t="s">
        <v>5255</v>
      </c>
      <c r="E3" t="b">
        <v>1</v>
      </c>
    </row>
    <row r="4" spans="1:5">
      <c r="A4">
        <v>41</v>
      </c>
      <c r="B4" t="s">
        <v>5256</v>
      </c>
      <c r="E4" t="b">
        <v>1</v>
      </c>
    </row>
    <row r="5" spans="1:5">
      <c r="A5">
        <v>42</v>
      </c>
      <c r="B5" t="s">
        <v>5257</v>
      </c>
      <c r="E5" t="b">
        <v>1</v>
      </c>
    </row>
    <row r="6" spans="1:5">
      <c r="A6">
        <v>43</v>
      </c>
      <c r="B6" t="s">
        <v>5262</v>
      </c>
      <c r="E6" t="b">
        <v>1</v>
      </c>
    </row>
    <row r="7" spans="1:5">
      <c r="A7">
        <v>45</v>
      </c>
      <c r="B7" t="s">
        <v>5265</v>
      </c>
      <c r="E7" t="b">
        <v>1</v>
      </c>
    </row>
  </sheetData>
  <pageMargins left="0.75" right="0.75" top="1" bottom="1" header="0.5" footer="0.5"/>
  <tableParts count="1">
    <tablePart r:id="rId1"/>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BE7CB-E0C0-485C-99D7-FE1035A2484A}">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v>11</v>
      </c>
      <c r="B2" t="s">
        <v>5178</v>
      </c>
      <c r="E2" t="b">
        <v>1</v>
      </c>
    </row>
    <row r="3" spans="1:5">
      <c r="A3">
        <v>13</v>
      </c>
      <c r="B3" t="s">
        <v>5180</v>
      </c>
      <c r="E3" t="b">
        <v>1</v>
      </c>
    </row>
    <row r="4" spans="1:5">
      <c r="A4">
        <v>29</v>
      </c>
      <c r="B4" t="s">
        <v>5228</v>
      </c>
      <c r="E4" t="b">
        <v>1</v>
      </c>
    </row>
    <row r="5" spans="1:5">
      <c r="A5">
        <v>40</v>
      </c>
      <c r="B5" t="s">
        <v>5255</v>
      </c>
      <c r="E5" t="b">
        <v>1</v>
      </c>
    </row>
    <row r="6" spans="1:5">
      <c r="A6">
        <v>41</v>
      </c>
      <c r="B6" t="s">
        <v>5256</v>
      </c>
      <c r="E6" t="b">
        <v>1</v>
      </c>
    </row>
    <row r="7" spans="1:5">
      <c r="A7">
        <v>43</v>
      </c>
      <c r="B7" t="s">
        <v>5262</v>
      </c>
      <c r="E7" t="b">
        <v>1</v>
      </c>
    </row>
    <row r="8" spans="1:5">
      <c r="A8">
        <v>45</v>
      </c>
      <c r="B8" t="s">
        <v>5265</v>
      </c>
      <c r="E8" t="b">
        <v>1</v>
      </c>
    </row>
  </sheetData>
  <pageMargins left="0.75" right="0.75" top="1" bottom="1" header="0.5" footer="0.5"/>
  <tableParts count="1">
    <tablePart r:id="rId1"/>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55341-F7CC-468A-8080-91EA3EC7E82B}">
  <dimension ref="A1:E19"/>
  <sheetViews>
    <sheetView workbookViewId="0">
      <selection activeCell="A2" sqref="A2:E1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5127</v>
      </c>
      <c r="B2" t="s">
        <v>8502</v>
      </c>
      <c r="E2" t="b">
        <v>1</v>
      </c>
    </row>
    <row r="3" spans="1:5">
      <c r="A3" t="s">
        <v>5191</v>
      </c>
      <c r="B3" t="s">
        <v>8503</v>
      </c>
      <c r="E3" t="b">
        <v>1</v>
      </c>
    </row>
    <row r="4" spans="1:5">
      <c r="A4" t="s">
        <v>5137</v>
      </c>
      <c r="B4" t="s">
        <v>5495</v>
      </c>
      <c r="E4" t="b">
        <v>1</v>
      </c>
    </row>
    <row r="5" spans="1:5">
      <c r="A5" t="s">
        <v>5145</v>
      </c>
      <c r="B5" t="s">
        <v>8504</v>
      </c>
      <c r="E5" t="b">
        <v>1</v>
      </c>
    </row>
    <row r="6" spans="1:5">
      <c r="A6" t="s">
        <v>5143</v>
      </c>
      <c r="B6" t="s">
        <v>8505</v>
      </c>
      <c r="E6" t="b">
        <v>1</v>
      </c>
    </row>
    <row r="7" spans="1:5">
      <c r="A7" t="s">
        <v>5129</v>
      </c>
      <c r="B7" t="s">
        <v>8506</v>
      </c>
      <c r="E7" t="b">
        <v>1</v>
      </c>
    </row>
    <row r="8" spans="1:5">
      <c r="A8" t="s">
        <v>5139</v>
      </c>
      <c r="B8" t="s">
        <v>8507</v>
      </c>
      <c r="E8" t="b">
        <v>1</v>
      </c>
    </row>
    <row r="9" spans="1:5">
      <c r="A9" t="s">
        <v>5147</v>
      </c>
      <c r="B9" t="s">
        <v>8508</v>
      </c>
      <c r="E9" t="b">
        <v>1</v>
      </c>
    </row>
    <row r="10" spans="1:5">
      <c r="A10" t="s">
        <v>5151</v>
      </c>
      <c r="B10" t="s">
        <v>8509</v>
      </c>
      <c r="E10" t="b">
        <v>1</v>
      </c>
    </row>
    <row r="11" spans="1:5">
      <c r="A11" t="s">
        <v>5149</v>
      </c>
      <c r="B11" t="s">
        <v>8510</v>
      </c>
      <c r="E11" t="b">
        <v>1</v>
      </c>
    </row>
    <row r="12" spans="1:5">
      <c r="A12" t="s">
        <v>5131</v>
      </c>
      <c r="B12" t="s">
        <v>5501</v>
      </c>
      <c r="E12" t="b">
        <v>1</v>
      </c>
    </row>
    <row r="13" spans="1:5">
      <c r="A13" t="s">
        <v>5133</v>
      </c>
      <c r="B13" t="s">
        <v>8511</v>
      </c>
      <c r="E13" t="b">
        <v>1</v>
      </c>
    </row>
    <row r="14" spans="1:5">
      <c r="A14" t="s">
        <v>5153</v>
      </c>
      <c r="B14" t="s">
        <v>8512</v>
      </c>
      <c r="E14" t="b">
        <v>1</v>
      </c>
    </row>
    <row r="15" spans="1:5">
      <c r="A15" t="s">
        <v>5135</v>
      </c>
      <c r="B15" t="s">
        <v>5497</v>
      </c>
      <c r="E15" t="b">
        <v>1</v>
      </c>
    </row>
    <row r="16" spans="1:5">
      <c r="A16" t="s">
        <v>5196</v>
      </c>
      <c r="B16" t="s">
        <v>8513</v>
      </c>
      <c r="E16" t="b">
        <v>1</v>
      </c>
    </row>
    <row r="17" spans="1:5">
      <c r="A17" t="s">
        <v>5141</v>
      </c>
      <c r="B17" t="s">
        <v>8514</v>
      </c>
      <c r="E17" t="b">
        <v>1</v>
      </c>
    </row>
    <row r="18" spans="1:5">
      <c r="A18" t="s">
        <v>5193</v>
      </c>
      <c r="B18" t="s">
        <v>8490</v>
      </c>
      <c r="E18" t="b">
        <v>1</v>
      </c>
    </row>
    <row r="19" spans="1:5">
      <c r="A19" t="s">
        <v>5198</v>
      </c>
      <c r="B19" t="s">
        <v>8515</v>
      </c>
      <c r="E19" t="b">
        <v>1</v>
      </c>
    </row>
  </sheetData>
  <pageMargins left="0.75" right="0.75" top="1" bottom="1" header="0.5" footer="0.5"/>
  <tableParts count="1">
    <tablePart r:id="rId1"/>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125C1-D8B0-4AA8-BFFE-257C7D8E73E6}">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5131</v>
      </c>
      <c r="B2" t="s">
        <v>8501</v>
      </c>
      <c r="E2" t="b">
        <v>1</v>
      </c>
    </row>
    <row r="3" spans="1:5">
      <c r="A3" t="s">
        <v>5127</v>
      </c>
      <c r="B3" t="s">
        <v>8497</v>
      </c>
      <c r="E3" t="b">
        <v>1</v>
      </c>
    </row>
    <row r="4" spans="1:5">
      <c r="A4" t="s">
        <v>5139</v>
      </c>
      <c r="B4" t="s">
        <v>5434</v>
      </c>
      <c r="E4" t="b">
        <v>1</v>
      </c>
    </row>
    <row r="5" spans="1:5">
      <c r="A5" t="s">
        <v>5135</v>
      </c>
      <c r="B5" t="s">
        <v>8498</v>
      </c>
      <c r="E5" t="b">
        <v>1</v>
      </c>
    </row>
    <row r="6" spans="1:5">
      <c r="A6" t="s">
        <v>5129</v>
      </c>
      <c r="B6" t="s">
        <v>8499</v>
      </c>
      <c r="E6" t="b">
        <v>1</v>
      </c>
    </row>
    <row r="7" spans="1:5">
      <c r="A7" t="s">
        <v>5133</v>
      </c>
      <c r="B7" t="s">
        <v>8496</v>
      </c>
      <c r="E7" t="b">
        <v>1</v>
      </c>
    </row>
    <row r="8" spans="1:5">
      <c r="A8" t="s">
        <v>5137</v>
      </c>
      <c r="B8" t="s">
        <v>8500</v>
      </c>
      <c r="E8" t="b">
        <v>1</v>
      </c>
    </row>
  </sheetData>
  <pageMargins left="0.75" right="0.75" top="1" bottom="1" header="0.5" footer="0.5"/>
  <tableParts count="1">
    <tablePart r:id="rId1"/>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BE63E-00CF-4407-A1B7-F529965681CB}">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5129</v>
      </c>
      <c r="B2" t="s">
        <v>8492</v>
      </c>
      <c r="E2" t="b">
        <v>1</v>
      </c>
    </row>
    <row r="3" spans="1:5">
      <c r="A3" t="s">
        <v>5131</v>
      </c>
      <c r="B3" t="s">
        <v>8493</v>
      </c>
      <c r="E3" t="b">
        <v>1</v>
      </c>
    </row>
    <row r="4" spans="1:5">
      <c r="A4" t="s">
        <v>5127</v>
      </c>
      <c r="B4" t="s">
        <v>8494</v>
      </c>
      <c r="E4" t="b">
        <v>1</v>
      </c>
    </row>
    <row r="5" spans="1:5">
      <c r="A5" t="s">
        <v>5137</v>
      </c>
      <c r="B5" t="s">
        <v>8495</v>
      </c>
      <c r="E5" t="b">
        <v>1</v>
      </c>
    </row>
  </sheetData>
  <pageMargins left="0.75" right="0.75" top="1" bottom="1" header="0.5" footer="0.5"/>
  <tableParts count="1">
    <tablePart r:id="rId1"/>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2BD06-EC1A-486E-8B22-3AD1520E442F}">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5129</v>
      </c>
      <c r="B2" t="s">
        <v>8084</v>
      </c>
      <c r="E2" t="b">
        <v>1</v>
      </c>
    </row>
    <row r="3" spans="1:5">
      <c r="A3" t="s">
        <v>5131</v>
      </c>
      <c r="B3" t="s">
        <v>8085</v>
      </c>
      <c r="E3" t="b">
        <v>1</v>
      </c>
    </row>
    <row r="4" spans="1:5">
      <c r="A4" t="s">
        <v>5137</v>
      </c>
      <c r="B4" t="s">
        <v>8086</v>
      </c>
      <c r="E4" t="b">
        <v>1</v>
      </c>
    </row>
    <row r="5" spans="1:5">
      <c r="A5" t="s">
        <v>5127</v>
      </c>
      <c r="B5" t="s">
        <v>8089</v>
      </c>
      <c r="E5" t="b">
        <v>1</v>
      </c>
    </row>
  </sheetData>
  <pageMargins left="0.75" right="0.75" top="1" bottom="1" header="0.5" footer="0.5"/>
  <tableParts count="1">
    <tablePart r:id="rId1"/>
  </tablePart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5ED02-96CC-40E8-9816-8C522347F718}">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5129</v>
      </c>
      <c r="B2" t="s">
        <v>5487</v>
      </c>
      <c r="E2" t="b">
        <v>1</v>
      </c>
    </row>
    <row r="3" spans="1:5">
      <c r="A3" t="s">
        <v>5137</v>
      </c>
      <c r="B3" t="s">
        <v>8491</v>
      </c>
      <c r="E3" t="b">
        <v>1</v>
      </c>
    </row>
    <row r="4" spans="1:5">
      <c r="A4" t="s">
        <v>5127</v>
      </c>
      <c r="B4" t="s">
        <v>6</v>
      </c>
      <c r="E4" t="b">
        <v>1</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13.140625" style="3" bestFit="1" customWidth="1" collapsed="1"/>
    <col min="6" max="6" width="13.140625" style="3" bestFit="1" customWidth="1"/>
    <col min="7" max="8" width="9.85546875" style="3" bestFit="1" customWidth="1"/>
    <col min="9" max="10" width="12" style="3" bestFit="1" customWidth="1"/>
    <col min="11" max="11" width="7.140625" style="3" bestFit="1" customWidth="1"/>
    <col min="12" max="12" width="7.140625" style="3" hidden="1" customWidth="1" outlineLevel="1"/>
    <col min="13" max="13" width="12" style="3" bestFit="1" customWidth="1" collapsed="1"/>
    <col min="14" max="14" width="13.140625" style="3" bestFit="1" customWidth="1"/>
    <col min="15" max="15" width="12" style="3" bestFit="1" customWidth="1"/>
    <col min="16" max="16" width="16" style="3" bestFit="1" customWidth="1"/>
    <col min="17" max="17" width="14.140625" style="3" bestFit="1" customWidth="1"/>
    <col min="18" max="18" width="14.140625" style="3" hidden="1" customWidth="1" outlineLevel="1"/>
    <col min="19" max="19" width="12" style="3" bestFit="1" customWidth="1" collapsed="1"/>
    <col min="20" max="21" width="12" style="3" bestFit="1" customWidth="1"/>
    <col min="22" max="22" width="21.140625" style="3" bestFit="1" customWidth="1"/>
    <col min="23" max="23" width="21.140625" style="3" hidden="1" customWidth="1" outlineLevel="1"/>
    <col min="24" max="24" width="19.140625" style="3" bestFit="1" customWidth="1" collapsed="1"/>
    <col min="25" max="25" width="19.140625" style="3" hidden="1" customWidth="1" outlineLevel="1"/>
    <col min="26" max="26" width="24.5703125" style="3" bestFit="1" customWidth="1" collapsed="1"/>
    <col min="27" max="27" width="29" style="3" bestFit="1" customWidth="1"/>
    <col min="28" max="28" width="27.42578125" style="3" bestFit="1" customWidth="1"/>
    <col min="29" max="29" width="28.42578125" style="3" bestFit="1" customWidth="1"/>
    <col min="30" max="30" width="27.140625" style="3" bestFit="1" customWidth="1"/>
    <col min="31" max="31" width="14.85546875" style="3" bestFit="1" customWidth="1"/>
    <col min="32" max="32" width="11.42578125" style="3" bestFit="1" customWidth="1"/>
    <col min="33" max="33" width="10.5703125" style="3" bestFit="1" customWidth="1"/>
    <col min="34" max="34" width="16.5703125" style="3" bestFit="1" customWidth="1"/>
    <col min="35" max="35" width="15.28515625" style="3" bestFit="1" customWidth="1"/>
    <col min="36" max="36" width="15.28515625" style="3" hidden="1" customWidth="1" outlineLevel="1"/>
    <col min="37" max="37" width="12.5703125" style="3" bestFit="1" customWidth="1" collapsed="1"/>
    <col min="38" max="38" width="18.85546875" style="3" bestFit="1" customWidth="1"/>
    <col min="39" max="39" width="18.85546875" style="3" hidden="1" customWidth="1" outlineLevel="1"/>
    <col min="40" max="40" width="22.42578125" style="3" bestFit="1" customWidth="1" collapsed="1"/>
    <col min="41" max="41" width="22.42578125" style="3" hidden="1" customWidth="1" outlineLevel="1"/>
    <col min="42" max="42" width="22.42578125" style="3" bestFit="1" customWidth="1" collapsed="1"/>
    <col min="43" max="43" width="22.42578125" style="3" hidden="1" customWidth="1" outlineLevel="1"/>
    <col min="44" max="44" width="19.7109375" style="3" bestFit="1" customWidth="1" collapsed="1"/>
    <col min="45" max="45" width="19.7109375" style="3" hidden="1" customWidth="1" outlineLevel="1"/>
    <col min="46" max="46" width="15" style="3" bestFit="1" customWidth="1" collapsed="1"/>
    <col min="47" max="47" width="15" style="3" hidden="1" customWidth="1" outlineLevel="1"/>
    <col min="48" max="48" width="12.28515625" style="3" bestFit="1" customWidth="1" collapsed="1"/>
    <col min="49" max="49" width="13.7109375" style="3" bestFit="1" customWidth="1"/>
    <col min="50" max="50" width="9.7109375" style="3" bestFit="1" customWidth="1"/>
    <col min="51" max="51" width="9.7109375" style="3" hidden="1" customWidth="1" outlineLevel="1"/>
    <col min="52" max="52" width="14.5703125" style="3" bestFit="1" customWidth="1" collapsed="1"/>
    <col min="53" max="53" width="11.85546875" style="3" bestFit="1" customWidth="1"/>
    <col min="54" max="54" width="18.7109375" style="3" bestFit="1" customWidth="1"/>
    <col min="55" max="55" width="32" style="3" bestFit="1" customWidth="1"/>
    <col min="56" max="132" width="9.140625" style="22"/>
    <col min="133" max="16384" width="9.140625" style="3"/>
  </cols>
  <sheetData>
    <row r="1" spans="1:132" s="13" customFormat="1">
      <c r="A1" s="10"/>
      <c r="B1" s="11" t="s">
        <v>0</v>
      </c>
      <c r="C1" s="12" t="s">
        <v>3</v>
      </c>
      <c r="D1" s="12"/>
      <c r="E1" s="12" t="s">
        <v>4</v>
      </c>
      <c r="F1" s="12" t="s">
        <v>5</v>
      </c>
      <c r="G1" s="12" t="s">
        <v>234</v>
      </c>
      <c r="H1" s="12" t="s">
        <v>235</v>
      </c>
      <c r="I1" s="12" t="s">
        <v>6</v>
      </c>
      <c r="J1" s="12" t="s">
        <v>236</v>
      </c>
      <c r="K1" s="12" t="s">
        <v>7</v>
      </c>
      <c r="L1" s="12"/>
      <c r="M1" s="12" t="s">
        <v>134</v>
      </c>
      <c r="N1" s="12" t="s">
        <v>135</v>
      </c>
      <c r="O1" s="12" t="s">
        <v>237</v>
      </c>
      <c r="P1" s="12" t="s">
        <v>238</v>
      </c>
      <c r="Q1" s="12" t="s">
        <v>239</v>
      </c>
      <c r="R1" s="12"/>
      <c r="S1" s="12" t="s">
        <v>300</v>
      </c>
      <c r="T1" s="12" t="s">
        <v>301</v>
      </c>
      <c r="U1" s="12" t="s">
        <v>302</v>
      </c>
      <c r="V1" s="12" t="s">
        <v>315</v>
      </c>
      <c r="W1" s="12"/>
      <c r="X1" s="12" t="s">
        <v>316</v>
      </c>
      <c r="Y1" s="12"/>
      <c r="Z1" s="12" t="s">
        <v>317</v>
      </c>
      <c r="AA1" s="12" t="s">
        <v>318</v>
      </c>
      <c r="AB1" s="12" t="s">
        <v>319</v>
      </c>
      <c r="AC1" s="12" t="s">
        <v>320</v>
      </c>
      <c r="AD1" s="12" t="s">
        <v>321</v>
      </c>
      <c r="AE1" s="12" t="s">
        <v>322</v>
      </c>
      <c r="AF1" s="12" t="s">
        <v>26</v>
      </c>
      <c r="AG1" s="12" t="s">
        <v>27</v>
      </c>
      <c r="AH1" s="12" t="s">
        <v>28</v>
      </c>
      <c r="AI1" s="12" t="s">
        <v>29</v>
      </c>
      <c r="AJ1" s="12"/>
      <c r="AK1" s="12" t="s">
        <v>323</v>
      </c>
      <c r="AL1" s="12" t="s">
        <v>324</v>
      </c>
      <c r="AM1" s="12"/>
      <c r="AN1" s="12" t="s">
        <v>32</v>
      </c>
      <c r="AO1" s="12"/>
      <c r="AP1" s="12" t="s">
        <v>33</v>
      </c>
      <c r="AQ1" s="12"/>
      <c r="AR1" s="12" t="s">
        <v>34</v>
      </c>
      <c r="AS1" s="12"/>
      <c r="AT1" s="12" t="s">
        <v>35</v>
      </c>
      <c r="AU1" s="12"/>
      <c r="AV1" s="12" t="s">
        <v>36</v>
      </c>
      <c r="AW1" s="12" t="s">
        <v>37</v>
      </c>
      <c r="AX1" s="12" t="s">
        <v>38</v>
      </c>
      <c r="AY1" s="12"/>
      <c r="AZ1" s="12" t="s">
        <v>39</v>
      </c>
      <c r="BA1" s="12" t="s">
        <v>40</v>
      </c>
      <c r="BB1" s="12" t="s">
        <v>41</v>
      </c>
      <c r="BC1" s="12" t="s">
        <v>42</v>
      </c>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row>
    <row r="2" spans="1:132" s="13" customFormat="1" outlineLevel="1">
      <c r="A2" s="14" t="s">
        <v>43</v>
      </c>
      <c r="B2" s="15" t="s">
        <v>44</v>
      </c>
      <c r="C2" s="15" t="str">
        <f>_xlfn.IFNA(IF(MATCH("ERROR",D10:D110,0),"ERROR"),"")</f>
        <v/>
      </c>
      <c r="D2" s="15" t="s">
        <v>47</v>
      </c>
      <c r="E2" s="15" t="s">
        <v>48</v>
      </c>
      <c r="F2" s="15" t="s">
        <v>49</v>
      </c>
      <c r="G2" s="15" t="s">
        <v>255</v>
      </c>
      <c r="H2" s="15" t="s">
        <v>256</v>
      </c>
      <c r="I2" s="15" t="s">
        <v>50</v>
      </c>
      <c r="J2" s="15" t="s">
        <v>257</v>
      </c>
      <c r="K2" s="15" t="str">
        <f>_xlfn.IFNA(IF(MATCH("ERROR",L10:L110,0),"ERROR"),"")</f>
        <v/>
      </c>
      <c r="L2" s="15" t="s">
        <v>51</v>
      </c>
      <c r="M2" s="15" t="s">
        <v>305</v>
      </c>
      <c r="N2" s="15" t="s">
        <v>291</v>
      </c>
      <c r="O2" s="15" t="s">
        <v>258</v>
      </c>
      <c r="P2" s="15" t="s">
        <v>259</v>
      </c>
      <c r="Q2" s="15" t="str">
        <f>_xlfn.IFNA(IF(MATCH("ERROR",R10:R110,0),"ERROR"),"")</f>
        <v/>
      </c>
      <c r="R2" s="15" t="s">
        <v>260</v>
      </c>
      <c r="S2" s="15" t="s">
        <v>306</v>
      </c>
      <c r="T2" s="15" t="s">
        <v>307</v>
      </c>
      <c r="U2" s="15" t="s">
        <v>308</v>
      </c>
      <c r="V2" s="15" t="str">
        <f>_xlfn.IFNA(IF(MATCH("ERROR",W10:W110,0),"ERROR"),"")</f>
        <v/>
      </c>
      <c r="W2" s="15" t="s">
        <v>325</v>
      </c>
      <c r="X2" s="15" t="str">
        <f>_xlfn.IFNA(IF(MATCH("ERROR",Y10:Y110,0),"ERROR"),"")</f>
        <v/>
      </c>
      <c r="Y2" s="15" t="s">
        <v>326</v>
      </c>
      <c r="Z2" s="15" t="s">
        <v>327</v>
      </c>
      <c r="AA2" s="15" t="s">
        <v>328</v>
      </c>
      <c r="AB2" s="15" t="s">
        <v>329</v>
      </c>
      <c r="AC2" s="15" t="s">
        <v>330</v>
      </c>
      <c r="AD2" s="15" t="s">
        <v>331</v>
      </c>
      <c r="AE2" s="15" t="s">
        <v>332</v>
      </c>
      <c r="AF2" s="15" t="s">
        <v>70</v>
      </c>
      <c r="AG2" s="15" t="s">
        <v>71</v>
      </c>
      <c r="AH2" s="15" t="s">
        <v>72</v>
      </c>
      <c r="AI2" s="15" t="str">
        <f>_xlfn.IFNA(IF(MATCH("ERROR",AJ10:AJ110,0),"ERROR"),"")</f>
        <v/>
      </c>
      <c r="AJ2" s="15" t="s">
        <v>73</v>
      </c>
      <c r="AK2" s="15" t="s">
        <v>74</v>
      </c>
      <c r="AL2" s="15" t="str">
        <f>_xlfn.IFNA(IF(MATCH("ERROR",AM10:AM110,0),"ERROR"),"")</f>
        <v/>
      </c>
      <c r="AM2" s="15" t="s">
        <v>75</v>
      </c>
      <c r="AN2" s="15" t="str">
        <f>_xlfn.IFNA(IF(MATCH("ERROR",AO10:AO110,0),"ERROR"),"")</f>
        <v/>
      </c>
      <c r="AO2" s="15" t="s">
        <v>76</v>
      </c>
      <c r="AP2" s="15" t="str">
        <f>_xlfn.IFNA(IF(MATCH("ERROR",AQ10:AQ110,0),"ERROR"),"")</f>
        <v/>
      </c>
      <c r="AQ2" s="15" t="s">
        <v>77</v>
      </c>
      <c r="AR2" s="15" t="str">
        <f>_xlfn.IFNA(IF(MATCH("ERROR",AS10:AS110,0),"ERROR"),"")</f>
        <v/>
      </c>
      <c r="AS2" s="15" t="s">
        <v>78</v>
      </c>
      <c r="AT2" s="15" t="str">
        <f>_xlfn.IFNA(IF(MATCH("ERROR",AU10:AU110,0),"ERROR"),"")</f>
        <v/>
      </c>
      <c r="AU2" s="15" t="s">
        <v>79</v>
      </c>
      <c r="AV2" s="15" t="s">
        <v>80</v>
      </c>
      <c r="AW2" s="15" t="s">
        <v>81</v>
      </c>
      <c r="AX2" s="15" t="str">
        <f>_xlfn.IFNA(IF(MATCH("ERROR",AY10:AY110,0),"ERROR"),"")</f>
        <v/>
      </c>
      <c r="AY2" s="15" t="s">
        <v>82</v>
      </c>
      <c r="AZ2" s="15" t="s">
        <v>83</v>
      </c>
      <c r="BA2" s="15" t="s">
        <v>84</v>
      </c>
      <c r="BB2" s="15" t="s">
        <v>85</v>
      </c>
      <c r="BC2" s="15" t="s">
        <v>86</v>
      </c>
      <c r="BD2" s="20" t="str">
        <f>_xlfn.IFNA(IF(MATCH("ERROR",BE10:BE110,0),"ERROR"),"")</f>
        <v/>
      </c>
      <c r="BE2" s="20" t="str">
        <f>_xlfn.IFNA(IF(MATCH("ERROR",BF10:BF110,0),"ERROR"),"")</f>
        <v/>
      </c>
      <c r="BF2" s="20" t="str">
        <f>_xlfn.IFNA(IF(MATCH("ERROR",BG10:BG110,0),"ERROR"),"")</f>
        <v/>
      </c>
      <c r="BG2" s="20" t="str">
        <f>_xlfn.IFNA(IF(MATCH("ERROR",BH10:BH110,0),"ERROR"),"")</f>
        <v/>
      </c>
      <c r="BH2" s="20" t="str">
        <f>_xlfn.IFNA(IF(MATCH("ERROR",BI10:BI110,0),"ERROR"),"")</f>
        <v/>
      </c>
      <c r="BI2" s="20" t="str">
        <f>_xlfn.IFNA(IF(MATCH("ERROR",BJ10:BJ110,0),"ERROR"),"")</f>
        <v/>
      </c>
      <c r="BJ2" s="20" t="str">
        <f>_xlfn.IFNA(IF(MATCH("ERROR",BK10:BK110,0),"ERROR"),"")</f>
        <v/>
      </c>
      <c r="BK2" s="20" t="str">
        <f>_xlfn.IFNA(IF(MATCH("ERROR",BL10:BL110,0),"ERROR"),"")</f>
        <v/>
      </c>
      <c r="BL2" s="20" t="str">
        <f>_xlfn.IFNA(IF(MATCH("ERROR",BM10:BM110,0),"ERROR"),"")</f>
        <v/>
      </c>
      <c r="BM2" s="20" t="str">
        <f>_xlfn.IFNA(IF(MATCH("ERROR",BN10:BN110,0),"ERROR"),"")</f>
        <v/>
      </c>
      <c r="BN2" s="20" t="str">
        <f>_xlfn.IFNA(IF(MATCH("ERROR",BO10:BO110,0),"ERROR"),"")</f>
        <v/>
      </c>
      <c r="BO2" s="20" t="str">
        <f>_xlfn.IFNA(IF(MATCH("ERROR",BP10:BP110,0),"ERROR"),"")</f>
        <v/>
      </c>
      <c r="BP2" s="20" t="str">
        <f>_xlfn.IFNA(IF(MATCH("ERROR",BQ10:BQ110,0),"ERROR"),"")</f>
        <v/>
      </c>
      <c r="BQ2" s="20" t="str">
        <f>_xlfn.IFNA(IF(MATCH("ERROR",BR10:BR110,0),"ERROR"),"")</f>
        <v/>
      </c>
      <c r="BR2" s="20" t="str">
        <f>_xlfn.IFNA(IF(MATCH("ERROR",BS10:BS110,0),"ERROR"),"")</f>
        <v/>
      </c>
      <c r="BS2" s="20" t="str">
        <f>_xlfn.IFNA(IF(MATCH("ERROR",BT10:BT110,0),"ERROR"),"")</f>
        <v/>
      </c>
      <c r="BT2" s="20" t="str">
        <f>_xlfn.IFNA(IF(MATCH("ERROR",BU10:BU110,0),"ERROR"),"")</f>
        <v/>
      </c>
      <c r="BU2" s="20" t="str">
        <f>_xlfn.IFNA(IF(MATCH("ERROR",BV10:BV110,0),"ERROR"),"")</f>
        <v/>
      </c>
      <c r="BV2" s="20" t="str">
        <f>_xlfn.IFNA(IF(MATCH("ERROR",BW10:BW110,0),"ERROR"),"")</f>
        <v/>
      </c>
      <c r="BW2" s="20" t="str">
        <f>_xlfn.IFNA(IF(MATCH("ERROR",BX10:BX110,0),"ERROR"),"")</f>
        <v/>
      </c>
      <c r="BX2" s="20" t="str">
        <f>_xlfn.IFNA(IF(MATCH("ERROR",BY10:BY110,0),"ERROR"),"")</f>
        <v/>
      </c>
      <c r="BY2" s="20" t="str">
        <f>_xlfn.IFNA(IF(MATCH("ERROR",BZ10:BZ110,0),"ERROR"),"")</f>
        <v/>
      </c>
      <c r="BZ2" s="20" t="str">
        <f>_xlfn.IFNA(IF(MATCH("ERROR",CA10:CA110,0),"ERROR"),"")</f>
        <v/>
      </c>
      <c r="CA2" s="20" t="str">
        <f>_xlfn.IFNA(IF(MATCH("ERROR",CB10:CB110,0),"ERROR"),"")</f>
        <v/>
      </c>
      <c r="CB2" s="20" t="str">
        <f>_xlfn.IFNA(IF(MATCH("ERROR",CC10:CC110,0),"ERROR"),"")</f>
        <v/>
      </c>
      <c r="CC2" s="20" t="str">
        <f>_xlfn.IFNA(IF(MATCH("ERROR",CD10:CD110,0),"ERROR"),"")</f>
        <v/>
      </c>
      <c r="CD2" s="20" t="str">
        <f>_xlfn.IFNA(IF(MATCH("ERROR",CE10:CE110,0),"ERROR"),"")</f>
        <v/>
      </c>
      <c r="CE2" s="20" t="str">
        <f>_xlfn.IFNA(IF(MATCH("ERROR",CF10:CF110,0),"ERROR"),"")</f>
        <v/>
      </c>
      <c r="CF2" s="20" t="str">
        <f>_xlfn.IFNA(IF(MATCH("ERROR",CG10:CG110,0),"ERROR"),"")</f>
        <v/>
      </c>
      <c r="CG2" s="20" t="str">
        <f>_xlfn.IFNA(IF(MATCH("ERROR",CH10:CH110,0),"ERROR"),"")</f>
        <v/>
      </c>
      <c r="CH2" s="20" t="str">
        <f>_xlfn.IFNA(IF(MATCH("ERROR",CI10:CI110,0),"ERROR"),"")</f>
        <v/>
      </c>
      <c r="CI2" s="20" t="str">
        <f>_xlfn.IFNA(IF(MATCH("ERROR",CJ10:CJ110,0),"ERROR"),"")</f>
        <v/>
      </c>
      <c r="CJ2" s="20" t="str">
        <f>_xlfn.IFNA(IF(MATCH("ERROR",CK10:CK110,0),"ERROR"),"")</f>
        <v/>
      </c>
      <c r="CK2" s="20" t="str">
        <f>_xlfn.IFNA(IF(MATCH("ERROR",CL10:CL110,0),"ERROR"),"")</f>
        <v/>
      </c>
      <c r="CL2" s="20" t="str">
        <f>_xlfn.IFNA(IF(MATCH("ERROR",CM10:CM110,0),"ERROR"),"")</f>
        <v/>
      </c>
      <c r="CM2" s="20" t="str">
        <f>_xlfn.IFNA(IF(MATCH("ERROR",CN10:CN110,0),"ERROR"),"")</f>
        <v/>
      </c>
      <c r="CN2" s="20" t="str">
        <f>_xlfn.IFNA(IF(MATCH("ERROR",CO10:CO110,0),"ERROR"),"")</f>
        <v/>
      </c>
      <c r="CO2" s="20" t="str">
        <f>_xlfn.IFNA(IF(MATCH("ERROR",CP10:CP110,0),"ERROR"),"")</f>
        <v/>
      </c>
      <c r="CP2" s="20" t="str">
        <f>_xlfn.IFNA(IF(MATCH("ERROR",CQ10:CQ110,0),"ERROR"),"")</f>
        <v/>
      </c>
      <c r="CQ2" s="20" t="str">
        <f>_xlfn.IFNA(IF(MATCH("ERROR",CR10:CR110,0),"ERROR"),"")</f>
        <v/>
      </c>
      <c r="CR2" s="20" t="str">
        <f>_xlfn.IFNA(IF(MATCH("ERROR",CS10:CS110,0),"ERROR"),"")</f>
        <v/>
      </c>
      <c r="CS2" s="20" t="str">
        <f>_xlfn.IFNA(IF(MATCH("ERROR",CT10:CT110,0),"ERROR"),"")</f>
        <v/>
      </c>
      <c r="CT2" s="20" t="str">
        <f>_xlfn.IFNA(IF(MATCH("ERROR",CU10:CU110,0),"ERROR"),"")</f>
        <v/>
      </c>
      <c r="CU2" s="20" t="str">
        <f>_xlfn.IFNA(IF(MATCH("ERROR",CV10:CV110,0),"ERROR"),"")</f>
        <v/>
      </c>
      <c r="CV2" s="20" t="str">
        <f>_xlfn.IFNA(IF(MATCH("ERROR",CW10:CW110,0),"ERROR"),"")</f>
        <v/>
      </c>
      <c r="CW2" s="20" t="str">
        <f>_xlfn.IFNA(IF(MATCH("ERROR",CX10:CX110,0),"ERROR"),"")</f>
        <v/>
      </c>
      <c r="CX2" s="20" t="str">
        <f>_xlfn.IFNA(IF(MATCH("ERROR",CY10:CY110,0),"ERROR"),"")</f>
        <v/>
      </c>
      <c r="CY2" s="20" t="str">
        <f>_xlfn.IFNA(IF(MATCH("ERROR",CZ10:CZ110,0),"ERROR"),"")</f>
        <v/>
      </c>
      <c r="CZ2" s="20" t="str">
        <f>_xlfn.IFNA(IF(MATCH("ERROR",DA10:DA110,0),"ERROR"),"")</f>
        <v/>
      </c>
      <c r="DA2" s="20" t="str">
        <f>_xlfn.IFNA(IF(MATCH("ERROR",DB10:DB110,0),"ERROR"),"")</f>
        <v/>
      </c>
      <c r="DB2" s="20" t="str">
        <f>_xlfn.IFNA(IF(MATCH("ERROR",DC10:DC110,0),"ERROR"),"")</f>
        <v/>
      </c>
      <c r="DC2" s="20" t="str">
        <f>_xlfn.IFNA(IF(MATCH("ERROR",DD10:DD110,0),"ERROR"),"")</f>
        <v/>
      </c>
      <c r="DD2" s="20" t="str">
        <f>_xlfn.IFNA(IF(MATCH("ERROR",DE10:DE110,0),"ERROR"),"")</f>
        <v/>
      </c>
      <c r="DE2" s="20" t="str">
        <f>_xlfn.IFNA(IF(MATCH("ERROR",DF10:DF110,0),"ERROR"),"")</f>
        <v/>
      </c>
      <c r="DF2" s="20" t="str">
        <f>_xlfn.IFNA(IF(MATCH("ERROR",DG10:DG110,0),"ERROR"),"")</f>
        <v/>
      </c>
      <c r="DG2" s="20" t="str">
        <f>_xlfn.IFNA(IF(MATCH("ERROR",DH10:DH110,0),"ERROR"),"")</f>
        <v/>
      </c>
      <c r="DH2" s="20" t="str">
        <f>_xlfn.IFNA(IF(MATCH("ERROR",DI10:DI110,0),"ERROR"),"")</f>
        <v/>
      </c>
      <c r="DI2" s="20" t="str">
        <f>_xlfn.IFNA(IF(MATCH("ERROR",DJ10:DJ110,0),"ERROR"),"")</f>
        <v/>
      </c>
      <c r="DJ2" s="20" t="str">
        <f>_xlfn.IFNA(IF(MATCH("ERROR",DK10:DK110,0),"ERROR"),"")</f>
        <v/>
      </c>
      <c r="DK2" s="20" t="str">
        <f>_xlfn.IFNA(IF(MATCH("ERROR",DL10:DL110,0),"ERROR"),"")</f>
        <v/>
      </c>
      <c r="DL2" s="20" t="str">
        <f>_xlfn.IFNA(IF(MATCH("ERROR",DM10:DM110,0),"ERROR"),"")</f>
        <v/>
      </c>
      <c r="DM2" s="20" t="str">
        <f>_xlfn.IFNA(IF(MATCH("ERROR",DN10:DN110,0),"ERROR"),"")</f>
        <v/>
      </c>
      <c r="DN2" s="20" t="str">
        <f>_xlfn.IFNA(IF(MATCH("ERROR",DO10:DO110,0),"ERROR"),"")</f>
        <v/>
      </c>
      <c r="DO2" s="20" t="str">
        <f>_xlfn.IFNA(IF(MATCH("ERROR",DP10:DP110,0),"ERROR"),"")</f>
        <v/>
      </c>
      <c r="DP2" s="20" t="str">
        <f>_xlfn.IFNA(IF(MATCH("ERROR",DQ10:DQ110,0),"ERROR"),"")</f>
        <v/>
      </c>
      <c r="DQ2" s="20" t="str">
        <f>_xlfn.IFNA(IF(MATCH("ERROR",DR10:DR110,0),"ERROR"),"")</f>
        <v/>
      </c>
      <c r="DR2" s="20" t="str">
        <f>_xlfn.IFNA(IF(MATCH("ERROR",DS10:DS110,0),"ERROR"),"")</f>
        <v/>
      </c>
      <c r="DS2" s="20" t="str">
        <f>_xlfn.IFNA(IF(MATCH("ERROR",DT10:DT110,0),"ERROR"),"")</f>
        <v/>
      </c>
      <c r="DT2" s="20" t="str">
        <f>_xlfn.IFNA(IF(MATCH("ERROR",DU10:DU110,0),"ERROR"),"")</f>
        <v/>
      </c>
      <c r="DU2" s="20" t="str">
        <f>_xlfn.IFNA(IF(MATCH("ERROR",DV10:DV110,0),"ERROR"),"")</f>
        <v/>
      </c>
      <c r="DV2" s="20" t="str">
        <f>_xlfn.IFNA(IF(MATCH("ERROR",DW10:DW110,0),"ERROR"),"")</f>
        <v/>
      </c>
      <c r="DW2" s="20" t="str">
        <f>_xlfn.IFNA(IF(MATCH("ERROR",DX10:DX110,0),"ERROR"),"")</f>
        <v/>
      </c>
      <c r="DX2" s="20" t="str">
        <f>_xlfn.IFNA(IF(MATCH("ERROR",DY10:DY110,0),"ERROR"),"")</f>
        <v/>
      </c>
      <c r="DY2" s="20" t="str">
        <f>_xlfn.IFNA(IF(MATCH("ERROR",DZ10:DZ110,0),"ERROR"),"")</f>
        <v/>
      </c>
      <c r="DZ2" s="20" t="str">
        <f>_xlfn.IFNA(IF(MATCH("ERROR",EA10:EA110,0),"ERROR"),"")</f>
        <v/>
      </c>
      <c r="EA2" s="20" t="str">
        <f>_xlfn.IFNA(IF(MATCH("ERROR",EB10:EB110,0),"ERROR"),"")</f>
        <v/>
      </c>
      <c r="EB2" s="20" t="str">
        <f>_xlfn.IFNA(IF(MATCH("ERROR",EC10:EC110,0),"ERROR"),"")</f>
        <v/>
      </c>
    </row>
    <row r="3" spans="1:132" s="18" customFormat="1">
      <c r="A3" s="16" t="s">
        <v>87</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row>
    <row r="4" spans="1:132" s="13" customFormat="1" outlineLevel="1">
      <c r="A4" s="14" t="s">
        <v>88</v>
      </c>
      <c r="B4" s="13" t="s">
        <v>89</v>
      </c>
      <c r="C4" s="13" t="s">
        <v>93</v>
      </c>
      <c r="E4" s="13" t="s">
        <v>94</v>
      </c>
      <c r="F4" s="13" t="s">
        <v>94</v>
      </c>
      <c r="G4" s="13" t="s">
        <v>93</v>
      </c>
      <c r="H4" s="13" t="s">
        <v>93</v>
      </c>
      <c r="I4" s="13" t="s">
        <v>95</v>
      </c>
      <c r="J4" s="13" t="s">
        <v>95</v>
      </c>
      <c r="K4" s="13" t="s">
        <v>96</v>
      </c>
      <c r="M4" s="13" t="s">
        <v>311</v>
      </c>
      <c r="N4" s="13" t="s">
        <v>186</v>
      </c>
      <c r="O4" s="13" t="s">
        <v>276</v>
      </c>
      <c r="P4" s="13" t="s">
        <v>277</v>
      </c>
      <c r="Q4" s="13" t="s">
        <v>99</v>
      </c>
      <c r="S4" s="13" t="s">
        <v>312</v>
      </c>
      <c r="T4" s="13" t="s">
        <v>312</v>
      </c>
      <c r="U4" s="13" t="s">
        <v>312</v>
      </c>
      <c r="V4" s="13" t="s">
        <v>90</v>
      </c>
      <c r="X4" s="13" t="s">
        <v>90</v>
      </c>
      <c r="Z4" s="13" t="s">
        <v>97</v>
      </c>
      <c r="AA4" s="13" t="s">
        <v>97</v>
      </c>
      <c r="AB4" s="13" t="s">
        <v>97</v>
      </c>
      <c r="AC4" s="13" t="s">
        <v>97</v>
      </c>
      <c r="AD4" s="13" t="s">
        <v>97</v>
      </c>
      <c r="AE4" s="13" t="s">
        <v>186</v>
      </c>
      <c r="AF4" s="13" t="s">
        <v>103</v>
      </c>
      <c r="AG4" s="13" t="s">
        <v>104</v>
      </c>
      <c r="AH4" s="13" t="s">
        <v>102</v>
      </c>
      <c r="AI4" s="13" t="s">
        <v>90</v>
      </c>
      <c r="AK4" s="13" t="s">
        <v>103</v>
      </c>
      <c r="AL4" s="13" t="s">
        <v>99</v>
      </c>
      <c r="AN4" s="13" t="s">
        <v>90</v>
      </c>
      <c r="AP4" s="13" t="s">
        <v>90</v>
      </c>
      <c r="AR4" s="13" t="s">
        <v>90</v>
      </c>
      <c r="AT4" s="13" t="s">
        <v>90</v>
      </c>
      <c r="AV4" s="13" t="s">
        <v>105</v>
      </c>
      <c r="AW4" s="13" t="s">
        <v>97</v>
      </c>
      <c r="AX4" s="13" t="s">
        <v>96</v>
      </c>
      <c r="AZ4" s="13" t="s">
        <v>103</v>
      </c>
      <c r="BA4" s="13" t="s">
        <v>106</v>
      </c>
      <c r="BB4" s="13" t="s">
        <v>94</v>
      </c>
      <c r="BC4" s="13" t="s">
        <v>107</v>
      </c>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row>
    <row r="5" spans="1:132" s="13" customFormat="1" outlineLevel="1">
      <c r="A5" s="14" t="s">
        <v>108</v>
      </c>
      <c r="B5" s="13" t="b">
        <v>0</v>
      </c>
      <c r="C5" s="13" t="b">
        <v>1</v>
      </c>
      <c r="E5" s="13" t="b">
        <v>1</v>
      </c>
      <c r="F5" s="13" t="b">
        <v>1</v>
      </c>
      <c r="G5" s="13" t="b">
        <v>1</v>
      </c>
      <c r="H5" s="13" t="b">
        <v>1</v>
      </c>
      <c r="I5" s="13" t="b">
        <v>1</v>
      </c>
      <c r="J5" s="13" t="b">
        <v>0</v>
      </c>
      <c r="K5" s="13" t="b">
        <v>1</v>
      </c>
      <c r="M5" s="13" t="b">
        <v>1</v>
      </c>
      <c r="N5" s="13" t="b">
        <v>1</v>
      </c>
      <c r="O5" s="13" t="b">
        <v>0</v>
      </c>
      <c r="P5" s="13" t="b">
        <v>0</v>
      </c>
      <c r="Q5" s="13" t="b">
        <f>IF(P10&lt;&gt;"",TRUE,FALSE)</f>
        <v>0</v>
      </c>
      <c r="S5" s="13" t="b">
        <v>0</v>
      </c>
      <c r="T5" s="13" t="b">
        <v>0</v>
      </c>
      <c r="U5" s="13" t="b">
        <v>1</v>
      </c>
      <c r="V5" s="13" t="b">
        <v>1</v>
      </c>
      <c r="X5" s="13" t="b">
        <v>1</v>
      </c>
      <c r="Z5" s="13" t="b">
        <v>1</v>
      </c>
      <c r="AA5" s="13" t="b">
        <v>1</v>
      </c>
      <c r="AB5" s="13" t="b">
        <v>1</v>
      </c>
      <c r="AC5" s="13" t="b">
        <v>1</v>
      </c>
      <c r="AD5" s="13" t="b">
        <v>1</v>
      </c>
      <c r="AE5" s="13" t="b">
        <f>IF(AB10=TRUE,TRUE,FALSE)</f>
        <v>0</v>
      </c>
      <c r="AF5" s="13" t="b">
        <v>1</v>
      </c>
      <c r="AG5" s="13" t="b">
        <v>0</v>
      </c>
      <c r="AH5" s="13" t="b">
        <v>0</v>
      </c>
      <c r="AI5" s="13" t="b">
        <v>1</v>
      </c>
      <c r="AK5" s="13" t="b">
        <v>0</v>
      </c>
      <c r="AL5" s="13" t="b">
        <v>0</v>
      </c>
      <c r="AN5" s="13" t="b">
        <v>1</v>
      </c>
      <c r="AP5" s="13" t="b">
        <v>1</v>
      </c>
      <c r="AR5" s="13" t="b">
        <v>0</v>
      </c>
      <c r="AT5" s="13" t="b">
        <v>0</v>
      </c>
      <c r="AV5" s="13" t="b">
        <v>0</v>
      </c>
      <c r="AW5" s="13" t="b">
        <v>1</v>
      </c>
      <c r="AX5" s="13" t="b">
        <v>1</v>
      </c>
      <c r="AZ5" s="13" t="b">
        <v>1</v>
      </c>
      <c r="BA5" s="13" t="b">
        <v>0</v>
      </c>
      <c r="BB5" s="13" t="b">
        <v>0</v>
      </c>
      <c r="BC5" s="13" t="b">
        <v>0</v>
      </c>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row>
    <row r="6" spans="1:132" s="13" customFormat="1" outlineLevel="1">
      <c r="A6" s="14" t="s">
        <v>109</v>
      </c>
      <c r="B6" s="13" t="b">
        <v>0</v>
      </c>
      <c r="C6" s="13" t="b">
        <v>0</v>
      </c>
      <c r="E6" s="13" t="b">
        <v>0</v>
      </c>
      <c r="F6" s="13" t="b">
        <v>0</v>
      </c>
      <c r="G6" s="13" t="b">
        <v>0</v>
      </c>
      <c r="H6" s="13" t="b">
        <v>0</v>
      </c>
      <c r="I6" s="13" t="b">
        <v>0</v>
      </c>
      <c r="J6" s="13" t="b">
        <v>0</v>
      </c>
      <c r="K6" s="13" t="b">
        <v>0</v>
      </c>
      <c r="M6" s="13" t="b">
        <v>0</v>
      </c>
      <c r="N6" s="13" t="b">
        <v>0</v>
      </c>
      <c r="O6" s="13" t="b">
        <v>1</v>
      </c>
      <c r="P6" s="13" t="b">
        <v>0</v>
      </c>
      <c r="Q6" s="13" t="b">
        <v>0</v>
      </c>
      <c r="S6" s="13" t="b">
        <v>1</v>
      </c>
      <c r="T6" s="13" t="b">
        <v>0</v>
      </c>
      <c r="U6" s="13" t="b">
        <v>1</v>
      </c>
      <c r="V6" s="13" t="b">
        <v>0</v>
      </c>
      <c r="X6" s="13" t="b">
        <v>0</v>
      </c>
      <c r="Z6" s="13" t="b">
        <v>0</v>
      </c>
      <c r="AA6" s="13" t="b">
        <v>0</v>
      </c>
      <c r="AB6" s="13" t="b">
        <v>0</v>
      </c>
      <c r="AC6" s="13" t="b">
        <v>0</v>
      </c>
      <c r="AD6" s="13" t="b">
        <v>0</v>
      </c>
      <c r="AE6" s="13" t="b">
        <v>0</v>
      </c>
      <c r="AF6" s="13" t="b">
        <v>0</v>
      </c>
      <c r="AG6" s="13" t="b">
        <v>1</v>
      </c>
      <c r="AH6" s="13" t="b">
        <v>0</v>
      </c>
      <c r="AI6" s="13" t="b">
        <v>0</v>
      </c>
      <c r="AK6" s="13" t="b">
        <v>0</v>
      </c>
      <c r="AL6" s="13" t="b">
        <v>0</v>
      </c>
      <c r="AN6" s="13" t="b">
        <v>0</v>
      </c>
      <c r="AP6" s="13" t="b">
        <v>0</v>
      </c>
      <c r="AR6" s="13" t="b">
        <v>0</v>
      </c>
      <c r="AT6" s="13" t="b">
        <v>0</v>
      </c>
      <c r="AV6" s="13" t="b">
        <v>0</v>
      </c>
      <c r="AW6" s="13" t="b">
        <v>0</v>
      </c>
      <c r="AX6" s="13" t="b">
        <v>0</v>
      </c>
      <c r="AZ6" s="13" t="b">
        <v>0</v>
      </c>
      <c r="BA6" s="13" t="b">
        <v>0</v>
      </c>
      <c r="BB6" s="13" t="b">
        <v>0</v>
      </c>
      <c r="BC6" s="13" t="b">
        <v>0</v>
      </c>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row>
    <row r="7" spans="1:132" s="13" customFormat="1" outlineLevel="1">
      <c r="A7" s="14" t="s">
        <v>110</v>
      </c>
      <c r="B7" s="13" t="b">
        <v>0</v>
      </c>
      <c r="C7" s="13" t="b">
        <v>1</v>
      </c>
      <c r="E7" s="13" t="b">
        <v>0</v>
      </c>
      <c r="F7" s="13" t="b">
        <v>0</v>
      </c>
      <c r="G7" s="13" t="b">
        <v>0</v>
      </c>
      <c r="H7" s="13" t="b">
        <v>0</v>
      </c>
      <c r="I7" s="13" t="b">
        <v>0</v>
      </c>
      <c r="J7" s="13" t="b">
        <v>0</v>
      </c>
      <c r="K7" s="13" t="b">
        <v>1</v>
      </c>
      <c r="M7" s="13" t="b">
        <v>0</v>
      </c>
      <c r="N7" s="13" t="b">
        <v>0</v>
      </c>
      <c r="O7" s="13" t="b">
        <v>0</v>
      </c>
      <c r="P7" s="13" t="b">
        <v>0</v>
      </c>
      <c r="Q7" s="13" t="b">
        <v>1</v>
      </c>
      <c r="S7" s="13" t="b">
        <v>0</v>
      </c>
      <c r="T7" s="13" t="b">
        <v>0</v>
      </c>
      <c r="U7" s="13" t="b">
        <v>0</v>
      </c>
      <c r="V7" s="13" t="b">
        <v>1</v>
      </c>
      <c r="X7" s="13" t="b">
        <v>1</v>
      </c>
      <c r="Z7" s="13" t="b">
        <v>0</v>
      </c>
      <c r="AA7" s="13" t="b">
        <v>0</v>
      </c>
      <c r="AB7" s="13" t="b">
        <v>0</v>
      </c>
      <c r="AC7" s="13" t="b">
        <v>0</v>
      </c>
      <c r="AD7" s="13" t="b">
        <v>0</v>
      </c>
      <c r="AE7" s="13" t="b">
        <v>0</v>
      </c>
      <c r="AF7" s="13" t="b">
        <v>0</v>
      </c>
      <c r="AG7" s="13" t="b">
        <v>0</v>
      </c>
      <c r="AH7" s="13" t="b">
        <v>0</v>
      </c>
      <c r="AI7" s="13" t="b">
        <v>1</v>
      </c>
      <c r="AK7" s="13" t="b">
        <v>0</v>
      </c>
      <c r="AL7" s="13" t="b">
        <v>1</v>
      </c>
      <c r="AN7" s="13" t="b">
        <v>1</v>
      </c>
      <c r="AP7" s="13" t="b">
        <v>1</v>
      </c>
      <c r="AR7" s="13" t="b">
        <v>1</v>
      </c>
      <c r="AT7" s="13" t="b">
        <v>1</v>
      </c>
      <c r="AV7" s="13" t="b">
        <v>0</v>
      </c>
      <c r="AW7" s="13" t="b">
        <v>0</v>
      </c>
      <c r="AX7" s="13" t="b">
        <v>1</v>
      </c>
      <c r="AZ7" s="13" t="b">
        <v>0</v>
      </c>
      <c r="BA7" s="13" t="b">
        <v>0</v>
      </c>
      <c r="BB7" s="13" t="b">
        <v>0</v>
      </c>
      <c r="BC7" s="13" t="b">
        <v>0</v>
      </c>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row>
    <row r="8" spans="1:132" s="13" customFormat="1" outlineLevel="1">
      <c r="A8" s="14" t="s">
        <v>111</v>
      </c>
      <c r="C8" s="13" t="s">
        <v>113</v>
      </c>
      <c r="K8" s="13" t="s">
        <v>51</v>
      </c>
      <c r="Q8" s="13" t="s">
        <v>260</v>
      </c>
      <c r="V8" s="13" t="s">
        <v>333</v>
      </c>
      <c r="X8" s="13" t="s">
        <v>334</v>
      </c>
      <c r="AI8" s="13" t="s">
        <v>124</v>
      </c>
      <c r="AL8" s="13" t="s">
        <v>125</v>
      </c>
      <c r="AN8" s="13" t="s">
        <v>126</v>
      </c>
      <c r="AP8" s="13" t="s">
        <v>126</v>
      </c>
      <c r="AR8" s="13" t="s">
        <v>127</v>
      </c>
      <c r="AT8" s="13" t="s">
        <v>128</v>
      </c>
      <c r="AX8" s="13" t="s">
        <v>82</v>
      </c>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row>
    <row r="9" spans="1:132" s="13" customFormat="1">
      <c r="A9" s="14" t="s">
        <v>129</v>
      </c>
      <c r="B9" s="19"/>
      <c r="C9" s="19"/>
      <c r="D9" s="19"/>
      <c r="E9" s="19"/>
      <c r="F9" s="19"/>
      <c r="G9" s="19" t="s">
        <v>130</v>
      </c>
      <c r="H9" s="19" t="s">
        <v>130</v>
      </c>
      <c r="I9" s="19" t="s">
        <v>130</v>
      </c>
      <c r="J9" s="19" t="s">
        <v>130</v>
      </c>
      <c r="K9" s="19"/>
      <c r="L9" s="19"/>
      <c r="M9" s="19" t="s">
        <v>130</v>
      </c>
      <c r="N9" s="19" t="s">
        <v>130</v>
      </c>
      <c r="O9" s="19" t="s">
        <v>130</v>
      </c>
      <c r="P9" s="19" t="s">
        <v>130</v>
      </c>
      <c r="Q9" s="19"/>
      <c r="R9" s="19"/>
      <c r="S9" s="19" t="s">
        <v>314</v>
      </c>
      <c r="T9" s="19" t="s">
        <v>314</v>
      </c>
      <c r="U9" s="19" t="s">
        <v>314</v>
      </c>
      <c r="V9" s="19"/>
      <c r="W9" s="19"/>
      <c r="X9" s="19"/>
      <c r="Y9" s="19"/>
      <c r="Z9" s="19"/>
      <c r="AA9" s="19"/>
      <c r="AB9" s="19"/>
      <c r="AC9" s="19"/>
      <c r="AD9" s="19"/>
      <c r="AE9" s="19" t="s">
        <v>314</v>
      </c>
      <c r="AF9" s="19"/>
      <c r="AG9" s="19" t="s">
        <v>132</v>
      </c>
      <c r="AH9" s="19" t="s">
        <v>133</v>
      </c>
      <c r="AI9" s="19"/>
      <c r="AJ9" s="19"/>
      <c r="AK9" s="19"/>
      <c r="AL9" s="19"/>
      <c r="AM9" s="19"/>
      <c r="AN9" s="19"/>
      <c r="AO9" s="19"/>
      <c r="AP9" s="19"/>
      <c r="AQ9" s="19"/>
      <c r="AR9" s="19"/>
      <c r="AS9" s="19"/>
      <c r="AT9" s="19"/>
      <c r="AU9" s="19"/>
      <c r="AV9" s="19"/>
      <c r="AW9" s="19"/>
      <c r="AX9" s="19"/>
      <c r="AY9" s="19"/>
      <c r="AZ9" s="19"/>
      <c r="BA9" s="19"/>
      <c r="BB9" s="19"/>
      <c r="BC9" s="19"/>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row>
    <row r="10" spans="1:132">
      <c r="B10" s="4"/>
      <c r="D10" s="3" t="str">
        <f>IF($A10="ADD",IF(NOT(ISBLANK(C10)),_xlfn.XLOOKUP(C10,roadnames[lookupValue],roadnames[lookupKey],"ERROR"),""), "")</f>
        <v/>
      </c>
      <c r="E10" s="5"/>
      <c r="F10" s="5"/>
      <c r="G10" s="4"/>
      <c r="H10" s="4"/>
      <c r="I10" s="6"/>
      <c r="J10" s="6"/>
      <c r="L10" s="3" t="str">
        <f>IF($A10="ADD",IF(NOT(ISBLANK(K10)),_xlfn.XLOOKUP(K10,side[lookupValue],side[lookupKey],"ERROR"),""), "")</f>
        <v/>
      </c>
      <c r="M10" s="6"/>
      <c r="N10" s="8"/>
      <c r="O10" s="6" t="str">
        <f>IF(H10&lt;&gt;"",H10-G10,"")</f>
        <v/>
      </c>
      <c r="P10" s="4"/>
      <c r="R10" s="3" t="str">
        <f>IF($A10="ADD",IF(NOT(ISBLANK(Q10)),_xlfn.XLOOKUP(Q10,len_adjust_rsn[lookupValue],len_adjust_rsn[lookupKey],"ERROR"),""), "")</f>
        <v/>
      </c>
      <c r="S10" s="6" t="str">
        <f>IF(M10&lt;&gt;"",O10*M10,"")</f>
        <v/>
      </c>
      <c r="T10" s="6"/>
      <c r="U10" s="6" t="str">
        <f>IF(T10&lt;&gt;"",S10+T10,S10)</f>
        <v/>
      </c>
      <c r="W10" s="3" t="str">
        <f>IF($A10="ADD",IF(NOT(ISBLANK(V10)),_xlfn.XLOOKUP(V10,ud_traffic_island_type[lookupValue],ud_traffic_island_type[lookupKey],"ERROR"),""), "")</f>
        <v/>
      </c>
      <c r="Y10" s="3" t="str">
        <f>IF($A10="ADD",IF(NOT(ISBLANK(X10)),_xlfn.XLOOKUP(X10,ud_shape[lookupValue],ud_shape[lookupKey],"ERROR"),""), "")</f>
        <v/>
      </c>
      <c r="AE10" s="8"/>
      <c r="AF10" s="7"/>
      <c r="AG10" s="4" t="str">
        <f ca="1">IF(AF10&lt;&gt;"", DATEDIF(AF10, TODAY(),"Y"),"")</f>
        <v/>
      </c>
      <c r="AH10" s="4"/>
      <c r="AI10" s="3" t="str">
        <f>IF($A10="ADD","In Use","")</f>
        <v/>
      </c>
      <c r="AJ10" s="3" t="str">
        <f>IF($A10="","",IF((AND($A10="ADD",OR(AI10="",AI10="In Use"))),"5",(_xlfn.XLOOKUP(AI10,ud_asset_status[lookupValue],ud_asset_status[lookupKey],""))))</f>
        <v/>
      </c>
      <c r="AK10" s="7"/>
      <c r="AM10" s="3" t="str">
        <f>IF($A10="ADD",IF(NOT(ISBLANK(AL10)),_xlfn.XLOOKUP(AL10,ar_replace_reason[lookupValue],ar_replace_reason[lookupKey],"ERROR"),""), "")</f>
        <v/>
      </c>
      <c r="AN10" s="3" t="str">
        <f>IF($A10="ADD","Queenstown-Lakes District Council","")</f>
        <v/>
      </c>
      <c r="AO10" s="3" t="str">
        <f>IF($A10="","",IF((AND($A10="ADD",OR(AN10="",AN10="Queenstown-Lakes District Council"))),"70",(_xlfn.XLOOKUP(AN10,ud_organisation_owner[lookupValue],ud_organisation_owner[lookupKey],""))))</f>
        <v/>
      </c>
      <c r="AP10" s="3" t="str">
        <f>IF($A10="ADD","Queenstown-Lakes District Council","")</f>
        <v/>
      </c>
      <c r="AQ10" s="3" t="str">
        <f>IF($A10="","",IF((AND($A10="ADD",OR(AP10="",AP10="Queenstown-Lakes District Council"))),"70",(_xlfn.XLOOKUP(AP10,ud_organisation_owner[lookupValue],ud_organisation_owner[lookupKey],""))))</f>
        <v/>
      </c>
      <c r="AR10" s="3" t="str">
        <f>IF($A10="ADD","Local Authority","")</f>
        <v/>
      </c>
      <c r="AS10" s="3" t="str">
        <f>IF($A10="","",IF((AND($A10="ADD",OR(AR10="",AR10="Local Authority"))),"17",(_xlfn.XLOOKUP(AR10,ud_sub_organisation[lookupValue],ud_sub_organisation[lookupKey],""))))</f>
        <v/>
      </c>
      <c r="AT10" s="3" t="str">
        <f>IF($A10="ADD","Vested assets","")</f>
        <v/>
      </c>
      <c r="AU10" s="3" t="str">
        <f>IF($A10="","",IF((AND($A10="ADD",OR(AT10="",AT10="Vested assets"))),"12",(_xlfn.XLOOKUP(AT10,ud_work_origin[lookupValue],ud_work_origin[lookupKey],""))))</f>
        <v/>
      </c>
      <c r="AV10" s="8"/>
      <c r="AW10" s="2" t="str">
        <f>IF($A10="ADD","TRUE","")</f>
        <v/>
      </c>
      <c r="AX10" s="3" t="str">
        <f>IF($A10="ADD","Excellent","")</f>
        <v/>
      </c>
      <c r="AY10" s="3" t="str">
        <f>IF($A10="","",IF((AND($A10="ADD",OR(AX10="",AX10="Excellent"))),"1",(_xlfn.XLOOKUP(AX10,condition[lookupValue],condition[lookupKey],""))))</f>
        <v/>
      </c>
      <c r="AZ10" s="7" t="str">
        <f>IF(AF10&lt;&gt;"",AF10,"")</f>
        <v/>
      </c>
      <c r="BA10" s="9"/>
    </row>
    <row r="11" spans="1:132">
      <c r="B11" s="4"/>
      <c r="D11" s="3" t="str">
        <f>IF($A11="ADD",IF(NOT(ISBLANK(C11)),_xlfn.XLOOKUP(C11,roadnames[lookupValue],roadnames[lookupKey],"ERROR"),""), "")</f>
        <v/>
      </c>
      <c r="E11" s="5"/>
      <c r="F11" s="5"/>
      <c r="G11" s="4"/>
      <c r="H11" s="4"/>
      <c r="I11" s="6"/>
      <c r="J11" s="6"/>
      <c r="L11" s="3" t="str">
        <f>IF($A11="ADD",IF(NOT(ISBLANK(K11)),_xlfn.XLOOKUP(K11,side[lookupValue],side[lookupKey],"ERROR"),""), "")</f>
        <v/>
      </c>
      <c r="M11" s="6"/>
      <c r="N11" s="8"/>
      <c r="O11" s="6" t="str">
        <f t="shared" ref="O11:O74" si="0">IF(H11&lt;&gt;"",H11-G11,"")</f>
        <v/>
      </c>
      <c r="P11" s="4"/>
      <c r="R11" s="3" t="str">
        <f>IF($A11="ADD",IF(NOT(ISBLANK(Q11)),_xlfn.XLOOKUP(Q11,len_adjust_rsn[lookupValue],len_adjust_rsn[lookupKey],"ERROR"),""), "")</f>
        <v/>
      </c>
      <c r="S11" s="6" t="str">
        <f t="shared" ref="S11:S74" si="1">IF(M11&lt;&gt;"",O11*M11,"")</f>
        <v/>
      </c>
      <c r="T11" s="6"/>
      <c r="U11" s="6" t="str">
        <f t="shared" ref="U11:U74" si="2">IF(T11&lt;&gt;"",S11+T11,S11)</f>
        <v/>
      </c>
      <c r="W11" s="3" t="str">
        <f>IF($A11="ADD",IF(NOT(ISBLANK(V11)),_xlfn.XLOOKUP(V11,ud_traffic_island_type[lookupValue],ud_traffic_island_type[lookupKey],"ERROR"),""), "")</f>
        <v/>
      </c>
      <c r="Y11" s="3" t="str">
        <f>IF($A11="ADD",IF(NOT(ISBLANK(X11)),_xlfn.XLOOKUP(X11,ud_shape[lookupValue],ud_shape[lookupKey],"ERROR"),""), "")</f>
        <v/>
      </c>
      <c r="AE11" s="8"/>
      <c r="AF11" s="7"/>
      <c r="AG11" s="4" t="str">
        <f t="shared" ref="AG11:AG74" ca="1" si="3">IF(AF11&lt;&gt;"", DATEDIF(AF11, TODAY(),"Y"),"")</f>
        <v/>
      </c>
      <c r="AH11" s="4"/>
      <c r="AI11" s="3" t="str">
        <f t="shared" ref="AI11:AI74" si="4">IF($A11="ADD","In Use","")</f>
        <v/>
      </c>
      <c r="AJ11" s="3" t="str">
        <f>IF($A11="","",IF((AND($A11="ADD",OR(AI11="",AI11="In Use"))),"5",(_xlfn.XLOOKUP(AI11,ud_asset_status[lookupValue],ud_asset_status[lookupKey],""))))</f>
        <v/>
      </c>
      <c r="AK11" s="7"/>
      <c r="AM11" s="3" t="str">
        <f>IF($A11="ADD",IF(NOT(ISBLANK(AL11)),_xlfn.XLOOKUP(AL11,ar_replace_reason[lookupValue],ar_replace_reason[lookupKey],"ERROR"),""), "")</f>
        <v/>
      </c>
      <c r="AN11" s="3" t="str">
        <f t="shared" ref="AN11:AN74" si="5">IF($A11="ADD","Queenstown-Lakes District Council","")</f>
        <v/>
      </c>
      <c r="AO11" s="3" t="str">
        <f>IF($A11="","",IF((AND($A11="ADD",OR(AN11="",AN11="Queenstown-Lakes District Council"))),"70",(_xlfn.XLOOKUP(AN11,ud_organisation_owner[lookupValue],ud_organisation_owner[lookupKey],""))))</f>
        <v/>
      </c>
      <c r="AP11" s="3" t="str">
        <f t="shared" ref="AP11:AP74" si="6">IF($A11="ADD","Queenstown-Lakes District Council","")</f>
        <v/>
      </c>
      <c r="AQ11" s="3" t="str">
        <f>IF($A11="","",IF((AND($A11="ADD",OR(AP11="",AP11="Queenstown-Lakes District Council"))),"70",(_xlfn.XLOOKUP(AP11,ud_organisation_owner[lookupValue],ud_organisation_owner[lookupKey],""))))</f>
        <v/>
      </c>
      <c r="AR11" s="3" t="str">
        <f t="shared" ref="AR11:AR74" si="7">IF($A11="ADD","Local Authority","")</f>
        <v/>
      </c>
      <c r="AS11" s="3" t="str">
        <f>IF($A11="","",IF((AND($A11="ADD",OR(AR11="",AR11="Local Authority"))),"17",(_xlfn.XLOOKUP(AR11,ud_sub_organisation[lookupValue],ud_sub_organisation[lookupKey],""))))</f>
        <v/>
      </c>
      <c r="AT11" s="3" t="str">
        <f t="shared" ref="AT11:AT74" si="8">IF($A11="ADD","Vested assets","")</f>
        <v/>
      </c>
      <c r="AU11" s="3" t="str">
        <f>IF($A11="","",IF((AND($A11="ADD",OR(AT11="",AT11="Vested assets"))),"12",(_xlfn.XLOOKUP(AT11,ud_work_origin[lookupValue],ud_work_origin[lookupKey],""))))</f>
        <v/>
      </c>
      <c r="AV11" s="8"/>
      <c r="AW11" s="2" t="str">
        <f t="shared" ref="AW11:AW74" si="9">IF($A11="ADD","TRUE","")</f>
        <v/>
      </c>
      <c r="AX11" s="3" t="str">
        <f t="shared" ref="AX11:AX74" si="10">IF($A11="ADD","Excellent","")</f>
        <v/>
      </c>
      <c r="AY11" s="3" t="str">
        <f>IF($A11="","",IF((AND($A11="ADD",OR(AX11="",AX11="Excellent"))),"1",(_xlfn.XLOOKUP(AX11,condition[lookupValue],condition[lookupKey],""))))</f>
        <v/>
      </c>
      <c r="AZ11" s="7" t="str">
        <f t="shared" ref="AZ11:AZ74" si="11">IF(AF11&lt;&gt;"",AF11,"")</f>
        <v/>
      </c>
      <c r="BA11" s="9"/>
    </row>
    <row r="12" spans="1:132">
      <c r="B12" s="4"/>
      <c r="D12" s="3" t="str">
        <f>IF($A12="ADD",IF(NOT(ISBLANK(C12)),_xlfn.XLOOKUP(C12,roadnames[lookupValue],roadnames[lookupKey],"ERROR"),""), "")</f>
        <v/>
      </c>
      <c r="E12" s="5"/>
      <c r="F12" s="5"/>
      <c r="G12" s="4"/>
      <c r="H12" s="4"/>
      <c r="I12" s="6"/>
      <c r="J12" s="6"/>
      <c r="L12" s="3" t="str">
        <f>IF($A12="ADD",IF(NOT(ISBLANK(K12)),_xlfn.XLOOKUP(K12,side[lookupValue],side[lookupKey],"ERROR"),""), "")</f>
        <v/>
      </c>
      <c r="M12" s="6"/>
      <c r="N12" s="8"/>
      <c r="O12" s="6" t="str">
        <f t="shared" si="0"/>
        <v/>
      </c>
      <c r="P12" s="4"/>
      <c r="R12" s="3" t="str">
        <f>IF($A12="ADD",IF(NOT(ISBLANK(Q12)),_xlfn.XLOOKUP(Q12,len_adjust_rsn[lookupValue],len_adjust_rsn[lookupKey],"ERROR"),""), "")</f>
        <v/>
      </c>
      <c r="S12" s="6" t="str">
        <f t="shared" si="1"/>
        <v/>
      </c>
      <c r="T12" s="6"/>
      <c r="U12" s="6" t="str">
        <f t="shared" si="2"/>
        <v/>
      </c>
      <c r="W12" s="3" t="str">
        <f>IF($A12="ADD",IF(NOT(ISBLANK(V12)),_xlfn.XLOOKUP(V12,ud_traffic_island_type[lookupValue],ud_traffic_island_type[lookupKey],"ERROR"),""), "")</f>
        <v/>
      </c>
      <c r="Y12" s="3" t="str">
        <f>IF($A12="ADD",IF(NOT(ISBLANK(X12)),_xlfn.XLOOKUP(X12,ud_shape[lookupValue],ud_shape[lookupKey],"ERROR"),""), "")</f>
        <v/>
      </c>
      <c r="AE12" s="8"/>
      <c r="AF12" s="7"/>
      <c r="AG12" s="4" t="str">
        <f t="shared" ca="1" si="3"/>
        <v/>
      </c>
      <c r="AH12" s="4"/>
      <c r="AI12" s="3" t="str">
        <f t="shared" si="4"/>
        <v/>
      </c>
      <c r="AJ12" s="3" t="str">
        <f>IF($A12="","",IF((AND($A12="ADD",OR(AI12="",AI12="In Use"))),"5",(_xlfn.XLOOKUP(AI12,ud_asset_status[lookupValue],ud_asset_status[lookupKey],""))))</f>
        <v/>
      </c>
      <c r="AK12" s="7"/>
      <c r="AM12" s="3" t="str">
        <f>IF($A12="ADD",IF(NOT(ISBLANK(AL12)),_xlfn.XLOOKUP(AL12,ar_replace_reason[lookupValue],ar_replace_reason[lookupKey],"ERROR"),""), "")</f>
        <v/>
      </c>
      <c r="AN12" s="3" t="str">
        <f t="shared" si="5"/>
        <v/>
      </c>
      <c r="AO12" s="3" t="str">
        <f>IF($A12="","",IF((AND($A12="ADD",OR(AN12="",AN12="Queenstown-Lakes District Council"))),"70",(_xlfn.XLOOKUP(AN12,ud_organisation_owner[lookupValue],ud_organisation_owner[lookupKey],""))))</f>
        <v/>
      </c>
      <c r="AP12" s="3" t="str">
        <f t="shared" si="6"/>
        <v/>
      </c>
      <c r="AQ12" s="3" t="str">
        <f>IF($A12="","",IF((AND($A12="ADD",OR(AP12="",AP12="Queenstown-Lakes District Council"))),"70",(_xlfn.XLOOKUP(AP12,ud_organisation_owner[lookupValue],ud_organisation_owner[lookupKey],""))))</f>
        <v/>
      </c>
      <c r="AR12" s="3" t="str">
        <f t="shared" si="7"/>
        <v/>
      </c>
      <c r="AS12" s="3" t="str">
        <f>IF($A12="","",IF((AND($A12="ADD",OR(AR12="",AR12="Local Authority"))),"17",(_xlfn.XLOOKUP(AR12,ud_sub_organisation[lookupValue],ud_sub_organisation[lookupKey],""))))</f>
        <v/>
      </c>
      <c r="AT12" s="3" t="str">
        <f t="shared" si="8"/>
        <v/>
      </c>
      <c r="AU12" s="3" t="str">
        <f>IF($A12="","",IF((AND($A12="ADD",OR(AT12="",AT12="Vested assets"))),"12",(_xlfn.XLOOKUP(AT12,ud_work_origin[lookupValue],ud_work_origin[lookupKey],""))))</f>
        <v/>
      </c>
      <c r="AV12" s="8"/>
      <c r="AW12" s="2" t="str">
        <f t="shared" si="9"/>
        <v/>
      </c>
      <c r="AX12" s="3" t="str">
        <f t="shared" si="10"/>
        <v/>
      </c>
      <c r="AY12" s="3" t="str">
        <f>IF($A12="","",IF((AND($A12="ADD",OR(AX12="",AX12="Excellent"))),"1",(_xlfn.XLOOKUP(AX12,condition[lookupValue],condition[lookupKey],""))))</f>
        <v/>
      </c>
      <c r="AZ12" s="7" t="str">
        <f t="shared" si="11"/>
        <v/>
      </c>
      <c r="BA12" s="9"/>
    </row>
    <row r="13" spans="1:132">
      <c r="B13" s="4"/>
      <c r="D13" s="3" t="str">
        <f>IF($A13="ADD",IF(NOT(ISBLANK(C13)),_xlfn.XLOOKUP(C13,roadnames[lookupValue],roadnames[lookupKey],"ERROR"),""), "")</f>
        <v/>
      </c>
      <c r="E13" s="5"/>
      <c r="F13" s="5"/>
      <c r="G13" s="4"/>
      <c r="H13" s="4"/>
      <c r="I13" s="6"/>
      <c r="J13" s="6"/>
      <c r="L13" s="3" t="str">
        <f>IF($A13="ADD",IF(NOT(ISBLANK(K13)),_xlfn.XLOOKUP(K13,side[lookupValue],side[lookupKey],"ERROR"),""), "")</f>
        <v/>
      </c>
      <c r="M13" s="6"/>
      <c r="N13" s="8"/>
      <c r="O13" s="6" t="str">
        <f t="shared" si="0"/>
        <v/>
      </c>
      <c r="P13" s="4"/>
      <c r="R13" s="3" t="str">
        <f>IF($A13="ADD",IF(NOT(ISBLANK(Q13)),_xlfn.XLOOKUP(Q13,len_adjust_rsn[lookupValue],len_adjust_rsn[lookupKey],"ERROR"),""), "")</f>
        <v/>
      </c>
      <c r="S13" s="6" t="str">
        <f t="shared" si="1"/>
        <v/>
      </c>
      <c r="T13" s="6"/>
      <c r="U13" s="6" t="str">
        <f t="shared" si="2"/>
        <v/>
      </c>
      <c r="W13" s="3" t="str">
        <f>IF($A13="ADD",IF(NOT(ISBLANK(V13)),_xlfn.XLOOKUP(V13,ud_traffic_island_type[lookupValue],ud_traffic_island_type[lookupKey],"ERROR"),""), "")</f>
        <v/>
      </c>
      <c r="Y13" s="3" t="str">
        <f>IF($A13="ADD",IF(NOT(ISBLANK(X13)),_xlfn.XLOOKUP(X13,ud_shape[lookupValue],ud_shape[lookupKey],"ERROR"),""), "")</f>
        <v/>
      </c>
      <c r="AE13" s="8"/>
      <c r="AF13" s="7"/>
      <c r="AG13" s="4" t="str">
        <f t="shared" ca="1" si="3"/>
        <v/>
      </c>
      <c r="AH13" s="4"/>
      <c r="AI13" s="3" t="str">
        <f t="shared" si="4"/>
        <v/>
      </c>
      <c r="AJ13" s="3" t="str">
        <f>IF($A13="","",IF((AND($A13="ADD",OR(AI13="",AI13="In Use"))),"5",(_xlfn.XLOOKUP(AI13,ud_asset_status[lookupValue],ud_asset_status[lookupKey],""))))</f>
        <v/>
      </c>
      <c r="AK13" s="7"/>
      <c r="AM13" s="3" t="str">
        <f>IF($A13="ADD",IF(NOT(ISBLANK(AL13)),_xlfn.XLOOKUP(AL13,ar_replace_reason[lookupValue],ar_replace_reason[lookupKey],"ERROR"),""), "")</f>
        <v/>
      </c>
      <c r="AN13" s="3" t="str">
        <f t="shared" si="5"/>
        <v/>
      </c>
      <c r="AO13" s="3" t="str">
        <f>IF($A13="","",IF((AND($A13="ADD",OR(AN13="",AN13="Queenstown-Lakes District Council"))),"70",(_xlfn.XLOOKUP(AN13,ud_organisation_owner[lookupValue],ud_organisation_owner[lookupKey],""))))</f>
        <v/>
      </c>
      <c r="AP13" s="3" t="str">
        <f t="shared" si="6"/>
        <v/>
      </c>
      <c r="AQ13" s="3" t="str">
        <f>IF($A13="","",IF((AND($A13="ADD",OR(AP13="",AP13="Queenstown-Lakes District Council"))),"70",(_xlfn.XLOOKUP(AP13,ud_organisation_owner[lookupValue],ud_organisation_owner[lookupKey],""))))</f>
        <v/>
      </c>
      <c r="AR13" s="3" t="str">
        <f t="shared" si="7"/>
        <v/>
      </c>
      <c r="AS13" s="3" t="str">
        <f>IF($A13="","",IF((AND($A13="ADD",OR(AR13="",AR13="Local Authority"))),"17",(_xlfn.XLOOKUP(AR13,ud_sub_organisation[lookupValue],ud_sub_organisation[lookupKey],""))))</f>
        <v/>
      </c>
      <c r="AT13" s="3" t="str">
        <f t="shared" si="8"/>
        <v/>
      </c>
      <c r="AU13" s="3" t="str">
        <f>IF($A13="","",IF((AND($A13="ADD",OR(AT13="",AT13="Vested assets"))),"12",(_xlfn.XLOOKUP(AT13,ud_work_origin[lookupValue],ud_work_origin[lookupKey],""))))</f>
        <v/>
      </c>
      <c r="AV13" s="8"/>
      <c r="AW13" s="2" t="str">
        <f t="shared" si="9"/>
        <v/>
      </c>
      <c r="AX13" s="3" t="str">
        <f t="shared" si="10"/>
        <v/>
      </c>
      <c r="AY13" s="3" t="str">
        <f>IF($A13="","",IF((AND($A13="ADD",OR(AX13="",AX13="Excellent"))),"1",(_xlfn.XLOOKUP(AX13,condition[lookupValue],condition[lookupKey],""))))</f>
        <v/>
      </c>
      <c r="AZ13" s="7" t="str">
        <f t="shared" si="11"/>
        <v/>
      </c>
      <c r="BA13" s="9"/>
    </row>
    <row r="14" spans="1:132">
      <c r="B14" s="4"/>
      <c r="D14" s="3" t="str">
        <f>IF($A14="ADD",IF(NOT(ISBLANK(C14)),_xlfn.XLOOKUP(C14,roadnames[lookupValue],roadnames[lookupKey],"ERROR"),""), "")</f>
        <v/>
      </c>
      <c r="E14" s="5"/>
      <c r="F14" s="5"/>
      <c r="G14" s="4"/>
      <c r="H14" s="4"/>
      <c r="I14" s="6"/>
      <c r="J14" s="6"/>
      <c r="L14" s="3" t="str">
        <f>IF($A14="ADD",IF(NOT(ISBLANK(K14)),_xlfn.XLOOKUP(K14,side[lookupValue],side[lookupKey],"ERROR"),""), "")</f>
        <v/>
      </c>
      <c r="M14" s="6"/>
      <c r="N14" s="8"/>
      <c r="O14" s="6" t="str">
        <f t="shared" si="0"/>
        <v/>
      </c>
      <c r="P14" s="4"/>
      <c r="R14" s="3" t="str">
        <f>IF($A14="ADD",IF(NOT(ISBLANK(Q14)),_xlfn.XLOOKUP(Q14,len_adjust_rsn[lookupValue],len_adjust_rsn[lookupKey],"ERROR"),""), "")</f>
        <v/>
      </c>
      <c r="S14" s="6" t="str">
        <f t="shared" si="1"/>
        <v/>
      </c>
      <c r="T14" s="6"/>
      <c r="U14" s="6" t="str">
        <f t="shared" si="2"/>
        <v/>
      </c>
      <c r="W14" s="3" t="str">
        <f>IF($A14="ADD",IF(NOT(ISBLANK(V14)),_xlfn.XLOOKUP(V14,ud_traffic_island_type[lookupValue],ud_traffic_island_type[lookupKey],"ERROR"),""), "")</f>
        <v/>
      </c>
      <c r="Y14" s="3" t="str">
        <f>IF($A14="ADD",IF(NOT(ISBLANK(X14)),_xlfn.XLOOKUP(X14,ud_shape[lookupValue],ud_shape[lookupKey],"ERROR"),""), "")</f>
        <v/>
      </c>
      <c r="AE14" s="8"/>
      <c r="AF14" s="7"/>
      <c r="AG14" s="4" t="str">
        <f t="shared" ca="1" si="3"/>
        <v/>
      </c>
      <c r="AH14" s="4"/>
      <c r="AI14" s="3" t="str">
        <f t="shared" si="4"/>
        <v/>
      </c>
      <c r="AJ14" s="3" t="str">
        <f>IF($A14="","",IF((AND($A14="ADD",OR(AI14="",AI14="In Use"))),"5",(_xlfn.XLOOKUP(AI14,ud_asset_status[lookupValue],ud_asset_status[lookupKey],""))))</f>
        <v/>
      </c>
      <c r="AK14" s="7"/>
      <c r="AM14" s="3" t="str">
        <f>IF($A14="ADD",IF(NOT(ISBLANK(AL14)),_xlfn.XLOOKUP(AL14,ar_replace_reason[lookupValue],ar_replace_reason[lookupKey],"ERROR"),""), "")</f>
        <v/>
      </c>
      <c r="AN14" s="3" t="str">
        <f t="shared" si="5"/>
        <v/>
      </c>
      <c r="AO14" s="3" t="str">
        <f>IF($A14="","",IF((AND($A14="ADD",OR(AN14="",AN14="Queenstown-Lakes District Council"))),"70",(_xlfn.XLOOKUP(AN14,ud_organisation_owner[lookupValue],ud_organisation_owner[lookupKey],""))))</f>
        <v/>
      </c>
      <c r="AP14" s="3" t="str">
        <f t="shared" si="6"/>
        <v/>
      </c>
      <c r="AQ14" s="3" t="str">
        <f>IF($A14="","",IF((AND($A14="ADD",OR(AP14="",AP14="Queenstown-Lakes District Council"))),"70",(_xlfn.XLOOKUP(AP14,ud_organisation_owner[lookupValue],ud_organisation_owner[lookupKey],""))))</f>
        <v/>
      </c>
      <c r="AR14" s="3" t="str">
        <f t="shared" si="7"/>
        <v/>
      </c>
      <c r="AS14" s="3" t="str">
        <f>IF($A14="","",IF((AND($A14="ADD",OR(AR14="",AR14="Local Authority"))),"17",(_xlfn.XLOOKUP(AR14,ud_sub_organisation[lookupValue],ud_sub_organisation[lookupKey],""))))</f>
        <v/>
      </c>
      <c r="AT14" s="3" t="str">
        <f t="shared" si="8"/>
        <v/>
      </c>
      <c r="AU14" s="3" t="str">
        <f>IF($A14="","",IF((AND($A14="ADD",OR(AT14="",AT14="Vested assets"))),"12",(_xlfn.XLOOKUP(AT14,ud_work_origin[lookupValue],ud_work_origin[lookupKey],""))))</f>
        <v/>
      </c>
      <c r="AV14" s="8"/>
      <c r="AW14" s="2" t="str">
        <f t="shared" si="9"/>
        <v/>
      </c>
      <c r="AX14" s="3" t="str">
        <f t="shared" si="10"/>
        <v/>
      </c>
      <c r="AY14" s="3" t="str">
        <f>IF($A14="","",IF((AND($A14="ADD",OR(AX14="",AX14="Excellent"))),"1",(_xlfn.XLOOKUP(AX14,condition[lookupValue],condition[lookupKey],""))))</f>
        <v/>
      </c>
      <c r="AZ14" s="7" t="str">
        <f t="shared" si="11"/>
        <v/>
      </c>
      <c r="BA14" s="9"/>
    </row>
    <row r="15" spans="1:132">
      <c r="B15" s="4"/>
      <c r="D15" s="3" t="str">
        <f>IF($A15="ADD",IF(NOT(ISBLANK(C15)),_xlfn.XLOOKUP(C15,roadnames[lookupValue],roadnames[lookupKey],"ERROR"),""), "")</f>
        <v/>
      </c>
      <c r="E15" s="5"/>
      <c r="F15" s="5"/>
      <c r="G15" s="4"/>
      <c r="H15" s="4"/>
      <c r="I15" s="6"/>
      <c r="J15" s="6"/>
      <c r="L15" s="3" t="str">
        <f>IF($A15="ADD",IF(NOT(ISBLANK(K15)),_xlfn.XLOOKUP(K15,side[lookupValue],side[lookupKey],"ERROR"),""), "")</f>
        <v/>
      </c>
      <c r="M15" s="6"/>
      <c r="N15" s="8"/>
      <c r="O15" s="6" t="str">
        <f t="shared" si="0"/>
        <v/>
      </c>
      <c r="P15" s="4"/>
      <c r="R15" s="3" t="str">
        <f>IF($A15="ADD",IF(NOT(ISBLANK(Q15)),_xlfn.XLOOKUP(Q15,len_adjust_rsn[lookupValue],len_adjust_rsn[lookupKey],"ERROR"),""), "")</f>
        <v/>
      </c>
      <c r="S15" s="6" t="str">
        <f t="shared" si="1"/>
        <v/>
      </c>
      <c r="T15" s="6"/>
      <c r="U15" s="6" t="str">
        <f t="shared" si="2"/>
        <v/>
      </c>
      <c r="W15" s="3" t="str">
        <f>IF($A15="ADD",IF(NOT(ISBLANK(V15)),_xlfn.XLOOKUP(V15,ud_traffic_island_type[lookupValue],ud_traffic_island_type[lookupKey],"ERROR"),""), "")</f>
        <v/>
      </c>
      <c r="Y15" s="3" t="str">
        <f>IF($A15="ADD",IF(NOT(ISBLANK(X15)),_xlfn.XLOOKUP(X15,ud_shape[lookupValue],ud_shape[lookupKey],"ERROR"),""), "")</f>
        <v/>
      </c>
      <c r="AE15" s="8"/>
      <c r="AF15" s="7"/>
      <c r="AG15" s="4" t="str">
        <f t="shared" ca="1" si="3"/>
        <v/>
      </c>
      <c r="AH15" s="4"/>
      <c r="AI15" s="3" t="str">
        <f t="shared" si="4"/>
        <v/>
      </c>
      <c r="AJ15" s="3" t="str">
        <f>IF($A15="","",IF((AND($A15="ADD",OR(AI15="",AI15="In Use"))),"5",(_xlfn.XLOOKUP(AI15,ud_asset_status[lookupValue],ud_asset_status[lookupKey],""))))</f>
        <v/>
      </c>
      <c r="AK15" s="7"/>
      <c r="AM15" s="3" t="str">
        <f>IF($A15="ADD",IF(NOT(ISBLANK(AL15)),_xlfn.XLOOKUP(AL15,ar_replace_reason[lookupValue],ar_replace_reason[lookupKey],"ERROR"),""), "")</f>
        <v/>
      </c>
      <c r="AN15" s="3" t="str">
        <f t="shared" si="5"/>
        <v/>
      </c>
      <c r="AO15" s="3" t="str">
        <f>IF($A15="","",IF((AND($A15="ADD",OR(AN15="",AN15="Queenstown-Lakes District Council"))),"70",(_xlfn.XLOOKUP(AN15,ud_organisation_owner[lookupValue],ud_organisation_owner[lookupKey],""))))</f>
        <v/>
      </c>
      <c r="AP15" s="3" t="str">
        <f t="shared" si="6"/>
        <v/>
      </c>
      <c r="AQ15" s="3" t="str">
        <f>IF($A15="","",IF((AND($A15="ADD",OR(AP15="",AP15="Queenstown-Lakes District Council"))),"70",(_xlfn.XLOOKUP(AP15,ud_organisation_owner[lookupValue],ud_organisation_owner[lookupKey],""))))</f>
        <v/>
      </c>
      <c r="AR15" s="3" t="str">
        <f t="shared" si="7"/>
        <v/>
      </c>
      <c r="AS15" s="3" t="str">
        <f>IF($A15="","",IF((AND($A15="ADD",OR(AR15="",AR15="Local Authority"))),"17",(_xlfn.XLOOKUP(AR15,ud_sub_organisation[lookupValue],ud_sub_organisation[lookupKey],""))))</f>
        <v/>
      </c>
      <c r="AT15" s="3" t="str">
        <f t="shared" si="8"/>
        <v/>
      </c>
      <c r="AU15" s="3" t="str">
        <f>IF($A15="","",IF((AND($A15="ADD",OR(AT15="",AT15="Vested assets"))),"12",(_xlfn.XLOOKUP(AT15,ud_work_origin[lookupValue],ud_work_origin[lookupKey],""))))</f>
        <v/>
      </c>
      <c r="AV15" s="8"/>
      <c r="AW15" s="2" t="str">
        <f t="shared" si="9"/>
        <v/>
      </c>
      <c r="AX15" s="3" t="str">
        <f t="shared" si="10"/>
        <v/>
      </c>
      <c r="AY15" s="3" t="str">
        <f>IF($A15="","",IF((AND($A15="ADD",OR(AX15="",AX15="Excellent"))),"1",(_xlfn.XLOOKUP(AX15,condition[lookupValue],condition[lookupKey],""))))</f>
        <v/>
      </c>
      <c r="AZ15" s="7" t="str">
        <f t="shared" si="11"/>
        <v/>
      </c>
      <c r="BA15" s="9"/>
    </row>
    <row r="16" spans="1:132">
      <c r="B16" s="4"/>
      <c r="D16" s="3" t="str">
        <f>IF($A16="ADD",IF(NOT(ISBLANK(C16)),_xlfn.XLOOKUP(C16,roadnames[lookupValue],roadnames[lookupKey],"ERROR"),""), "")</f>
        <v/>
      </c>
      <c r="E16" s="5"/>
      <c r="F16" s="5"/>
      <c r="G16" s="4"/>
      <c r="H16" s="4"/>
      <c r="I16" s="6"/>
      <c r="J16" s="6"/>
      <c r="L16" s="3" t="str">
        <f>IF($A16="ADD",IF(NOT(ISBLANK(K16)),_xlfn.XLOOKUP(K16,side[lookupValue],side[lookupKey],"ERROR"),""), "")</f>
        <v/>
      </c>
      <c r="M16" s="6"/>
      <c r="N16" s="8"/>
      <c r="O16" s="6" t="str">
        <f t="shared" si="0"/>
        <v/>
      </c>
      <c r="P16" s="4"/>
      <c r="R16" s="3" t="str">
        <f>IF($A16="ADD",IF(NOT(ISBLANK(Q16)),_xlfn.XLOOKUP(Q16,len_adjust_rsn[lookupValue],len_adjust_rsn[lookupKey],"ERROR"),""), "")</f>
        <v/>
      </c>
      <c r="S16" s="6" t="str">
        <f t="shared" si="1"/>
        <v/>
      </c>
      <c r="T16" s="6"/>
      <c r="U16" s="6" t="str">
        <f t="shared" si="2"/>
        <v/>
      </c>
      <c r="W16" s="3" t="str">
        <f>IF($A16="ADD",IF(NOT(ISBLANK(V16)),_xlfn.XLOOKUP(V16,ud_traffic_island_type[lookupValue],ud_traffic_island_type[lookupKey],"ERROR"),""), "")</f>
        <v/>
      </c>
      <c r="Y16" s="3" t="str">
        <f>IF($A16="ADD",IF(NOT(ISBLANK(X16)),_xlfn.XLOOKUP(X16,ud_shape[lookupValue],ud_shape[lookupKey],"ERROR"),""), "")</f>
        <v/>
      </c>
      <c r="AE16" s="8"/>
      <c r="AF16" s="7"/>
      <c r="AG16" s="4" t="str">
        <f t="shared" ca="1" si="3"/>
        <v/>
      </c>
      <c r="AH16" s="4"/>
      <c r="AI16" s="3" t="str">
        <f t="shared" si="4"/>
        <v/>
      </c>
      <c r="AJ16" s="3" t="str">
        <f>IF($A16="","",IF((AND($A16="ADD",OR(AI16="",AI16="In Use"))),"5",(_xlfn.XLOOKUP(AI16,ud_asset_status[lookupValue],ud_asset_status[lookupKey],""))))</f>
        <v/>
      </c>
      <c r="AK16" s="7"/>
      <c r="AM16" s="3" t="str">
        <f>IF($A16="ADD",IF(NOT(ISBLANK(AL16)),_xlfn.XLOOKUP(AL16,ar_replace_reason[lookupValue],ar_replace_reason[lookupKey],"ERROR"),""), "")</f>
        <v/>
      </c>
      <c r="AN16" s="3" t="str">
        <f t="shared" si="5"/>
        <v/>
      </c>
      <c r="AO16" s="3" t="str">
        <f>IF($A16="","",IF((AND($A16="ADD",OR(AN16="",AN16="Queenstown-Lakes District Council"))),"70",(_xlfn.XLOOKUP(AN16,ud_organisation_owner[lookupValue],ud_organisation_owner[lookupKey],""))))</f>
        <v/>
      </c>
      <c r="AP16" s="3" t="str">
        <f t="shared" si="6"/>
        <v/>
      </c>
      <c r="AQ16" s="3" t="str">
        <f>IF($A16="","",IF((AND($A16="ADD",OR(AP16="",AP16="Queenstown-Lakes District Council"))),"70",(_xlfn.XLOOKUP(AP16,ud_organisation_owner[lookupValue],ud_organisation_owner[lookupKey],""))))</f>
        <v/>
      </c>
      <c r="AR16" s="3" t="str">
        <f t="shared" si="7"/>
        <v/>
      </c>
      <c r="AS16" s="3" t="str">
        <f>IF($A16="","",IF((AND($A16="ADD",OR(AR16="",AR16="Local Authority"))),"17",(_xlfn.XLOOKUP(AR16,ud_sub_organisation[lookupValue],ud_sub_organisation[lookupKey],""))))</f>
        <v/>
      </c>
      <c r="AT16" s="3" t="str">
        <f t="shared" si="8"/>
        <v/>
      </c>
      <c r="AU16" s="3" t="str">
        <f>IF($A16="","",IF((AND($A16="ADD",OR(AT16="",AT16="Vested assets"))),"12",(_xlfn.XLOOKUP(AT16,ud_work_origin[lookupValue],ud_work_origin[lookupKey],""))))</f>
        <v/>
      </c>
      <c r="AV16" s="8"/>
      <c r="AW16" s="2" t="str">
        <f t="shared" si="9"/>
        <v/>
      </c>
      <c r="AX16" s="3" t="str">
        <f t="shared" si="10"/>
        <v/>
      </c>
      <c r="AY16" s="3" t="str">
        <f>IF($A16="","",IF((AND($A16="ADD",OR(AX16="",AX16="Excellent"))),"1",(_xlfn.XLOOKUP(AX16,condition[lookupValue],condition[lookupKey],""))))</f>
        <v/>
      </c>
      <c r="AZ16" s="7" t="str">
        <f t="shared" si="11"/>
        <v/>
      </c>
      <c r="BA16" s="9"/>
    </row>
    <row r="17" spans="2:53">
      <c r="B17" s="4"/>
      <c r="D17" s="3" t="str">
        <f>IF($A17="ADD",IF(NOT(ISBLANK(C17)),_xlfn.XLOOKUP(C17,roadnames[lookupValue],roadnames[lookupKey],"ERROR"),""), "")</f>
        <v/>
      </c>
      <c r="E17" s="5"/>
      <c r="F17" s="5"/>
      <c r="G17" s="4"/>
      <c r="H17" s="4"/>
      <c r="I17" s="6"/>
      <c r="J17" s="6"/>
      <c r="L17" s="3" t="str">
        <f>IF($A17="ADD",IF(NOT(ISBLANK(K17)),_xlfn.XLOOKUP(K17,side[lookupValue],side[lookupKey],"ERROR"),""), "")</f>
        <v/>
      </c>
      <c r="M17" s="6"/>
      <c r="N17" s="8"/>
      <c r="O17" s="6" t="str">
        <f t="shared" si="0"/>
        <v/>
      </c>
      <c r="P17" s="4"/>
      <c r="R17" s="3" t="str">
        <f>IF($A17="ADD",IF(NOT(ISBLANK(Q17)),_xlfn.XLOOKUP(Q17,len_adjust_rsn[lookupValue],len_adjust_rsn[lookupKey],"ERROR"),""), "")</f>
        <v/>
      </c>
      <c r="S17" s="6" t="str">
        <f t="shared" si="1"/>
        <v/>
      </c>
      <c r="T17" s="6"/>
      <c r="U17" s="6" t="str">
        <f t="shared" si="2"/>
        <v/>
      </c>
      <c r="W17" s="3" t="str">
        <f>IF($A17="ADD",IF(NOT(ISBLANK(V17)),_xlfn.XLOOKUP(V17,ud_traffic_island_type[lookupValue],ud_traffic_island_type[lookupKey],"ERROR"),""), "")</f>
        <v/>
      </c>
      <c r="Y17" s="3" t="str">
        <f>IF($A17="ADD",IF(NOT(ISBLANK(X17)),_xlfn.XLOOKUP(X17,ud_shape[lookupValue],ud_shape[lookupKey],"ERROR"),""), "")</f>
        <v/>
      </c>
      <c r="AE17" s="8"/>
      <c r="AF17" s="7"/>
      <c r="AG17" s="4" t="str">
        <f t="shared" ca="1" si="3"/>
        <v/>
      </c>
      <c r="AH17" s="4"/>
      <c r="AI17" s="3" t="str">
        <f t="shared" si="4"/>
        <v/>
      </c>
      <c r="AJ17" s="3" t="str">
        <f>IF($A17="","",IF((AND($A17="ADD",OR(AI17="",AI17="In Use"))),"5",(_xlfn.XLOOKUP(AI17,ud_asset_status[lookupValue],ud_asset_status[lookupKey],""))))</f>
        <v/>
      </c>
      <c r="AK17" s="7"/>
      <c r="AM17" s="3" t="str">
        <f>IF($A17="ADD",IF(NOT(ISBLANK(AL17)),_xlfn.XLOOKUP(AL17,ar_replace_reason[lookupValue],ar_replace_reason[lookupKey],"ERROR"),""), "")</f>
        <v/>
      </c>
      <c r="AN17" s="3" t="str">
        <f t="shared" si="5"/>
        <v/>
      </c>
      <c r="AO17" s="3" t="str">
        <f>IF($A17="","",IF((AND($A17="ADD",OR(AN17="",AN17="Queenstown-Lakes District Council"))),"70",(_xlfn.XLOOKUP(AN17,ud_organisation_owner[lookupValue],ud_organisation_owner[lookupKey],""))))</f>
        <v/>
      </c>
      <c r="AP17" s="3" t="str">
        <f t="shared" si="6"/>
        <v/>
      </c>
      <c r="AQ17" s="3" t="str">
        <f>IF($A17="","",IF((AND($A17="ADD",OR(AP17="",AP17="Queenstown-Lakes District Council"))),"70",(_xlfn.XLOOKUP(AP17,ud_organisation_owner[lookupValue],ud_organisation_owner[lookupKey],""))))</f>
        <v/>
      </c>
      <c r="AR17" s="3" t="str">
        <f t="shared" si="7"/>
        <v/>
      </c>
      <c r="AS17" s="3" t="str">
        <f>IF($A17="","",IF((AND($A17="ADD",OR(AR17="",AR17="Local Authority"))),"17",(_xlfn.XLOOKUP(AR17,ud_sub_organisation[lookupValue],ud_sub_organisation[lookupKey],""))))</f>
        <v/>
      </c>
      <c r="AT17" s="3" t="str">
        <f t="shared" si="8"/>
        <v/>
      </c>
      <c r="AU17" s="3" t="str">
        <f>IF($A17="","",IF((AND($A17="ADD",OR(AT17="",AT17="Vested assets"))),"12",(_xlfn.XLOOKUP(AT17,ud_work_origin[lookupValue],ud_work_origin[lookupKey],""))))</f>
        <v/>
      </c>
      <c r="AV17" s="8"/>
      <c r="AW17" s="2" t="str">
        <f t="shared" si="9"/>
        <v/>
      </c>
      <c r="AX17" s="3" t="str">
        <f t="shared" si="10"/>
        <v/>
      </c>
      <c r="AY17" s="3" t="str">
        <f>IF($A17="","",IF((AND($A17="ADD",OR(AX17="",AX17="Excellent"))),"1",(_xlfn.XLOOKUP(AX17,condition[lookupValue],condition[lookupKey],""))))</f>
        <v/>
      </c>
      <c r="AZ17" s="7" t="str">
        <f t="shared" si="11"/>
        <v/>
      </c>
      <c r="BA17" s="9"/>
    </row>
    <row r="18" spans="2:53">
      <c r="B18" s="4"/>
      <c r="D18" s="3" t="str">
        <f>IF($A18="ADD",IF(NOT(ISBLANK(C18)),_xlfn.XLOOKUP(C18,roadnames[lookupValue],roadnames[lookupKey],"ERROR"),""), "")</f>
        <v/>
      </c>
      <c r="E18" s="5"/>
      <c r="F18" s="5"/>
      <c r="G18" s="4"/>
      <c r="H18" s="4"/>
      <c r="I18" s="6"/>
      <c r="J18" s="6"/>
      <c r="L18" s="3" t="str">
        <f>IF($A18="ADD",IF(NOT(ISBLANK(K18)),_xlfn.XLOOKUP(K18,side[lookupValue],side[lookupKey],"ERROR"),""), "")</f>
        <v/>
      </c>
      <c r="M18" s="6"/>
      <c r="N18" s="8"/>
      <c r="O18" s="6" t="str">
        <f t="shared" si="0"/>
        <v/>
      </c>
      <c r="P18" s="4"/>
      <c r="R18" s="3" t="str">
        <f>IF($A18="ADD",IF(NOT(ISBLANK(Q18)),_xlfn.XLOOKUP(Q18,len_adjust_rsn[lookupValue],len_adjust_rsn[lookupKey],"ERROR"),""), "")</f>
        <v/>
      </c>
      <c r="S18" s="6" t="str">
        <f t="shared" si="1"/>
        <v/>
      </c>
      <c r="T18" s="6"/>
      <c r="U18" s="6" t="str">
        <f t="shared" si="2"/>
        <v/>
      </c>
      <c r="W18" s="3" t="str">
        <f>IF($A18="ADD",IF(NOT(ISBLANK(V18)),_xlfn.XLOOKUP(V18,ud_traffic_island_type[lookupValue],ud_traffic_island_type[lookupKey],"ERROR"),""), "")</f>
        <v/>
      </c>
      <c r="Y18" s="3" t="str">
        <f>IF($A18="ADD",IF(NOT(ISBLANK(X18)),_xlfn.XLOOKUP(X18,ud_shape[lookupValue],ud_shape[lookupKey],"ERROR"),""), "")</f>
        <v/>
      </c>
      <c r="AE18" s="8"/>
      <c r="AF18" s="7"/>
      <c r="AG18" s="4" t="str">
        <f t="shared" ca="1" si="3"/>
        <v/>
      </c>
      <c r="AH18" s="4"/>
      <c r="AI18" s="3" t="str">
        <f t="shared" si="4"/>
        <v/>
      </c>
      <c r="AJ18" s="3" t="str">
        <f>IF($A18="","",IF((AND($A18="ADD",OR(AI18="",AI18="In Use"))),"5",(_xlfn.XLOOKUP(AI18,ud_asset_status[lookupValue],ud_asset_status[lookupKey],""))))</f>
        <v/>
      </c>
      <c r="AK18" s="7"/>
      <c r="AM18" s="3" t="str">
        <f>IF($A18="ADD",IF(NOT(ISBLANK(AL18)),_xlfn.XLOOKUP(AL18,ar_replace_reason[lookupValue],ar_replace_reason[lookupKey],"ERROR"),""), "")</f>
        <v/>
      </c>
      <c r="AN18" s="3" t="str">
        <f t="shared" si="5"/>
        <v/>
      </c>
      <c r="AO18" s="3" t="str">
        <f>IF($A18="","",IF((AND($A18="ADD",OR(AN18="",AN18="Queenstown-Lakes District Council"))),"70",(_xlfn.XLOOKUP(AN18,ud_organisation_owner[lookupValue],ud_organisation_owner[lookupKey],""))))</f>
        <v/>
      </c>
      <c r="AP18" s="3" t="str">
        <f t="shared" si="6"/>
        <v/>
      </c>
      <c r="AQ18" s="3" t="str">
        <f>IF($A18="","",IF((AND($A18="ADD",OR(AP18="",AP18="Queenstown-Lakes District Council"))),"70",(_xlfn.XLOOKUP(AP18,ud_organisation_owner[lookupValue],ud_organisation_owner[lookupKey],""))))</f>
        <v/>
      </c>
      <c r="AR18" s="3" t="str">
        <f t="shared" si="7"/>
        <v/>
      </c>
      <c r="AS18" s="3" t="str">
        <f>IF($A18="","",IF((AND($A18="ADD",OR(AR18="",AR18="Local Authority"))),"17",(_xlfn.XLOOKUP(AR18,ud_sub_organisation[lookupValue],ud_sub_organisation[lookupKey],""))))</f>
        <v/>
      </c>
      <c r="AT18" s="3" t="str">
        <f t="shared" si="8"/>
        <v/>
      </c>
      <c r="AU18" s="3" t="str">
        <f>IF($A18="","",IF((AND($A18="ADD",OR(AT18="",AT18="Vested assets"))),"12",(_xlfn.XLOOKUP(AT18,ud_work_origin[lookupValue],ud_work_origin[lookupKey],""))))</f>
        <v/>
      </c>
      <c r="AV18" s="8"/>
      <c r="AW18" s="2" t="str">
        <f t="shared" si="9"/>
        <v/>
      </c>
      <c r="AX18" s="3" t="str">
        <f t="shared" si="10"/>
        <v/>
      </c>
      <c r="AY18" s="3" t="str">
        <f>IF($A18="","",IF((AND($A18="ADD",OR(AX18="",AX18="Excellent"))),"1",(_xlfn.XLOOKUP(AX18,condition[lookupValue],condition[lookupKey],""))))</f>
        <v/>
      </c>
      <c r="AZ18" s="7" t="str">
        <f t="shared" si="11"/>
        <v/>
      </c>
      <c r="BA18" s="9"/>
    </row>
    <row r="19" spans="2:53">
      <c r="B19" s="4"/>
      <c r="D19" s="3" t="str">
        <f>IF($A19="ADD",IF(NOT(ISBLANK(C19)),_xlfn.XLOOKUP(C19,roadnames[lookupValue],roadnames[lookupKey],"ERROR"),""), "")</f>
        <v/>
      </c>
      <c r="E19" s="5"/>
      <c r="F19" s="5"/>
      <c r="G19" s="4"/>
      <c r="H19" s="4"/>
      <c r="I19" s="6"/>
      <c r="J19" s="6"/>
      <c r="L19" s="3" t="str">
        <f>IF($A19="ADD",IF(NOT(ISBLANK(K19)),_xlfn.XLOOKUP(K19,side[lookupValue],side[lookupKey],"ERROR"),""), "")</f>
        <v/>
      </c>
      <c r="M19" s="6"/>
      <c r="N19" s="8"/>
      <c r="O19" s="6" t="str">
        <f t="shared" si="0"/>
        <v/>
      </c>
      <c r="P19" s="4"/>
      <c r="R19" s="3" t="str">
        <f>IF($A19="ADD",IF(NOT(ISBLANK(Q19)),_xlfn.XLOOKUP(Q19,len_adjust_rsn[lookupValue],len_adjust_rsn[lookupKey],"ERROR"),""), "")</f>
        <v/>
      </c>
      <c r="S19" s="6" t="str">
        <f t="shared" si="1"/>
        <v/>
      </c>
      <c r="T19" s="6"/>
      <c r="U19" s="6" t="str">
        <f t="shared" si="2"/>
        <v/>
      </c>
      <c r="W19" s="3" t="str">
        <f>IF($A19="ADD",IF(NOT(ISBLANK(V19)),_xlfn.XLOOKUP(V19,ud_traffic_island_type[lookupValue],ud_traffic_island_type[lookupKey],"ERROR"),""), "")</f>
        <v/>
      </c>
      <c r="Y19" s="3" t="str">
        <f>IF($A19="ADD",IF(NOT(ISBLANK(X19)),_xlfn.XLOOKUP(X19,ud_shape[lookupValue],ud_shape[lookupKey],"ERROR"),""), "")</f>
        <v/>
      </c>
      <c r="AE19" s="8"/>
      <c r="AF19" s="7"/>
      <c r="AG19" s="4" t="str">
        <f t="shared" ca="1" si="3"/>
        <v/>
      </c>
      <c r="AH19" s="4"/>
      <c r="AI19" s="3" t="str">
        <f t="shared" si="4"/>
        <v/>
      </c>
      <c r="AJ19" s="3" t="str">
        <f>IF($A19="","",IF((AND($A19="ADD",OR(AI19="",AI19="In Use"))),"5",(_xlfn.XLOOKUP(AI19,ud_asset_status[lookupValue],ud_asset_status[lookupKey],""))))</f>
        <v/>
      </c>
      <c r="AK19" s="7"/>
      <c r="AM19" s="3" t="str">
        <f>IF($A19="ADD",IF(NOT(ISBLANK(AL19)),_xlfn.XLOOKUP(AL19,ar_replace_reason[lookupValue],ar_replace_reason[lookupKey],"ERROR"),""), "")</f>
        <v/>
      </c>
      <c r="AN19" s="3" t="str">
        <f t="shared" si="5"/>
        <v/>
      </c>
      <c r="AO19" s="3" t="str">
        <f>IF($A19="","",IF((AND($A19="ADD",OR(AN19="",AN19="Queenstown-Lakes District Council"))),"70",(_xlfn.XLOOKUP(AN19,ud_organisation_owner[lookupValue],ud_organisation_owner[lookupKey],""))))</f>
        <v/>
      </c>
      <c r="AP19" s="3" t="str">
        <f t="shared" si="6"/>
        <v/>
      </c>
      <c r="AQ19" s="3" t="str">
        <f>IF($A19="","",IF((AND($A19="ADD",OR(AP19="",AP19="Queenstown-Lakes District Council"))),"70",(_xlfn.XLOOKUP(AP19,ud_organisation_owner[lookupValue],ud_organisation_owner[lookupKey],""))))</f>
        <v/>
      </c>
      <c r="AR19" s="3" t="str">
        <f t="shared" si="7"/>
        <v/>
      </c>
      <c r="AS19" s="3" t="str">
        <f>IF($A19="","",IF((AND($A19="ADD",OR(AR19="",AR19="Local Authority"))),"17",(_xlfn.XLOOKUP(AR19,ud_sub_organisation[lookupValue],ud_sub_organisation[lookupKey],""))))</f>
        <v/>
      </c>
      <c r="AT19" s="3" t="str">
        <f t="shared" si="8"/>
        <v/>
      </c>
      <c r="AU19" s="3" t="str">
        <f>IF($A19="","",IF((AND($A19="ADD",OR(AT19="",AT19="Vested assets"))),"12",(_xlfn.XLOOKUP(AT19,ud_work_origin[lookupValue],ud_work_origin[lookupKey],""))))</f>
        <v/>
      </c>
      <c r="AV19" s="8"/>
      <c r="AW19" s="2" t="str">
        <f t="shared" si="9"/>
        <v/>
      </c>
      <c r="AX19" s="3" t="str">
        <f t="shared" si="10"/>
        <v/>
      </c>
      <c r="AY19" s="3" t="str">
        <f>IF($A19="","",IF((AND($A19="ADD",OR(AX19="",AX19="Excellent"))),"1",(_xlfn.XLOOKUP(AX19,condition[lookupValue],condition[lookupKey],""))))</f>
        <v/>
      </c>
      <c r="AZ19" s="7" t="str">
        <f t="shared" si="11"/>
        <v/>
      </c>
      <c r="BA19" s="9"/>
    </row>
    <row r="20" spans="2:53">
      <c r="B20" s="4"/>
      <c r="D20" s="3" t="str">
        <f>IF($A20="ADD",IF(NOT(ISBLANK(C20)),_xlfn.XLOOKUP(C20,roadnames[lookupValue],roadnames[lookupKey],"ERROR"),""), "")</f>
        <v/>
      </c>
      <c r="E20" s="5"/>
      <c r="F20" s="5"/>
      <c r="G20" s="4"/>
      <c r="H20" s="4"/>
      <c r="I20" s="6"/>
      <c r="J20" s="6"/>
      <c r="L20" s="3" t="str">
        <f>IF($A20="ADD",IF(NOT(ISBLANK(K20)),_xlfn.XLOOKUP(K20,side[lookupValue],side[lookupKey],"ERROR"),""), "")</f>
        <v/>
      </c>
      <c r="M20" s="6"/>
      <c r="N20" s="8"/>
      <c r="O20" s="6" t="str">
        <f t="shared" si="0"/>
        <v/>
      </c>
      <c r="P20" s="4"/>
      <c r="R20" s="3" t="str">
        <f>IF($A20="ADD",IF(NOT(ISBLANK(Q20)),_xlfn.XLOOKUP(Q20,len_adjust_rsn[lookupValue],len_adjust_rsn[lookupKey],"ERROR"),""), "")</f>
        <v/>
      </c>
      <c r="S20" s="6" t="str">
        <f t="shared" si="1"/>
        <v/>
      </c>
      <c r="T20" s="6"/>
      <c r="U20" s="6" t="str">
        <f t="shared" si="2"/>
        <v/>
      </c>
      <c r="W20" s="3" t="str">
        <f>IF($A20="ADD",IF(NOT(ISBLANK(V20)),_xlfn.XLOOKUP(V20,ud_traffic_island_type[lookupValue],ud_traffic_island_type[lookupKey],"ERROR"),""), "")</f>
        <v/>
      </c>
      <c r="Y20" s="3" t="str">
        <f>IF($A20="ADD",IF(NOT(ISBLANK(X20)),_xlfn.XLOOKUP(X20,ud_shape[lookupValue],ud_shape[lookupKey],"ERROR"),""), "")</f>
        <v/>
      </c>
      <c r="AE20" s="8"/>
      <c r="AF20" s="7"/>
      <c r="AG20" s="4" t="str">
        <f t="shared" ca="1" si="3"/>
        <v/>
      </c>
      <c r="AH20" s="4"/>
      <c r="AI20" s="3" t="str">
        <f t="shared" si="4"/>
        <v/>
      </c>
      <c r="AJ20" s="3" t="str">
        <f>IF($A20="","",IF((AND($A20="ADD",OR(AI20="",AI20="In Use"))),"5",(_xlfn.XLOOKUP(AI20,ud_asset_status[lookupValue],ud_asset_status[lookupKey],""))))</f>
        <v/>
      </c>
      <c r="AK20" s="7"/>
      <c r="AM20" s="3" t="str">
        <f>IF($A20="ADD",IF(NOT(ISBLANK(AL20)),_xlfn.XLOOKUP(AL20,ar_replace_reason[lookupValue],ar_replace_reason[lookupKey],"ERROR"),""), "")</f>
        <v/>
      </c>
      <c r="AN20" s="3" t="str">
        <f t="shared" si="5"/>
        <v/>
      </c>
      <c r="AO20" s="3" t="str">
        <f>IF($A20="","",IF((AND($A20="ADD",OR(AN20="",AN20="Queenstown-Lakes District Council"))),"70",(_xlfn.XLOOKUP(AN20,ud_organisation_owner[lookupValue],ud_organisation_owner[lookupKey],""))))</f>
        <v/>
      </c>
      <c r="AP20" s="3" t="str">
        <f t="shared" si="6"/>
        <v/>
      </c>
      <c r="AQ20" s="3" t="str">
        <f>IF($A20="","",IF((AND($A20="ADD",OR(AP20="",AP20="Queenstown-Lakes District Council"))),"70",(_xlfn.XLOOKUP(AP20,ud_organisation_owner[lookupValue],ud_organisation_owner[lookupKey],""))))</f>
        <v/>
      </c>
      <c r="AR20" s="3" t="str">
        <f t="shared" si="7"/>
        <v/>
      </c>
      <c r="AS20" s="3" t="str">
        <f>IF($A20="","",IF((AND($A20="ADD",OR(AR20="",AR20="Local Authority"))),"17",(_xlfn.XLOOKUP(AR20,ud_sub_organisation[lookupValue],ud_sub_organisation[lookupKey],""))))</f>
        <v/>
      </c>
      <c r="AT20" s="3" t="str">
        <f t="shared" si="8"/>
        <v/>
      </c>
      <c r="AU20" s="3" t="str">
        <f>IF($A20="","",IF((AND($A20="ADD",OR(AT20="",AT20="Vested assets"))),"12",(_xlfn.XLOOKUP(AT20,ud_work_origin[lookupValue],ud_work_origin[lookupKey],""))))</f>
        <v/>
      </c>
      <c r="AV20" s="8"/>
      <c r="AW20" s="2" t="str">
        <f t="shared" si="9"/>
        <v/>
      </c>
      <c r="AX20" s="3" t="str">
        <f t="shared" si="10"/>
        <v/>
      </c>
      <c r="AY20" s="3" t="str">
        <f>IF($A20="","",IF((AND($A20="ADD",OR(AX20="",AX20="Excellent"))),"1",(_xlfn.XLOOKUP(AX20,condition[lookupValue],condition[lookupKey],""))))</f>
        <v/>
      </c>
      <c r="AZ20" s="7" t="str">
        <f t="shared" si="11"/>
        <v/>
      </c>
      <c r="BA20" s="9"/>
    </row>
    <row r="21" spans="2:53">
      <c r="B21" s="4"/>
      <c r="D21" s="3" t="str">
        <f>IF($A21="ADD",IF(NOT(ISBLANK(C21)),_xlfn.XLOOKUP(C21,roadnames[lookupValue],roadnames[lookupKey],"ERROR"),""), "")</f>
        <v/>
      </c>
      <c r="E21" s="5"/>
      <c r="F21" s="5"/>
      <c r="G21" s="4"/>
      <c r="H21" s="4"/>
      <c r="I21" s="6"/>
      <c r="J21" s="6"/>
      <c r="L21" s="3" t="str">
        <f>IF($A21="ADD",IF(NOT(ISBLANK(K21)),_xlfn.XLOOKUP(K21,side[lookupValue],side[lookupKey],"ERROR"),""), "")</f>
        <v/>
      </c>
      <c r="M21" s="6"/>
      <c r="N21" s="8"/>
      <c r="O21" s="6" t="str">
        <f t="shared" si="0"/>
        <v/>
      </c>
      <c r="P21" s="4"/>
      <c r="R21" s="3" t="str">
        <f>IF($A21="ADD",IF(NOT(ISBLANK(Q21)),_xlfn.XLOOKUP(Q21,len_adjust_rsn[lookupValue],len_adjust_rsn[lookupKey],"ERROR"),""), "")</f>
        <v/>
      </c>
      <c r="S21" s="6" t="str">
        <f t="shared" si="1"/>
        <v/>
      </c>
      <c r="T21" s="6"/>
      <c r="U21" s="6" t="str">
        <f t="shared" si="2"/>
        <v/>
      </c>
      <c r="W21" s="3" t="str">
        <f>IF($A21="ADD",IF(NOT(ISBLANK(V21)),_xlfn.XLOOKUP(V21,ud_traffic_island_type[lookupValue],ud_traffic_island_type[lookupKey],"ERROR"),""), "")</f>
        <v/>
      </c>
      <c r="Y21" s="3" t="str">
        <f>IF($A21="ADD",IF(NOT(ISBLANK(X21)),_xlfn.XLOOKUP(X21,ud_shape[lookupValue],ud_shape[lookupKey],"ERROR"),""), "")</f>
        <v/>
      </c>
      <c r="AE21" s="8"/>
      <c r="AF21" s="7"/>
      <c r="AG21" s="4" t="str">
        <f t="shared" ca="1" si="3"/>
        <v/>
      </c>
      <c r="AH21" s="4"/>
      <c r="AI21" s="3" t="str">
        <f t="shared" si="4"/>
        <v/>
      </c>
      <c r="AJ21" s="3" t="str">
        <f>IF($A21="","",IF((AND($A21="ADD",OR(AI21="",AI21="In Use"))),"5",(_xlfn.XLOOKUP(AI21,ud_asset_status[lookupValue],ud_asset_status[lookupKey],""))))</f>
        <v/>
      </c>
      <c r="AK21" s="7"/>
      <c r="AM21" s="3" t="str">
        <f>IF($A21="ADD",IF(NOT(ISBLANK(AL21)),_xlfn.XLOOKUP(AL21,ar_replace_reason[lookupValue],ar_replace_reason[lookupKey],"ERROR"),""), "")</f>
        <v/>
      </c>
      <c r="AN21" s="3" t="str">
        <f t="shared" si="5"/>
        <v/>
      </c>
      <c r="AO21" s="3" t="str">
        <f>IF($A21="","",IF((AND($A21="ADD",OR(AN21="",AN21="Queenstown-Lakes District Council"))),"70",(_xlfn.XLOOKUP(AN21,ud_organisation_owner[lookupValue],ud_organisation_owner[lookupKey],""))))</f>
        <v/>
      </c>
      <c r="AP21" s="3" t="str">
        <f t="shared" si="6"/>
        <v/>
      </c>
      <c r="AQ21" s="3" t="str">
        <f>IF($A21="","",IF((AND($A21="ADD",OR(AP21="",AP21="Queenstown-Lakes District Council"))),"70",(_xlfn.XLOOKUP(AP21,ud_organisation_owner[lookupValue],ud_organisation_owner[lookupKey],""))))</f>
        <v/>
      </c>
      <c r="AR21" s="3" t="str">
        <f t="shared" si="7"/>
        <v/>
      </c>
      <c r="AS21" s="3" t="str">
        <f>IF($A21="","",IF((AND($A21="ADD",OR(AR21="",AR21="Local Authority"))),"17",(_xlfn.XLOOKUP(AR21,ud_sub_organisation[lookupValue],ud_sub_organisation[lookupKey],""))))</f>
        <v/>
      </c>
      <c r="AT21" s="3" t="str">
        <f t="shared" si="8"/>
        <v/>
      </c>
      <c r="AU21" s="3" t="str">
        <f>IF($A21="","",IF((AND($A21="ADD",OR(AT21="",AT21="Vested assets"))),"12",(_xlfn.XLOOKUP(AT21,ud_work_origin[lookupValue],ud_work_origin[lookupKey],""))))</f>
        <v/>
      </c>
      <c r="AV21" s="8"/>
      <c r="AW21" s="2" t="str">
        <f t="shared" si="9"/>
        <v/>
      </c>
      <c r="AX21" s="3" t="str">
        <f t="shared" si="10"/>
        <v/>
      </c>
      <c r="AY21" s="3" t="str">
        <f>IF($A21="","",IF((AND($A21="ADD",OR(AX21="",AX21="Excellent"))),"1",(_xlfn.XLOOKUP(AX21,condition[lookupValue],condition[lookupKey],""))))</f>
        <v/>
      </c>
      <c r="AZ21" s="7" t="str">
        <f t="shared" si="11"/>
        <v/>
      </c>
      <c r="BA21" s="9"/>
    </row>
    <row r="22" spans="2:53">
      <c r="B22" s="4"/>
      <c r="D22" s="3" t="str">
        <f>IF($A22="ADD",IF(NOT(ISBLANK(C22)),_xlfn.XLOOKUP(C22,roadnames[lookupValue],roadnames[lookupKey],"ERROR"),""), "")</f>
        <v/>
      </c>
      <c r="E22" s="5"/>
      <c r="F22" s="5"/>
      <c r="G22" s="4"/>
      <c r="H22" s="4"/>
      <c r="I22" s="6"/>
      <c r="J22" s="6"/>
      <c r="L22" s="3" t="str">
        <f>IF($A22="ADD",IF(NOT(ISBLANK(K22)),_xlfn.XLOOKUP(K22,side[lookupValue],side[lookupKey],"ERROR"),""), "")</f>
        <v/>
      </c>
      <c r="M22" s="6"/>
      <c r="N22" s="8"/>
      <c r="O22" s="6" t="str">
        <f t="shared" si="0"/>
        <v/>
      </c>
      <c r="P22" s="4"/>
      <c r="R22" s="3" t="str">
        <f>IF($A22="ADD",IF(NOT(ISBLANK(Q22)),_xlfn.XLOOKUP(Q22,len_adjust_rsn[lookupValue],len_adjust_rsn[lookupKey],"ERROR"),""), "")</f>
        <v/>
      </c>
      <c r="S22" s="6" t="str">
        <f t="shared" si="1"/>
        <v/>
      </c>
      <c r="T22" s="6"/>
      <c r="U22" s="6" t="str">
        <f t="shared" si="2"/>
        <v/>
      </c>
      <c r="W22" s="3" t="str">
        <f>IF($A22="ADD",IF(NOT(ISBLANK(V22)),_xlfn.XLOOKUP(V22,ud_traffic_island_type[lookupValue],ud_traffic_island_type[lookupKey],"ERROR"),""), "")</f>
        <v/>
      </c>
      <c r="Y22" s="3" t="str">
        <f>IF($A22="ADD",IF(NOT(ISBLANK(X22)),_xlfn.XLOOKUP(X22,ud_shape[lookupValue],ud_shape[lookupKey],"ERROR"),""), "")</f>
        <v/>
      </c>
      <c r="AE22" s="8"/>
      <c r="AF22" s="7"/>
      <c r="AG22" s="4" t="str">
        <f t="shared" ca="1" si="3"/>
        <v/>
      </c>
      <c r="AH22" s="4"/>
      <c r="AI22" s="3" t="str">
        <f t="shared" si="4"/>
        <v/>
      </c>
      <c r="AJ22" s="3" t="str">
        <f>IF($A22="","",IF((AND($A22="ADD",OR(AI22="",AI22="In Use"))),"5",(_xlfn.XLOOKUP(AI22,ud_asset_status[lookupValue],ud_asset_status[lookupKey],""))))</f>
        <v/>
      </c>
      <c r="AK22" s="7"/>
      <c r="AM22" s="3" t="str">
        <f>IF($A22="ADD",IF(NOT(ISBLANK(AL22)),_xlfn.XLOOKUP(AL22,ar_replace_reason[lookupValue],ar_replace_reason[lookupKey],"ERROR"),""), "")</f>
        <v/>
      </c>
      <c r="AN22" s="3" t="str">
        <f t="shared" si="5"/>
        <v/>
      </c>
      <c r="AO22" s="3" t="str">
        <f>IF($A22="","",IF((AND($A22="ADD",OR(AN22="",AN22="Queenstown-Lakes District Council"))),"70",(_xlfn.XLOOKUP(AN22,ud_organisation_owner[lookupValue],ud_organisation_owner[lookupKey],""))))</f>
        <v/>
      </c>
      <c r="AP22" s="3" t="str">
        <f t="shared" si="6"/>
        <v/>
      </c>
      <c r="AQ22" s="3" t="str">
        <f>IF($A22="","",IF((AND($A22="ADD",OR(AP22="",AP22="Queenstown-Lakes District Council"))),"70",(_xlfn.XLOOKUP(AP22,ud_organisation_owner[lookupValue],ud_organisation_owner[lookupKey],""))))</f>
        <v/>
      </c>
      <c r="AR22" s="3" t="str">
        <f t="shared" si="7"/>
        <v/>
      </c>
      <c r="AS22" s="3" t="str">
        <f>IF($A22="","",IF((AND($A22="ADD",OR(AR22="",AR22="Local Authority"))),"17",(_xlfn.XLOOKUP(AR22,ud_sub_organisation[lookupValue],ud_sub_organisation[lookupKey],""))))</f>
        <v/>
      </c>
      <c r="AT22" s="3" t="str">
        <f t="shared" si="8"/>
        <v/>
      </c>
      <c r="AU22" s="3" t="str">
        <f>IF($A22="","",IF((AND($A22="ADD",OR(AT22="",AT22="Vested assets"))),"12",(_xlfn.XLOOKUP(AT22,ud_work_origin[lookupValue],ud_work_origin[lookupKey],""))))</f>
        <v/>
      </c>
      <c r="AV22" s="8"/>
      <c r="AW22" s="2" t="str">
        <f t="shared" si="9"/>
        <v/>
      </c>
      <c r="AX22" s="3" t="str">
        <f t="shared" si="10"/>
        <v/>
      </c>
      <c r="AY22" s="3" t="str">
        <f>IF($A22="","",IF((AND($A22="ADD",OR(AX22="",AX22="Excellent"))),"1",(_xlfn.XLOOKUP(AX22,condition[lookupValue],condition[lookupKey],""))))</f>
        <v/>
      </c>
      <c r="AZ22" s="7" t="str">
        <f t="shared" si="11"/>
        <v/>
      </c>
      <c r="BA22" s="9"/>
    </row>
    <row r="23" spans="2:53">
      <c r="B23" s="4"/>
      <c r="D23" s="3" t="str">
        <f>IF($A23="ADD",IF(NOT(ISBLANK(C23)),_xlfn.XLOOKUP(C23,roadnames[lookupValue],roadnames[lookupKey],"ERROR"),""), "")</f>
        <v/>
      </c>
      <c r="E23" s="5"/>
      <c r="F23" s="5"/>
      <c r="G23" s="4"/>
      <c r="H23" s="4"/>
      <c r="I23" s="6"/>
      <c r="J23" s="6"/>
      <c r="L23" s="3" t="str">
        <f>IF($A23="ADD",IF(NOT(ISBLANK(K23)),_xlfn.XLOOKUP(K23,side[lookupValue],side[lookupKey],"ERROR"),""), "")</f>
        <v/>
      </c>
      <c r="M23" s="6"/>
      <c r="N23" s="8"/>
      <c r="O23" s="6" t="str">
        <f t="shared" si="0"/>
        <v/>
      </c>
      <c r="P23" s="4"/>
      <c r="R23" s="3" t="str">
        <f>IF($A23="ADD",IF(NOT(ISBLANK(Q23)),_xlfn.XLOOKUP(Q23,len_adjust_rsn[lookupValue],len_adjust_rsn[lookupKey],"ERROR"),""), "")</f>
        <v/>
      </c>
      <c r="S23" s="6" t="str">
        <f t="shared" si="1"/>
        <v/>
      </c>
      <c r="T23" s="6"/>
      <c r="U23" s="6" t="str">
        <f t="shared" si="2"/>
        <v/>
      </c>
      <c r="W23" s="3" t="str">
        <f>IF($A23="ADD",IF(NOT(ISBLANK(V23)),_xlfn.XLOOKUP(V23,ud_traffic_island_type[lookupValue],ud_traffic_island_type[lookupKey],"ERROR"),""), "")</f>
        <v/>
      </c>
      <c r="Y23" s="3" t="str">
        <f>IF($A23="ADD",IF(NOT(ISBLANK(X23)),_xlfn.XLOOKUP(X23,ud_shape[lookupValue],ud_shape[lookupKey],"ERROR"),""), "")</f>
        <v/>
      </c>
      <c r="AE23" s="8"/>
      <c r="AF23" s="7"/>
      <c r="AG23" s="4" t="str">
        <f t="shared" ca="1" si="3"/>
        <v/>
      </c>
      <c r="AH23" s="4"/>
      <c r="AI23" s="3" t="str">
        <f t="shared" si="4"/>
        <v/>
      </c>
      <c r="AJ23" s="3" t="str">
        <f>IF($A23="","",IF((AND($A23="ADD",OR(AI23="",AI23="In Use"))),"5",(_xlfn.XLOOKUP(AI23,ud_asset_status[lookupValue],ud_asset_status[lookupKey],""))))</f>
        <v/>
      </c>
      <c r="AK23" s="7"/>
      <c r="AM23" s="3" t="str">
        <f>IF($A23="ADD",IF(NOT(ISBLANK(AL23)),_xlfn.XLOOKUP(AL23,ar_replace_reason[lookupValue],ar_replace_reason[lookupKey],"ERROR"),""), "")</f>
        <v/>
      </c>
      <c r="AN23" s="3" t="str">
        <f t="shared" si="5"/>
        <v/>
      </c>
      <c r="AO23" s="3" t="str">
        <f>IF($A23="","",IF((AND($A23="ADD",OR(AN23="",AN23="Queenstown-Lakes District Council"))),"70",(_xlfn.XLOOKUP(AN23,ud_organisation_owner[lookupValue],ud_organisation_owner[lookupKey],""))))</f>
        <v/>
      </c>
      <c r="AP23" s="3" t="str">
        <f t="shared" si="6"/>
        <v/>
      </c>
      <c r="AQ23" s="3" t="str">
        <f>IF($A23="","",IF((AND($A23="ADD",OR(AP23="",AP23="Queenstown-Lakes District Council"))),"70",(_xlfn.XLOOKUP(AP23,ud_organisation_owner[lookupValue],ud_organisation_owner[lookupKey],""))))</f>
        <v/>
      </c>
      <c r="AR23" s="3" t="str">
        <f t="shared" si="7"/>
        <v/>
      </c>
      <c r="AS23" s="3" t="str">
        <f>IF($A23="","",IF((AND($A23="ADD",OR(AR23="",AR23="Local Authority"))),"17",(_xlfn.XLOOKUP(AR23,ud_sub_organisation[lookupValue],ud_sub_organisation[lookupKey],""))))</f>
        <v/>
      </c>
      <c r="AT23" s="3" t="str">
        <f t="shared" si="8"/>
        <v/>
      </c>
      <c r="AU23" s="3" t="str">
        <f>IF($A23="","",IF((AND($A23="ADD",OR(AT23="",AT23="Vested assets"))),"12",(_xlfn.XLOOKUP(AT23,ud_work_origin[lookupValue],ud_work_origin[lookupKey],""))))</f>
        <v/>
      </c>
      <c r="AV23" s="8"/>
      <c r="AW23" s="2" t="str">
        <f t="shared" si="9"/>
        <v/>
      </c>
      <c r="AX23" s="3" t="str">
        <f t="shared" si="10"/>
        <v/>
      </c>
      <c r="AY23" s="3" t="str">
        <f>IF($A23="","",IF((AND($A23="ADD",OR(AX23="",AX23="Excellent"))),"1",(_xlfn.XLOOKUP(AX23,condition[lookupValue],condition[lookupKey],""))))</f>
        <v/>
      </c>
      <c r="AZ23" s="7" t="str">
        <f t="shared" si="11"/>
        <v/>
      </c>
      <c r="BA23" s="9"/>
    </row>
    <row r="24" spans="2:53">
      <c r="B24" s="4"/>
      <c r="D24" s="3" t="str">
        <f>IF($A24="ADD",IF(NOT(ISBLANK(C24)),_xlfn.XLOOKUP(C24,roadnames[lookupValue],roadnames[lookupKey],"ERROR"),""), "")</f>
        <v/>
      </c>
      <c r="E24" s="5"/>
      <c r="F24" s="5"/>
      <c r="G24" s="4"/>
      <c r="H24" s="4"/>
      <c r="I24" s="6"/>
      <c r="J24" s="6"/>
      <c r="L24" s="3" t="str">
        <f>IF($A24="ADD",IF(NOT(ISBLANK(K24)),_xlfn.XLOOKUP(K24,side[lookupValue],side[lookupKey],"ERROR"),""), "")</f>
        <v/>
      </c>
      <c r="M24" s="6"/>
      <c r="N24" s="8"/>
      <c r="O24" s="6" t="str">
        <f t="shared" si="0"/>
        <v/>
      </c>
      <c r="P24" s="4"/>
      <c r="R24" s="3" t="str">
        <f>IF($A24="ADD",IF(NOT(ISBLANK(Q24)),_xlfn.XLOOKUP(Q24,len_adjust_rsn[lookupValue],len_adjust_rsn[lookupKey],"ERROR"),""), "")</f>
        <v/>
      </c>
      <c r="S24" s="6" t="str">
        <f t="shared" si="1"/>
        <v/>
      </c>
      <c r="T24" s="6"/>
      <c r="U24" s="6" t="str">
        <f t="shared" si="2"/>
        <v/>
      </c>
      <c r="W24" s="3" t="str">
        <f>IF($A24="ADD",IF(NOT(ISBLANK(V24)),_xlfn.XLOOKUP(V24,ud_traffic_island_type[lookupValue],ud_traffic_island_type[lookupKey],"ERROR"),""), "")</f>
        <v/>
      </c>
      <c r="Y24" s="3" t="str">
        <f>IF($A24="ADD",IF(NOT(ISBLANK(X24)),_xlfn.XLOOKUP(X24,ud_shape[lookupValue],ud_shape[lookupKey],"ERROR"),""), "")</f>
        <v/>
      </c>
      <c r="AE24" s="8"/>
      <c r="AF24" s="7"/>
      <c r="AG24" s="4" t="str">
        <f t="shared" ca="1" si="3"/>
        <v/>
      </c>
      <c r="AH24" s="4"/>
      <c r="AI24" s="3" t="str">
        <f t="shared" si="4"/>
        <v/>
      </c>
      <c r="AJ24" s="3" t="str">
        <f>IF($A24="","",IF((AND($A24="ADD",OR(AI24="",AI24="In Use"))),"5",(_xlfn.XLOOKUP(AI24,ud_asset_status[lookupValue],ud_asset_status[lookupKey],""))))</f>
        <v/>
      </c>
      <c r="AK24" s="7"/>
      <c r="AM24" s="3" t="str">
        <f>IF($A24="ADD",IF(NOT(ISBLANK(AL24)),_xlfn.XLOOKUP(AL24,ar_replace_reason[lookupValue],ar_replace_reason[lookupKey],"ERROR"),""), "")</f>
        <v/>
      </c>
      <c r="AN24" s="3" t="str">
        <f t="shared" si="5"/>
        <v/>
      </c>
      <c r="AO24" s="3" t="str">
        <f>IF($A24="","",IF((AND($A24="ADD",OR(AN24="",AN24="Queenstown-Lakes District Council"))),"70",(_xlfn.XLOOKUP(AN24,ud_organisation_owner[lookupValue],ud_organisation_owner[lookupKey],""))))</f>
        <v/>
      </c>
      <c r="AP24" s="3" t="str">
        <f t="shared" si="6"/>
        <v/>
      </c>
      <c r="AQ24" s="3" t="str">
        <f>IF($A24="","",IF((AND($A24="ADD",OR(AP24="",AP24="Queenstown-Lakes District Council"))),"70",(_xlfn.XLOOKUP(AP24,ud_organisation_owner[lookupValue],ud_organisation_owner[lookupKey],""))))</f>
        <v/>
      </c>
      <c r="AR24" s="3" t="str">
        <f t="shared" si="7"/>
        <v/>
      </c>
      <c r="AS24" s="3" t="str">
        <f>IF($A24="","",IF((AND($A24="ADD",OR(AR24="",AR24="Local Authority"))),"17",(_xlfn.XLOOKUP(AR24,ud_sub_organisation[lookupValue],ud_sub_organisation[lookupKey],""))))</f>
        <v/>
      </c>
      <c r="AT24" s="3" t="str">
        <f t="shared" si="8"/>
        <v/>
      </c>
      <c r="AU24" s="3" t="str">
        <f>IF($A24="","",IF((AND($A24="ADD",OR(AT24="",AT24="Vested assets"))),"12",(_xlfn.XLOOKUP(AT24,ud_work_origin[lookupValue],ud_work_origin[lookupKey],""))))</f>
        <v/>
      </c>
      <c r="AV24" s="8"/>
      <c r="AW24" s="2" t="str">
        <f t="shared" si="9"/>
        <v/>
      </c>
      <c r="AX24" s="3" t="str">
        <f t="shared" si="10"/>
        <v/>
      </c>
      <c r="AY24" s="3" t="str">
        <f>IF($A24="","",IF((AND($A24="ADD",OR(AX24="",AX24="Excellent"))),"1",(_xlfn.XLOOKUP(AX24,condition[lookupValue],condition[lookupKey],""))))</f>
        <v/>
      </c>
      <c r="AZ24" s="7" t="str">
        <f t="shared" si="11"/>
        <v/>
      </c>
      <c r="BA24" s="9"/>
    </row>
    <row r="25" spans="2:53">
      <c r="B25" s="4"/>
      <c r="D25" s="3" t="str">
        <f>IF($A25="ADD",IF(NOT(ISBLANK(C25)),_xlfn.XLOOKUP(C25,roadnames[lookupValue],roadnames[lookupKey],"ERROR"),""), "")</f>
        <v/>
      </c>
      <c r="E25" s="5"/>
      <c r="F25" s="5"/>
      <c r="G25" s="4"/>
      <c r="H25" s="4"/>
      <c r="I25" s="6"/>
      <c r="J25" s="6"/>
      <c r="L25" s="3" t="str">
        <f>IF($A25="ADD",IF(NOT(ISBLANK(K25)),_xlfn.XLOOKUP(K25,side[lookupValue],side[lookupKey],"ERROR"),""), "")</f>
        <v/>
      </c>
      <c r="M25" s="6"/>
      <c r="N25" s="8"/>
      <c r="O25" s="6" t="str">
        <f t="shared" si="0"/>
        <v/>
      </c>
      <c r="P25" s="4"/>
      <c r="R25" s="3" t="str">
        <f>IF($A25="ADD",IF(NOT(ISBLANK(Q25)),_xlfn.XLOOKUP(Q25,len_adjust_rsn[lookupValue],len_adjust_rsn[lookupKey],"ERROR"),""), "")</f>
        <v/>
      </c>
      <c r="S25" s="6" t="str">
        <f t="shared" si="1"/>
        <v/>
      </c>
      <c r="T25" s="6"/>
      <c r="U25" s="6" t="str">
        <f t="shared" si="2"/>
        <v/>
      </c>
      <c r="W25" s="3" t="str">
        <f>IF($A25="ADD",IF(NOT(ISBLANK(V25)),_xlfn.XLOOKUP(V25,ud_traffic_island_type[lookupValue],ud_traffic_island_type[lookupKey],"ERROR"),""), "")</f>
        <v/>
      </c>
      <c r="Y25" s="3" t="str">
        <f>IF($A25="ADD",IF(NOT(ISBLANK(X25)),_xlfn.XLOOKUP(X25,ud_shape[lookupValue],ud_shape[lookupKey],"ERROR"),""), "")</f>
        <v/>
      </c>
      <c r="AE25" s="8"/>
      <c r="AF25" s="7"/>
      <c r="AG25" s="4" t="str">
        <f t="shared" ca="1" si="3"/>
        <v/>
      </c>
      <c r="AH25" s="4"/>
      <c r="AI25" s="3" t="str">
        <f t="shared" si="4"/>
        <v/>
      </c>
      <c r="AJ25" s="3" t="str">
        <f>IF($A25="","",IF((AND($A25="ADD",OR(AI25="",AI25="In Use"))),"5",(_xlfn.XLOOKUP(AI25,ud_asset_status[lookupValue],ud_asset_status[lookupKey],""))))</f>
        <v/>
      </c>
      <c r="AK25" s="7"/>
      <c r="AM25" s="3" t="str">
        <f>IF($A25="ADD",IF(NOT(ISBLANK(AL25)),_xlfn.XLOOKUP(AL25,ar_replace_reason[lookupValue],ar_replace_reason[lookupKey],"ERROR"),""), "")</f>
        <v/>
      </c>
      <c r="AN25" s="3" t="str">
        <f t="shared" si="5"/>
        <v/>
      </c>
      <c r="AO25" s="3" t="str">
        <f>IF($A25="","",IF((AND($A25="ADD",OR(AN25="",AN25="Queenstown-Lakes District Council"))),"70",(_xlfn.XLOOKUP(AN25,ud_organisation_owner[lookupValue],ud_organisation_owner[lookupKey],""))))</f>
        <v/>
      </c>
      <c r="AP25" s="3" t="str">
        <f t="shared" si="6"/>
        <v/>
      </c>
      <c r="AQ25" s="3" t="str">
        <f>IF($A25="","",IF((AND($A25="ADD",OR(AP25="",AP25="Queenstown-Lakes District Council"))),"70",(_xlfn.XLOOKUP(AP25,ud_organisation_owner[lookupValue],ud_organisation_owner[lookupKey],""))))</f>
        <v/>
      </c>
      <c r="AR25" s="3" t="str">
        <f t="shared" si="7"/>
        <v/>
      </c>
      <c r="AS25" s="3" t="str">
        <f>IF($A25="","",IF((AND($A25="ADD",OR(AR25="",AR25="Local Authority"))),"17",(_xlfn.XLOOKUP(AR25,ud_sub_organisation[lookupValue],ud_sub_organisation[lookupKey],""))))</f>
        <v/>
      </c>
      <c r="AT25" s="3" t="str">
        <f t="shared" si="8"/>
        <v/>
      </c>
      <c r="AU25" s="3" t="str">
        <f>IF($A25="","",IF((AND($A25="ADD",OR(AT25="",AT25="Vested assets"))),"12",(_xlfn.XLOOKUP(AT25,ud_work_origin[lookupValue],ud_work_origin[lookupKey],""))))</f>
        <v/>
      </c>
      <c r="AV25" s="8"/>
      <c r="AW25" s="2" t="str">
        <f t="shared" si="9"/>
        <v/>
      </c>
      <c r="AX25" s="3" t="str">
        <f t="shared" si="10"/>
        <v/>
      </c>
      <c r="AY25" s="3" t="str">
        <f>IF($A25="","",IF((AND($A25="ADD",OR(AX25="",AX25="Excellent"))),"1",(_xlfn.XLOOKUP(AX25,condition[lookupValue],condition[lookupKey],""))))</f>
        <v/>
      </c>
      <c r="AZ25" s="7" t="str">
        <f t="shared" si="11"/>
        <v/>
      </c>
      <c r="BA25" s="9"/>
    </row>
    <row r="26" spans="2:53">
      <c r="B26" s="4"/>
      <c r="D26" s="3" t="str">
        <f>IF($A26="ADD",IF(NOT(ISBLANK(C26)),_xlfn.XLOOKUP(C26,roadnames[lookupValue],roadnames[lookupKey],"ERROR"),""), "")</f>
        <v/>
      </c>
      <c r="E26" s="5"/>
      <c r="F26" s="5"/>
      <c r="G26" s="4"/>
      <c r="H26" s="4"/>
      <c r="I26" s="6"/>
      <c r="J26" s="6"/>
      <c r="L26" s="3" t="str">
        <f>IF($A26="ADD",IF(NOT(ISBLANK(K26)),_xlfn.XLOOKUP(K26,side[lookupValue],side[lookupKey],"ERROR"),""), "")</f>
        <v/>
      </c>
      <c r="M26" s="6"/>
      <c r="N26" s="8"/>
      <c r="O26" s="6" t="str">
        <f t="shared" si="0"/>
        <v/>
      </c>
      <c r="P26" s="4"/>
      <c r="R26" s="3" t="str">
        <f>IF($A26="ADD",IF(NOT(ISBLANK(Q26)),_xlfn.XLOOKUP(Q26,len_adjust_rsn[lookupValue],len_adjust_rsn[lookupKey],"ERROR"),""), "")</f>
        <v/>
      </c>
      <c r="S26" s="6" t="str">
        <f t="shared" si="1"/>
        <v/>
      </c>
      <c r="T26" s="6"/>
      <c r="U26" s="6" t="str">
        <f t="shared" si="2"/>
        <v/>
      </c>
      <c r="W26" s="3" t="str">
        <f>IF($A26="ADD",IF(NOT(ISBLANK(V26)),_xlfn.XLOOKUP(V26,ud_traffic_island_type[lookupValue],ud_traffic_island_type[lookupKey],"ERROR"),""), "")</f>
        <v/>
      </c>
      <c r="Y26" s="3" t="str">
        <f>IF($A26="ADD",IF(NOT(ISBLANK(X26)),_xlfn.XLOOKUP(X26,ud_shape[lookupValue],ud_shape[lookupKey],"ERROR"),""), "")</f>
        <v/>
      </c>
      <c r="AE26" s="8"/>
      <c r="AF26" s="7"/>
      <c r="AG26" s="4" t="str">
        <f t="shared" ca="1" si="3"/>
        <v/>
      </c>
      <c r="AH26" s="4"/>
      <c r="AI26" s="3" t="str">
        <f t="shared" si="4"/>
        <v/>
      </c>
      <c r="AJ26" s="3" t="str">
        <f>IF($A26="","",IF((AND($A26="ADD",OR(AI26="",AI26="In Use"))),"5",(_xlfn.XLOOKUP(AI26,ud_asset_status[lookupValue],ud_asset_status[lookupKey],""))))</f>
        <v/>
      </c>
      <c r="AK26" s="7"/>
      <c r="AM26" s="3" t="str">
        <f>IF($A26="ADD",IF(NOT(ISBLANK(AL26)),_xlfn.XLOOKUP(AL26,ar_replace_reason[lookupValue],ar_replace_reason[lookupKey],"ERROR"),""), "")</f>
        <v/>
      </c>
      <c r="AN26" s="3" t="str">
        <f t="shared" si="5"/>
        <v/>
      </c>
      <c r="AO26" s="3" t="str">
        <f>IF($A26="","",IF((AND($A26="ADD",OR(AN26="",AN26="Queenstown-Lakes District Council"))),"70",(_xlfn.XLOOKUP(AN26,ud_organisation_owner[lookupValue],ud_organisation_owner[lookupKey],""))))</f>
        <v/>
      </c>
      <c r="AP26" s="3" t="str">
        <f t="shared" si="6"/>
        <v/>
      </c>
      <c r="AQ26" s="3" t="str">
        <f>IF($A26="","",IF((AND($A26="ADD",OR(AP26="",AP26="Queenstown-Lakes District Council"))),"70",(_xlfn.XLOOKUP(AP26,ud_organisation_owner[lookupValue],ud_organisation_owner[lookupKey],""))))</f>
        <v/>
      </c>
      <c r="AR26" s="3" t="str">
        <f t="shared" si="7"/>
        <v/>
      </c>
      <c r="AS26" s="3" t="str">
        <f>IF($A26="","",IF((AND($A26="ADD",OR(AR26="",AR26="Local Authority"))),"17",(_xlfn.XLOOKUP(AR26,ud_sub_organisation[lookupValue],ud_sub_organisation[lookupKey],""))))</f>
        <v/>
      </c>
      <c r="AT26" s="3" t="str">
        <f t="shared" si="8"/>
        <v/>
      </c>
      <c r="AU26" s="3" t="str">
        <f>IF($A26="","",IF((AND($A26="ADD",OR(AT26="",AT26="Vested assets"))),"12",(_xlfn.XLOOKUP(AT26,ud_work_origin[lookupValue],ud_work_origin[lookupKey],""))))</f>
        <v/>
      </c>
      <c r="AV26" s="8"/>
      <c r="AW26" s="2" t="str">
        <f t="shared" si="9"/>
        <v/>
      </c>
      <c r="AX26" s="3" t="str">
        <f t="shared" si="10"/>
        <v/>
      </c>
      <c r="AY26" s="3" t="str">
        <f>IF($A26="","",IF((AND($A26="ADD",OR(AX26="",AX26="Excellent"))),"1",(_xlfn.XLOOKUP(AX26,condition[lookupValue],condition[lookupKey],""))))</f>
        <v/>
      </c>
      <c r="AZ26" s="7" t="str">
        <f t="shared" si="11"/>
        <v/>
      </c>
      <c r="BA26" s="9"/>
    </row>
    <row r="27" spans="2:53">
      <c r="B27" s="4"/>
      <c r="D27" s="3" t="str">
        <f>IF($A27="ADD",IF(NOT(ISBLANK(C27)),_xlfn.XLOOKUP(C27,roadnames[lookupValue],roadnames[lookupKey],"ERROR"),""), "")</f>
        <v/>
      </c>
      <c r="E27" s="5"/>
      <c r="F27" s="5"/>
      <c r="G27" s="4"/>
      <c r="H27" s="4"/>
      <c r="I27" s="6"/>
      <c r="J27" s="6"/>
      <c r="L27" s="3" t="str">
        <f>IF($A27="ADD",IF(NOT(ISBLANK(K27)),_xlfn.XLOOKUP(K27,side[lookupValue],side[lookupKey],"ERROR"),""), "")</f>
        <v/>
      </c>
      <c r="M27" s="6"/>
      <c r="N27" s="8"/>
      <c r="O27" s="6" t="str">
        <f t="shared" si="0"/>
        <v/>
      </c>
      <c r="P27" s="4"/>
      <c r="R27" s="3" t="str">
        <f>IF($A27="ADD",IF(NOT(ISBLANK(Q27)),_xlfn.XLOOKUP(Q27,len_adjust_rsn[lookupValue],len_adjust_rsn[lookupKey],"ERROR"),""), "")</f>
        <v/>
      </c>
      <c r="S27" s="6" t="str">
        <f t="shared" si="1"/>
        <v/>
      </c>
      <c r="T27" s="6"/>
      <c r="U27" s="6" t="str">
        <f t="shared" si="2"/>
        <v/>
      </c>
      <c r="W27" s="3" t="str">
        <f>IF($A27="ADD",IF(NOT(ISBLANK(V27)),_xlfn.XLOOKUP(V27,ud_traffic_island_type[lookupValue],ud_traffic_island_type[lookupKey],"ERROR"),""), "")</f>
        <v/>
      </c>
      <c r="Y27" s="3" t="str">
        <f>IF($A27="ADD",IF(NOT(ISBLANK(X27)),_xlfn.XLOOKUP(X27,ud_shape[lookupValue],ud_shape[lookupKey],"ERROR"),""), "")</f>
        <v/>
      </c>
      <c r="AE27" s="8"/>
      <c r="AF27" s="7"/>
      <c r="AG27" s="4" t="str">
        <f t="shared" ca="1" si="3"/>
        <v/>
      </c>
      <c r="AH27" s="4"/>
      <c r="AI27" s="3" t="str">
        <f t="shared" si="4"/>
        <v/>
      </c>
      <c r="AJ27" s="3" t="str">
        <f>IF($A27="","",IF((AND($A27="ADD",OR(AI27="",AI27="In Use"))),"5",(_xlfn.XLOOKUP(AI27,ud_asset_status[lookupValue],ud_asset_status[lookupKey],""))))</f>
        <v/>
      </c>
      <c r="AK27" s="7"/>
      <c r="AM27" s="3" t="str">
        <f>IF($A27="ADD",IF(NOT(ISBLANK(AL27)),_xlfn.XLOOKUP(AL27,ar_replace_reason[lookupValue],ar_replace_reason[lookupKey],"ERROR"),""), "")</f>
        <v/>
      </c>
      <c r="AN27" s="3" t="str">
        <f t="shared" si="5"/>
        <v/>
      </c>
      <c r="AO27" s="3" t="str">
        <f>IF($A27="","",IF((AND($A27="ADD",OR(AN27="",AN27="Queenstown-Lakes District Council"))),"70",(_xlfn.XLOOKUP(AN27,ud_organisation_owner[lookupValue],ud_organisation_owner[lookupKey],""))))</f>
        <v/>
      </c>
      <c r="AP27" s="3" t="str">
        <f t="shared" si="6"/>
        <v/>
      </c>
      <c r="AQ27" s="3" t="str">
        <f>IF($A27="","",IF((AND($A27="ADD",OR(AP27="",AP27="Queenstown-Lakes District Council"))),"70",(_xlfn.XLOOKUP(AP27,ud_organisation_owner[lookupValue],ud_organisation_owner[lookupKey],""))))</f>
        <v/>
      </c>
      <c r="AR27" s="3" t="str">
        <f t="shared" si="7"/>
        <v/>
      </c>
      <c r="AS27" s="3" t="str">
        <f>IF($A27="","",IF((AND($A27="ADD",OR(AR27="",AR27="Local Authority"))),"17",(_xlfn.XLOOKUP(AR27,ud_sub_organisation[lookupValue],ud_sub_organisation[lookupKey],""))))</f>
        <v/>
      </c>
      <c r="AT27" s="3" t="str">
        <f t="shared" si="8"/>
        <v/>
      </c>
      <c r="AU27" s="3" t="str">
        <f>IF($A27="","",IF((AND($A27="ADD",OR(AT27="",AT27="Vested assets"))),"12",(_xlfn.XLOOKUP(AT27,ud_work_origin[lookupValue],ud_work_origin[lookupKey],""))))</f>
        <v/>
      </c>
      <c r="AV27" s="8"/>
      <c r="AW27" s="2" t="str">
        <f t="shared" si="9"/>
        <v/>
      </c>
      <c r="AX27" s="3" t="str">
        <f t="shared" si="10"/>
        <v/>
      </c>
      <c r="AY27" s="3" t="str">
        <f>IF($A27="","",IF((AND($A27="ADD",OR(AX27="",AX27="Excellent"))),"1",(_xlfn.XLOOKUP(AX27,condition[lookupValue],condition[lookupKey],""))))</f>
        <v/>
      </c>
      <c r="AZ27" s="7" t="str">
        <f t="shared" si="11"/>
        <v/>
      </c>
      <c r="BA27" s="9"/>
    </row>
    <row r="28" spans="2:53">
      <c r="B28" s="4"/>
      <c r="D28" s="3" t="str">
        <f>IF($A28="ADD",IF(NOT(ISBLANK(C28)),_xlfn.XLOOKUP(C28,roadnames[lookupValue],roadnames[lookupKey],"ERROR"),""), "")</f>
        <v/>
      </c>
      <c r="E28" s="5"/>
      <c r="F28" s="5"/>
      <c r="G28" s="4"/>
      <c r="H28" s="4"/>
      <c r="I28" s="6"/>
      <c r="J28" s="6"/>
      <c r="L28" s="3" t="str">
        <f>IF($A28="ADD",IF(NOT(ISBLANK(K28)),_xlfn.XLOOKUP(K28,side[lookupValue],side[lookupKey],"ERROR"),""), "")</f>
        <v/>
      </c>
      <c r="M28" s="6"/>
      <c r="N28" s="8"/>
      <c r="O28" s="6" t="str">
        <f t="shared" si="0"/>
        <v/>
      </c>
      <c r="P28" s="4"/>
      <c r="R28" s="3" t="str">
        <f>IF($A28="ADD",IF(NOT(ISBLANK(Q28)),_xlfn.XLOOKUP(Q28,len_adjust_rsn[lookupValue],len_adjust_rsn[lookupKey],"ERROR"),""), "")</f>
        <v/>
      </c>
      <c r="S28" s="6" t="str">
        <f t="shared" si="1"/>
        <v/>
      </c>
      <c r="T28" s="6"/>
      <c r="U28" s="6" t="str">
        <f t="shared" si="2"/>
        <v/>
      </c>
      <c r="W28" s="3" t="str">
        <f>IF($A28="ADD",IF(NOT(ISBLANK(V28)),_xlfn.XLOOKUP(V28,ud_traffic_island_type[lookupValue],ud_traffic_island_type[lookupKey],"ERROR"),""), "")</f>
        <v/>
      </c>
      <c r="Y28" s="3" t="str">
        <f>IF($A28="ADD",IF(NOT(ISBLANK(X28)),_xlfn.XLOOKUP(X28,ud_shape[lookupValue],ud_shape[lookupKey],"ERROR"),""), "")</f>
        <v/>
      </c>
      <c r="AE28" s="8"/>
      <c r="AF28" s="7"/>
      <c r="AG28" s="4" t="str">
        <f t="shared" ca="1" si="3"/>
        <v/>
      </c>
      <c r="AH28" s="4"/>
      <c r="AI28" s="3" t="str">
        <f t="shared" si="4"/>
        <v/>
      </c>
      <c r="AJ28" s="3" t="str">
        <f>IF($A28="","",IF((AND($A28="ADD",OR(AI28="",AI28="In Use"))),"5",(_xlfn.XLOOKUP(AI28,ud_asset_status[lookupValue],ud_asset_status[lookupKey],""))))</f>
        <v/>
      </c>
      <c r="AK28" s="7"/>
      <c r="AM28" s="3" t="str">
        <f>IF($A28="ADD",IF(NOT(ISBLANK(AL28)),_xlfn.XLOOKUP(AL28,ar_replace_reason[lookupValue],ar_replace_reason[lookupKey],"ERROR"),""), "")</f>
        <v/>
      </c>
      <c r="AN28" s="3" t="str">
        <f t="shared" si="5"/>
        <v/>
      </c>
      <c r="AO28" s="3" t="str">
        <f>IF($A28="","",IF((AND($A28="ADD",OR(AN28="",AN28="Queenstown-Lakes District Council"))),"70",(_xlfn.XLOOKUP(AN28,ud_organisation_owner[lookupValue],ud_organisation_owner[lookupKey],""))))</f>
        <v/>
      </c>
      <c r="AP28" s="3" t="str">
        <f t="shared" si="6"/>
        <v/>
      </c>
      <c r="AQ28" s="3" t="str">
        <f>IF($A28="","",IF((AND($A28="ADD",OR(AP28="",AP28="Queenstown-Lakes District Council"))),"70",(_xlfn.XLOOKUP(AP28,ud_organisation_owner[lookupValue],ud_organisation_owner[lookupKey],""))))</f>
        <v/>
      </c>
      <c r="AR28" s="3" t="str">
        <f t="shared" si="7"/>
        <v/>
      </c>
      <c r="AS28" s="3" t="str">
        <f>IF($A28="","",IF((AND($A28="ADD",OR(AR28="",AR28="Local Authority"))),"17",(_xlfn.XLOOKUP(AR28,ud_sub_organisation[lookupValue],ud_sub_organisation[lookupKey],""))))</f>
        <v/>
      </c>
      <c r="AT28" s="3" t="str">
        <f t="shared" si="8"/>
        <v/>
      </c>
      <c r="AU28" s="3" t="str">
        <f>IF($A28="","",IF((AND($A28="ADD",OR(AT28="",AT28="Vested assets"))),"12",(_xlfn.XLOOKUP(AT28,ud_work_origin[lookupValue],ud_work_origin[lookupKey],""))))</f>
        <v/>
      </c>
      <c r="AV28" s="8"/>
      <c r="AW28" s="2" t="str">
        <f t="shared" si="9"/>
        <v/>
      </c>
      <c r="AX28" s="3" t="str">
        <f t="shared" si="10"/>
        <v/>
      </c>
      <c r="AY28" s="3" t="str">
        <f>IF($A28="","",IF((AND($A28="ADD",OR(AX28="",AX28="Excellent"))),"1",(_xlfn.XLOOKUP(AX28,condition[lookupValue],condition[lookupKey],""))))</f>
        <v/>
      </c>
      <c r="AZ28" s="7" t="str">
        <f t="shared" si="11"/>
        <v/>
      </c>
      <c r="BA28" s="9"/>
    </row>
    <row r="29" spans="2:53">
      <c r="B29" s="4"/>
      <c r="D29" s="3" t="str">
        <f>IF($A29="ADD",IF(NOT(ISBLANK(C29)),_xlfn.XLOOKUP(C29,roadnames[lookupValue],roadnames[lookupKey],"ERROR"),""), "")</f>
        <v/>
      </c>
      <c r="E29" s="5"/>
      <c r="F29" s="5"/>
      <c r="G29" s="4"/>
      <c r="H29" s="4"/>
      <c r="I29" s="6"/>
      <c r="J29" s="6"/>
      <c r="L29" s="3" t="str">
        <f>IF($A29="ADD",IF(NOT(ISBLANK(K29)),_xlfn.XLOOKUP(K29,side[lookupValue],side[lookupKey],"ERROR"),""), "")</f>
        <v/>
      </c>
      <c r="M29" s="6"/>
      <c r="N29" s="8"/>
      <c r="O29" s="6" t="str">
        <f t="shared" si="0"/>
        <v/>
      </c>
      <c r="P29" s="4"/>
      <c r="R29" s="3" t="str">
        <f>IF($A29="ADD",IF(NOT(ISBLANK(Q29)),_xlfn.XLOOKUP(Q29,len_adjust_rsn[lookupValue],len_adjust_rsn[lookupKey],"ERROR"),""), "")</f>
        <v/>
      </c>
      <c r="S29" s="6" t="str">
        <f t="shared" si="1"/>
        <v/>
      </c>
      <c r="T29" s="6"/>
      <c r="U29" s="6" t="str">
        <f t="shared" si="2"/>
        <v/>
      </c>
      <c r="W29" s="3" t="str">
        <f>IF($A29="ADD",IF(NOT(ISBLANK(V29)),_xlfn.XLOOKUP(V29,ud_traffic_island_type[lookupValue],ud_traffic_island_type[lookupKey],"ERROR"),""), "")</f>
        <v/>
      </c>
      <c r="Y29" s="3" t="str">
        <f>IF($A29="ADD",IF(NOT(ISBLANK(X29)),_xlfn.XLOOKUP(X29,ud_shape[lookupValue],ud_shape[lookupKey],"ERROR"),""), "")</f>
        <v/>
      </c>
      <c r="AE29" s="8"/>
      <c r="AF29" s="7"/>
      <c r="AG29" s="4" t="str">
        <f t="shared" ca="1" si="3"/>
        <v/>
      </c>
      <c r="AH29" s="4"/>
      <c r="AI29" s="3" t="str">
        <f t="shared" si="4"/>
        <v/>
      </c>
      <c r="AJ29" s="3" t="str">
        <f>IF($A29="","",IF((AND($A29="ADD",OR(AI29="",AI29="In Use"))),"5",(_xlfn.XLOOKUP(AI29,ud_asset_status[lookupValue],ud_asset_status[lookupKey],""))))</f>
        <v/>
      </c>
      <c r="AK29" s="7"/>
      <c r="AM29" s="3" t="str">
        <f>IF($A29="ADD",IF(NOT(ISBLANK(AL29)),_xlfn.XLOOKUP(AL29,ar_replace_reason[lookupValue],ar_replace_reason[lookupKey],"ERROR"),""), "")</f>
        <v/>
      </c>
      <c r="AN29" s="3" t="str">
        <f t="shared" si="5"/>
        <v/>
      </c>
      <c r="AO29" s="3" t="str">
        <f>IF($A29="","",IF((AND($A29="ADD",OR(AN29="",AN29="Queenstown-Lakes District Council"))),"70",(_xlfn.XLOOKUP(AN29,ud_organisation_owner[lookupValue],ud_organisation_owner[lookupKey],""))))</f>
        <v/>
      </c>
      <c r="AP29" s="3" t="str">
        <f t="shared" si="6"/>
        <v/>
      </c>
      <c r="AQ29" s="3" t="str">
        <f>IF($A29="","",IF((AND($A29="ADD",OR(AP29="",AP29="Queenstown-Lakes District Council"))),"70",(_xlfn.XLOOKUP(AP29,ud_organisation_owner[lookupValue],ud_organisation_owner[lookupKey],""))))</f>
        <v/>
      </c>
      <c r="AR29" s="3" t="str">
        <f t="shared" si="7"/>
        <v/>
      </c>
      <c r="AS29" s="3" t="str">
        <f>IF($A29="","",IF((AND($A29="ADD",OR(AR29="",AR29="Local Authority"))),"17",(_xlfn.XLOOKUP(AR29,ud_sub_organisation[lookupValue],ud_sub_organisation[lookupKey],""))))</f>
        <v/>
      </c>
      <c r="AT29" s="3" t="str">
        <f t="shared" si="8"/>
        <v/>
      </c>
      <c r="AU29" s="3" t="str">
        <f>IF($A29="","",IF((AND($A29="ADD",OR(AT29="",AT29="Vested assets"))),"12",(_xlfn.XLOOKUP(AT29,ud_work_origin[lookupValue],ud_work_origin[lookupKey],""))))</f>
        <v/>
      </c>
      <c r="AV29" s="8"/>
      <c r="AW29" s="2" t="str">
        <f t="shared" si="9"/>
        <v/>
      </c>
      <c r="AX29" s="3" t="str">
        <f t="shared" si="10"/>
        <v/>
      </c>
      <c r="AY29" s="3" t="str">
        <f>IF($A29="","",IF((AND($A29="ADD",OR(AX29="",AX29="Excellent"))),"1",(_xlfn.XLOOKUP(AX29,condition[lookupValue],condition[lookupKey],""))))</f>
        <v/>
      </c>
      <c r="AZ29" s="7" t="str">
        <f t="shared" si="11"/>
        <v/>
      </c>
      <c r="BA29" s="9"/>
    </row>
    <row r="30" spans="2:53">
      <c r="B30" s="4"/>
      <c r="D30" s="3" t="str">
        <f>IF($A30="ADD",IF(NOT(ISBLANK(C30)),_xlfn.XLOOKUP(C30,roadnames[lookupValue],roadnames[lookupKey],"ERROR"),""), "")</f>
        <v/>
      </c>
      <c r="E30" s="5"/>
      <c r="F30" s="5"/>
      <c r="G30" s="4"/>
      <c r="H30" s="4"/>
      <c r="I30" s="6"/>
      <c r="J30" s="6"/>
      <c r="L30" s="3" t="str">
        <f>IF($A30="ADD",IF(NOT(ISBLANK(K30)),_xlfn.XLOOKUP(K30,side[lookupValue],side[lookupKey],"ERROR"),""), "")</f>
        <v/>
      </c>
      <c r="M30" s="6"/>
      <c r="N30" s="8"/>
      <c r="O30" s="6" t="str">
        <f t="shared" si="0"/>
        <v/>
      </c>
      <c r="P30" s="4"/>
      <c r="R30" s="3" t="str">
        <f>IF($A30="ADD",IF(NOT(ISBLANK(Q30)),_xlfn.XLOOKUP(Q30,len_adjust_rsn[lookupValue],len_adjust_rsn[lookupKey],"ERROR"),""), "")</f>
        <v/>
      </c>
      <c r="S30" s="6" t="str">
        <f t="shared" si="1"/>
        <v/>
      </c>
      <c r="T30" s="6"/>
      <c r="U30" s="6" t="str">
        <f t="shared" si="2"/>
        <v/>
      </c>
      <c r="W30" s="3" t="str">
        <f>IF($A30="ADD",IF(NOT(ISBLANK(V30)),_xlfn.XLOOKUP(V30,ud_traffic_island_type[lookupValue],ud_traffic_island_type[lookupKey],"ERROR"),""), "")</f>
        <v/>
      </c>
      <c r="Y30" s="3" t="str">
        <f>IF($A30="ADD",IF(NOT(ISBLANK(X30)),_xlfn.XLOOKUP(X30,ud_shape[lookupValue],ud_shape[lookupKey],"ERROR"),""), "")</f>
        <v/>
      </c>
      <c r="AE30" s="8"/>
      <c r="AF30" s="7"/>
      <c r="AG30" s="4" t="str">
        <f t="shared" ca="1" si="3"/>
        <v/>
      </c>
      <c r="AH30" s="4"/>
      <c r="AI30" s="3" t="str">
        <f t="shared" si="4"/>
        <v/>
      </c>
      <c r="AJ30" s="3" t="str">
        <f>IF($A30="","",IF((AND($A30="ADD",OR(AI30="",AI30="In Use"))),"5",(_xlfn.XLOOKUP(AI30,ud_asset_status[lookupValue],ud_asset_status[lookupKey],""))))</f>
        <v/>
      </c>
      <c r="AK30" s="7"/>
      <c r="AM30" s="3" t="str">
        <f>IF($A30="ADD",IF(NOT(ISBLANK(AL30)),_xlfn.XLOOKUP(AL30,ar_replace_reason[lookupValue],ar_replace_reason[lookupKey],"ERROR"),""), "")</f>
        <v/>
      </c>
      <c r="AN30" s="3" t="str">
        <f t="shared" si="5"/>
        <v/>
      </c>
      <c r="AO30" s="3" t="str">
        <f>IF($A30="","",IF((AND($A30="ADD",OR(AN30="",AN30="Queenstown-Lakes District Council"))),"70",(_xlfn.XLOOKUP(AN30,ud_organisation_owner[lookupValue],ud_organisation_owner[lookupKey],""))))</f>
        <v/>
      </c>
      <c r="AP30" s="3" t="str">
        <f t="shared" si="6"/>
        <v/>
      </c>
      <c r="AQ30" s="3" t="str">
        <f>IF($A30="","",IF((AND($A30="ADD",OR(AP30="",AP30="Queenstown-Lakes District Council"))),"70",(_xlfn.XLOOKUP(AP30,ud_organisation_owner[lookupValue],ud_organisation_owner[lookupKey],""))))</f>
        <v/>
      </c>
      <c r="AR30" s="3" t="str">
        <f t="shared" si="7"/>
        <v/>
      </c>
      <c r="AS30" s="3" t="str">
        <f>IF($A30="","",IF((AND($A30="ADD",OR(AR30="",AR30="Local Authority"))),"17",(_xlfn.XLOOKUP(AR30,ud_sub_organisation[lookupValue],ud_sub_organisation[lookupKey],""))))</f>
        <v/>
      </c>
      <c r="AT30" s="3" t="str">
        <f t="shared" si="8"/>
        <v/>
      </c>
      <c r="AU30" s="3" t="str">
        <f>IF($A30="","",IF((AND($A30="ADD",OR(AT30="",AT30="Vested assets"))),"12",(_xlfn.XLOOKUP(AT30,ud_work_origin[lookupValue],ud_work_origin[lookupKey],""))))</f>
        <v/>
      </c>
      <c r="AV30" s="8"/>
      <c r="AW30" s="2" t="str">
        <f t="shared" si="9"/>
        <v/>
      </c>
      <c r="AX30" s="3" t="str">
        <f t="shared" si="10"/>
        <v/>
      </c>
      <c r="AY30" s="3" t="str">
        <f>IF($A30="","",IF((AND($A30="ADD",OR(AX30="",AX30="Excellent"))),"1",(_xlfn.XLOOKUP(AX30,condition[lookupValue],condition[lookupKey],""))))</f>
        <v/>
      </c>
      <c r="AZ30" s="7" t="str">
        <f t="shared" si="11"/>
        <v/>
      </c>
      <c r="BA30" s="9"/>
    </row>
    <row r="31" spans="2:53">
      <c r="B31" s="4"/>
      <c r="D31" s="3" t="str">
        <f>IF($A31="ADD",IF(NOT(ISBLANK(C31)),_xlfn.XLOOKUP(C31,roadnames[lookupValue],roadnames[lookupKey],"ERROR"),""), "")</f>
        <v/>
      </c>
      <c r="E31" s="5"/>
      <c r="F31" s="5"/>
      <c r="G31" s="4"/>
      <c r="H31" s="4"/>
      <c r="I31" s="6"/>
      <c r="J31" s="6"/>
      <c r="L31" s="3" t="str">
        <f>IF($A31="ADD",IF(NOT(ISBLANK(K31)),_xlfn.XLOOKUP(K31,side[lookupValue],side[lookupKey],"ERROR"),""), "")</f>
        <v/>
      </c>
      <c r="M31" s="6"/>
      <c r="N31" s="8"/>
      <c r="O31" s="6" t="str">
        <f t="shared" si="0"/>
        <v/>
      </c>
      <c r="P31" s="4"/>
      <c r="R31" s="3" t="str">
        <f>IF($A31="ADD",IF(NOT(ISBLANK(Q31)),_xlfn.XLOOKUP(Q31,len_adjust_rsn[lookupValue],len_adjust_rsn[lookupKey],"ERROR"),""), "")</f>
        <v/>
      </c>
      <c r="S31" s="6" t="str">
        <f t="shared" si="1"/>
        <v/>
      </c>
      <c r="T31" s="6"/>
      <c r="U31" s="6" t="str">
        <f t="shared" si="2"/>
        <v/>
      </c>
      <c r="W31" s="3" t="str">
        <f>IF($A31="ADD",IF(NOT(ISBLANK(V31)),_xlfn.XLOOKUP(V31,ud_traffic_island_type[lookupValue],ud_traffic_island_type[lookupKey],"ERROR"),""), "")</f>
        <v/>
      </c>
      <c r="Y31" s="3" t="str">
        <f>IF($A31="ADD",IF(NOT(ISBLANK(X31)),_xlfn.XLOOKUP(X31,ud_shape[lookupValue],ud_shape[lookupKey],"ERROR"),""), "")</f>
        <v/>
      </c>
      <c r="AE31" s="8"/>
      <c r="AF31" s="7"/>
      <c r="AG31" s="4" t="str">
        <f t="shared" ca="1" si="3"/>
        <v/>
      </c>
      <c r="AH31" s="4"/>
      <c r="AI31" s="3" t="str">
        <f t="shared" si="4"/>
        <v/>
      </c>
      <c r="AJ31" s="3" t="str">
        <f>IF($A31="","",IF((AND($A31="ADD",OR(AI31="",AI31="In Use"))),"5",(_xlfn.XLOOKUP(AI31,ud_asset_status[lookupValue],ud_asset_status[lookupKey],""))))</f>
        <v/>
      </c>
      <c r="AK31" s="7"/>
      <c r="AM31" s="3" t="str">
        <f>IF($A31="ADD",IF(NOT(ISBLANK(AL31)),_xlfn.XLOOKUP(AL31,ar_replace_reason[lookupValue],ar_replace_reason[lookupKey],"ERROR"),""), "")</f>
        <v/>
      </c>
      <c r="AN31" s="3" t="str">
        <f t="shared" si="5"/>
        <v/>
      </c>
      <c r="AO31" s="3" t="str">
        <f>IF($A31="","",IF((AND($A31="ADD",OR(AN31="",AN31="Queenstown-Lakes District Council"))),"70",(_xlfn.XLOOKUP(AN31,ud_organisation_owner[lookupValue],ud_organisation_owner[lookupKey],""))))</f>
        <v/>
      </c>
      <c r="AP31" s="3" t="str">
        <f t="shared" si="6"/>
        <v/>
      </c>
      <c r="AQ31" s="3" t="str">
        <f>IF($A31="","",IF((AND($A31="ADD",OR(AP31="",AP31="Queenstown-Lakes District Council"))),"70",(_xlfn.XLOOKUP(AP31,ud_organisation_owner[lookupValue],ud_organisation_owner[lookupKey],""))))</f>
        <v/>
      </c>
      <c r="AR31" s="3" t="str">
        <f t="shared" si="7"/>
        <v/>
      </c>
      <c r="AS31" s="3" t="str">
        <f>IF($A31="","",IF((AND($A31="ADD",OR(AR31="",AR31="Local Authority"))),"17",(_xlfn.XLOOKUP(AR31,ud_sub_organisation[lookupValue],ud_sub_organisation[lookupKey],""))))</f>
        <v/>
      </c>
      <c r="AT31" s="3" t="str">
        <f t="shared" si="8"/>
        <v/>
      </c>
      <c r="AU31" s="3" t="str">
        <f>IF($A31="","",IF((AND($A31="ADD",OR(AT31="",AT31="Vested assets"))),"12",(_xlfn.XLOOKUP(AT31,ud_work_origin[lookupValue],ud_work_origin[lookupKey],""))))</f>
        <v/>
      </c>
      <c r="AV31" s="8"/>
      <c r="AW31" s="2" t="str">
        <f t="shared" si="9"/>
        <v/>
      </c>
      <c r="AX31" s="3" t="str">
        <f t="shared" si="10"/>
        <v/>
      </c>
      <c r="AY31" s="3" t="str">
        <f>IF($A31="","",IF((AND($A31="ADD",OR(AX31="",AX31="Excellent"))),"1",(_xlfn.XLOOKUP(AX31,condition[lookupValue],condition[lookupKey],""))))</f>
        <v/>
      </c>
      <c r="AZ31" s="7" t="str">
        <f t="shared" si="11"/>
        <v/>
      </c>
      <c r="BA31" s="9"/>
    </row>
    <row r="32" spans="2:53">
      <c r="B32" s="4"/>
      <c r="D32" s="3" t="str">
        <f>IF($A32="ADD",IF(NOT(ISBLANK(C32)),_xlfn.XLOOKUP(C32,roadnames[lookupValue],roadnames[lookupKey],"ERROR"),""), "")</f>
        <v/>
      </c>
      <c r="E32" s="5"/>
      <c r="F32" s="5"/>
      <c r="G32" s="4"/>
      <c r="H32" s="4"/>
      <c r="I32" s="6"/>
      <c r="J32" s="6"/>
      <c r="L32" s="3" t="str">
        <f>IF($A32="ADD",IF(NOT(ISBLANK(K32)),_xlfn.XLOOKUP(K32,side[lookupValue],side[lookupKey],"ERROR"),""), "")</f>
        <v/>
      </c>
      <c r="M32" s="6"/>
      <c r="N32" s="8"/>
      <c r="O32" s="6" t="str">
        <f t="shared" si="0"/>
        <v/>
      </c>
      <c r="P32" s="4"/>
      <c r="R32" s="3" t="str">
        <f>IF($A32="ADD",IF(NOT(ISBLANK(Q32)),_xlfn.XLOOKUP(Q32,len_adjust_rsn[lookupValue],len_adjust_rsn[lookupKey],"ERROR"),""), "")</f>
        <v/>
      </c>
      <c r="S32" s="6" t="str">
        <f t="shared" si="1"/>
        <v/>
      </c>
      <c r="T32" s="6"/>
      <c r="U32" s="6" t="str">
        <f t="shared" si="2"/>
        <v/>
      </c>
      <c r="W32" s="3" t="str">
        <f>IF($A32="ADD",IF(NOT(ISBLANK(V32)),_xlfn.XLOOKUP(V32,ud_traffic_island_type[lookupValue],ud_traffic_island_type[lookupKey],"ERROR"),""), "")</f>
        <v/>
      </c>
      <c r="Y32" s="3" t="str">
        <f>IF($A32="ADD",IF(NOT(ISBLANK(X32)),_xlfn.XLOOKUP(X32,ud_shape[lookupValue],ud_shape[lookupKey],"ERROR"),""), "")</f>
        <v/>
      </c>
      <c r="AE32" s="8"/>
      <c r="AF32" s="7"/>
      <c r="AG32" s="4" t="str">
        <f t="shared" ca="1" si="3"/>
        <v/>
      </c>
      <c r="AH32" s="4"/>
      <c r="AI32" s="3" t="str">
        <f t="shared" si="4"/>
        <v/>
      </c>
      <c r="AJ32" s="3" t="str">
        <f>IF($A32="","",IF((AND($A32="ADD",OR(AI32="",AI32="In Use"))),"5",(_xlfn.XLOOKUP(AI32,ud_asset_status[lookupValue],ud_asset_status[lookupKey],""))))</f>
        <v/>
      </c>
      <c r="AK32" s="7"/>
      <c r="AM32" s="3" t="str">
        <f>IF($A32="ADD",IF(NOT(ISBLANK(AL32)),_xlfn.XLOOKUP(AL32,ar_replace_reason[lookupValue],ar_replace_reason[lookupKey],"ERROR"),""), "")</f>
        <v/>
      </c>
      <c r="AN32" s="3" t="str">
        <f t="shared" si="5"/>
        <v/>
      </c>
      <c r="AO32" s="3" t="str">
        <f>IF($A32="","",IF((AND($A32="ADD",OR(AN32="",AN32="Queenstown-Lakes District Council"))),"70",(_xlfn.XLOOKUP(AN32,ud_organisation_owner[lookupValue],ud_organisation_owner[lookupKey],""))))</f>
        <v/>
      </c>
      <c r="AP32" s="3" t="str">
        <f t="shared" si="6"/>
        <v/>
      </c>
      <c r="AQ32" s="3" t="str">
        <f>IF($A32="","",IF((AND($A32="ADD",OR(AP32="",AP32="Queenstown-Lakes District Council"))),"70",(_xlfn.XLOOKUP(AP32,ud_organisation_owner[lookupValue],ud_organisation_owner[lookupKey],""))))</f>
        <v/>
      </c>
      <c r="AR32" s="3" t="str">
        <f t="shared" si="7"/>
        <v/>
      </c>
      <c r="AS32" s="3" t="str">
        <f>IF($A32="","",IF((AND($A32="ADD",OR(AR32="",AR32="Local Authority"))),"17",(_xlfn.XLOOKUP(AR32,ud_sub_organisation[lookupValue],ud_sub_organisation[lookupKey],""))))</f>
        <v/>
      </c>
      <c r="AT32" s="3" t="str">
        <f t="shared" si="8"/>
        <v/>
      </c>
      <c r="AU32" s="3" t="str">
        <f>IF($A32="","",IF((AND($A32="ADD",OR(AT32="",AT32="Vested assets"))),"12",(_xlfn.XLOOKUP(AT32,ud_work_origin[lookupValue],ud_work_origin[lookupKey],""))))</f>
        <v/>
      </c>
      <c r="AV32" s="8"/>
      <c r="AW32" s="2" t="str">
        <f t="shared" si="9"/>
        <v/>
      </c>
      <c r="AX32" s="3" t="str">
        <f t="shared" si="10"/>
        <v/>
      </c>
      <c r="AY32" s="3" t="str">
        <f>IF($A32="","",IF((AND($A32="ADD",OR(AX32="",AX32="Excellent"))),"1",(_xlfn.XLOOKUP(AX32,condition[lookupValue],condition[lookupKey],""))))</f>
        <v/>
      </c>
      <c r="AZ32" s="7" t="str">
        <f t="shared" si="11"/>
        <v/>
      </c>
      <c r="BA32" s="9"/>
    </row>
    <row r="33" spans="2:53">
      <c r="B33" s="4"/>
      <c r="D33" s="3" t="str">
        <f>IF($A33="ADD",IF(NOT(ISBLANK(C33)),_xlfn.XLOOKUP(C33,roadnames[lookupValue],roadnames[lookupKey],"ERROR"),""), "")</f>
        <v/>
      </c>
      <c r="E33" s="5"/>
      <c r="F33" s="5"/>
      <c r="G33" s="4"/>
      <c r="H33" s="4"/>
      <c r="I33" s="6"/>
      <c r="J33" s="6"/>
      <c r="L33" s="3" t="str">
        <f>IF($A33="ADD",IF(NOT(ISBLANK(K33)),_xlfn.XLOOKUP(K33,side[lookupValue],side[lookupKey],"ERROR"),""), "")</f>
        <v/>
      </c>
      <c r="M33" s="6"/>
      <c r="N33" s="8"/>
      <c r="O33" s="6" t="str">
        <f t="shared" si="0"/>
        <v/>
      </c>
      <c r="P33" s="4"/>
      <c r="R33" s="3" t="str">
        <f>IF($A33="ADD",IF(NOT(ISBLANK(Q33)),_xlfn.XLOOKUP(Q33,len_adjust_rsn[lookupValue],len_adjust_rsn[lookupKey],"ERROR"),""), "")</f>
        <v/>
      </c>
      <c r="S33" s="6" t="str">
        <f t="shared" si="1"/>
        <v/>
      </c>
      <c r="T33" s="6"/>
      <c r="U33" s="6" t="str">
        <f t="shared" si="2"/>
        <v/>
      </c>
      <c r="W33" s="3" t="str">
        <f>IF($A33="ADD",IF(NOT(ISBLANK(V33)),_xlfn.XLOOKUP(V33,ud_traffic_island_type[lookupValue],ud_traffic_island_type[lookupKey],"ERROR"),""), "")</f>
        <v/>
      </c>
      <c r="Y33" s="3" t="str">
        <f>IF($A33="ADD",IF(NOT(ISBLANK(X33)),_xlfn.XLOOKUP(X33,ud_shape[lookupValue],ud_shape[lookupKey],"ERROR"),""), "")</f>
        <v/>
      </c>
      <c r="AE33" s="8"/>
      <c r="AF33" s="7"/>
      <c r="AG33" s="4" t="str">
        <f t="shared" ca="1" si="3"/>
        <v/>
      </c>
      <c r="AH33" s="4"/>
      <c r="AI33" s="3" t="str">
        <f t="shared" si="4"/>
        <v/>
      </c>
      <c r="AJ33" s="3" t="str">
        <f>IF($A33="","",IF((AND($A33="ADD",OR(AI33="",AI33="In Use"))),"5",(_xlfn.XLOOKUP(AI33,ud_asset_status[lookupValue],ud_asset_status[lookupKey],""))))</f>
        <v/>
      </c>
      <c r="AK33" s="7"/>
      <c r="AM33" s="3" t="str">
        <f>IF($A33="ADD",IF(NOT(ISBLANK(AL33)),_xlfn.XLOOKUP(AL33,ar_replace_reason[lookupValue],ar_replace_reason[lookupKey],"ERROR"),""), "")</f>
        <v/>
      </c>
      <c r="AN33" s="3" t="str">
        <f t="shared" si="5"/>
        <v/>
      </c>
      <c r="AO33" s="3" t="str">
        <f>IF($A33="","",IF((AND($A33="ADD",OR(AN33="",AN33="Queenstown-Lakes District Council"))),"70",(_xlfn.XLOOKUP(AN33,ud_organisation_owner[lookupValue],ud_organisation_owner[lookupKey],""))))</f>
        <v/>
      </c>
      <c r="AP33" s="3" t="str">
        <f t="shared" si="6"/>
        <v/>
      </c>
      <c r="AQ33" s="3" t="str">
        <f>IF($A33="","",IF((AND($A33="ADD",OR(AP33="",AP33="Queenstown-Lakes District Council"))),"70",(_xlfn.XLOOKUP(AP33,ud_organisation_owner[lookupValue],ud_organisation_owner[lookupKey],""))))</f>
        <v/>
      </c>
      <c r="AR33" s="3" t="str">
        <f t="shared" si="7"/>
        <v/>
      </c>
      <c r="AS33" s="3" t="str">
        <f>IF($A33="","",IF((AND($A33="ADD",OR(AR33="",AR33="Local Authority"))),"17",(_xlfn.XLOOKUP(AR33,ud_sub_organisation[lookupValue],ud_sub_organisation[lookupKey],""))))</f>
        <v/>
      </c>
      <c r="AT33" s="3" t="str">
        <f t="shared" si="8"/>
        <v/>
      </c>
      <c r="AU33" s="3" t="str">
        <f>IF($A33="","",IF((AND($A33="ADD",OR(AT33="",AT33="Vested assets"))),"12",(_xlfn.XLOOKUP(AT33,ud_work_origin[lookupValue],ud_work_origin[lookupKey],""))))</f>
        <v/>
      </c>
      <c r="AV33" s="8"/>
      <c r="AW33" s="2" t="str">
        <f t="shared" si="9"/>
        <v/>
      </c>
      <c r="AX33" s="3" t="str">
        <f t="shared" si="10"/>
        <v/>
      </c>
      <c r="AY33" s="3" t="str">
        <f>IF($A33="","",IF((AND($A33="ADD",OR(AX33="",AX33="Excellent"))),"1",(_xlfn.XLOOKUP(AX33,condition[lookupValue],condition[lookupKey],""))))</f>
        <v/>
      </c>
      <c r="AZ33" s="7" t="str">
        <f t="shared" si="11"/>
        <v/>
      </c>
      <c r="BA33" s="9"/>
    </row>
    <row r="34" spans="2:53">
      <c r="B34" s="4"/>
      <c r="D34" s="3" t="str">
        <f>IF($A34="ADD",IF(NOT(ISBLANK(C34)),_xlfn.XLOOKUP(C34,roadnames[lookupValue],roadnames[lookupKey],"ERROR"),""), "")</f>
        <v/>
      </c>
      <c r="E34" s="5"/>
      <c r="F34" s="5"/>
      <c r="G34" s="4"/>
      <c r="H34" s="4"/>
      <c r="I34" s="6"/>
      <c r="J34" s="6"/>
      <c r="L34" s="3" t="str">
        <f>IF($A34="ADD",IF(NOT(ISBLANK(K34)),_xlfn.XLOOKUP(K34,side[lookupValue],side[lookupKey],"ERROR"),""), "")</f>
        <v/>
      </c>
      <c r="M34" s="6"/>
      <c r="N34" s="8"/>
      <c r="O34" s="6" t="str">
        <f t="shared" si="0"/>
        <v/>
      </c>
      <c r="P34" s="4"/>
      <c r="R34" s="3" t="str">
        <f>IF($A34="ADD",IF(NOT(ISBLANK(Q34)),_xlfn.XLOOKUP(Q34,len_adjust_rsn[lookupValue],len_adjust_rsn[lookupKey],"ERROR"),""), "")</f>
        <v/>
      </c>
      <c r="S34" s="6" t="str">
        <f t="shared" si="1"/>
        <v/>
      </c>
      <c r="T34" s="6"/>
      <c r="U34" s="6" t="str">
        <f t="shared" si="2"/>
        <v/>
      </c>
      <c r="W34" s="3" t="str">
        <f>IF($A34="ADD",IF(NOT(ISBLANK(V34)),_xlfn.XLOOKUP(V34,ud_traffic_island_type[lookupValue],ud_traffic_island_type[lookupKey],"ERROR"),""), "")</f>
        <v/>
      </c>
      <c r="Y34" s="3" t="str">
        <f>IF($A34="ADD",IF(NOT(ISBLANK(X34)),_xlfn.XLOOKUP(X34,ud_shape[lookupValue],ud_shape[lookupKey],"ERROR"),""), "")</f>
        <v/>
      </c>
      <c r="AE34" s="8"/>
      <c r="AF34" s="7"/>
      <c r="AG34" s="4" t="str">
        <f t="shared" ca="1" si="3"/>
        <v/>
      </c>
      <c r="AH34" s="4"/>
      <c r="AI34" s="3" t="str">
        <f t="shared" si="4"/>
        <v/>
      </c>
      <c r="AJ34" s="3" t="str">
        <f>IF($A34="","",IF((AND($A34="ADD",OR(AI34="",AI34="In Use"))),"5",(_xlfn.XLOOKUP(AI34,ud_asset_status[lookupValue],ud_asset_status[lookupKey],""))))</f>
        <v/>
      </c>
      <c r="AK34" s="7"/>
      <c r="AM34" s="3" t="str">
        <f>IF($A34="ADD",IF(NOT(ISBLANK(AL34)),_xlfn.XLOOKUP(AL34,ar_replace_reason[lookupValue],ar_replace_reason[lookupKey],"ERROR"),""), "")</f>
        <v/>
      </c>
      <c r="AN34" s="3" t="str">
        <f t="shared" si="5"/>
        <v/>
      </c>
      <c r="AO34" s="3" t="str">
        <f>IF($A34="","",IF((AND($A34="ADD",OR(AN34="",AN34="Queenstown-Lakes District Council"))),"70",(_xlfn.XLOOKUP(AN34,ud_organisation_owner[lookupValue],ud_organisation_owner[lookupKey],""))))</f>
        <v/>
      </c>
      <c r="AP34" s="3" t="str">
        <f t="shared" si="6"/>
        <v/>
      </c>
      <c r="AQ34" s="3" t="str">
        <f>IF($A34="","",IF((AND($A34="ADD",OR(AP34="",AP34="Queenstown-Lakes District Council"))),"70",(_xlfn.XLOOKUP(AP34,ud_organisation_owner[lookupValue],ud_organisation_owner[lookupKey],""))))</f>
        <v/>
      </c>
      <c r="AR34" s="3" t="str">
        <f t="shared" si="7"/>
        <v/>
      </c>
      <c r="AS34" s="3" t="str">
        <f>IF($A34="","",IF((AND($A34="ADD",OR(AR34="",AR34="Local Authority"))),"17",(_xlfn.XLOOKUP(AR34,ud_sub_organisation[lookupValue],ud_sub_organisation[lookupKey],""))))</f>
        <v/>
      </c>
      <c r="AT34" s="3" t="str">
        <f t="shared" si="8"/>
        <v/>
      </c>
      <c r="AU34" s="3" t="str">
        <f>IF($A34="","",IF((AND($A34="ADD",OR(AT34="",AT34="Vested assets"))),"12",(_xlfn.XLOOKUP(AT34,ud_work_origin[lookupValue],ud_work_origin[lookupKey],""))))</f>
        <v/>
      </c>
      <c r="AV34" s="8"/>
      <c r="AW34" s="2" t="str">
        <f t="shared" si="9"/>
        <v/>
      </c>
      <c r="AX34" s="3" t="str">
        <f t="shared" si="10"/>
        <v/>
      </c>
      <c r="AY34" s="3" t="str">
        <f>IF($A34="","",IF((AND($A34="ADD",OR(AX34="",AX34="Excellent"))),"1",(_xlfn.XLOOKUP(AX34,condition[lookupValue],condition[lookupKey],""))))</f>
        <v/>
      </c>
      <c r="AZ34" s="7" t="str">
        <f t="shared" si="11"/>
        <v/>
      </c>
      <c r="BA34" s="9"/>
    </row>
    <row r="35" spans="2:53">
      <c r="B35" s="4"/>
      <c r="D35" s="3" t="str">
        <f>IF($A35="ADD",IF(NOT(ISBLANK(C35)),_xlfn.XLOOKUP(C35,roadnames[lookupValue],roadnames[lookupKey],"ERROR"),""), "")</f>
        <v/>
      </c>
      <c r="E35" s="5"/>
      <c r="F35" s="5"/>
      <c r="G35" s="4"/>
      <c r="H35" s="4"/>
      <c r="I35" s="6"/>
      <c r="J35" s="6"/>
      <c r="L35" s="3" t="str">
        <f>IF($A35="ADD",IF(NOT(ISBLANK(K35)),_xlfn.XLOOKUP(K35,side[lookupValue],side[lookupKey],"ERROR"),""), "")</f>
        <v/>
      </c>
      <c r="M35" s="6"/>
      <c r="N35" s="8"/>
      <c r="O35" s="6" t="str">
        <f t="shared" si="0"/>
        <v/>
      </c>
      <c r="P35" s="4"/>
      <c r="R35" s="3" t="str">
        <f>IF($A35="ADD",IF(NOT(ISBLANK(Q35)),_xlfn.XLOOKUP(Q35,len_adjust_rsn[lookupValue],len_adjust_rsn[lookupKey],"ERROR"),""), "")</f>
        <v/>
      </c>
      <c r="S35" s="6" t="str">
        <f t="shared" si="1"/>
        <v/>
      </c>
      <c r="T35" s="6"/>
      <c r="U35" s="6" t="str">
        <f t="shared" si="2"/>
        <v/>
      </c>
      <c r="W35" s="3" t="str">
        <f>IF($A35="ADD",IF(NOT(ISBLANK(V35)),_xlfn.XLOOKUP(V35,ud_traffic_island_type[lookupValue],ud_traffic_island_type[lookupKey],"ERROR"),""), "")</f>
        <v/>
      </c>
      <c r="Y35" s="3" t="str">
        <f>IF($A35="ADD",IF(NOT(ISBLANK(X35)),_xlfn.XLOOKUP(X35,ud_shape[lookupValue],ud_shape[lookupKey],"ERROR"),""), "")</f>
        <v/>
      </c>
      <c r="AE35" s="8"/>
      <c r="AF35" s="7"/>
      <c r="AG35" s="4" t="str">
        <f t="shared" ca="1" si="3"/>
        <v/>
      </c>
      <c r="AH35" s="4"/>
      <c r="AI35" s="3" t="str">
        <f t="shared" si="4"/>
        <v/>
      </c>
      <c r="AJ35" s="3" t="str">
        <f>IF($A35="","",IF((AND($A35="ADD",OR(AI35="",AI35="In Use"))),"5",(_xlfn.XLOOKUP(AI35,ud_asset_status[lookupValue],ud_asset_status[lookupKey],""))))</f>
        <v/>
      </c>
      <c r="AK35" s="7"/>
      <c r="AM35" s="3" t="str">
        <f>IF($A35="ADD",IF(NOT(ISBLANK(AL35)),_xlfn.XLOOKUP(AL35,ar_replace_reason[lookupValue],ar_replace_reason[lookupKey],"ERROR"),""), "")</f>
        <v/>
      </c>
      <c r="AN35" s="3" t="str">
        <f t="shared" si="5"/>
        <v/>
      </c>
      <c r="AO35" s="3" t="str">
        <f>IF($A35="","",IF((AND($A35="ADD",OR(AN35="",AN35="Queenstown-Lakes District Council"))),"70",(_xlfn.XLOOKUP(AN35,ud_organisation_owner[lookupValue],ud_organisation_owner[lookupKey],""))))</f>
        <v/>
      </c>
      <c r="AP35" s="3" t="str">
        <f t="shared" si="6"/>
        <v/>
      </c>
      <c r="AQ35" s="3" t="str">
        <f>IF($A35="","",IF((AND($A35="ADD",OR(AP35="",AP35="Queenstown-Lakes District Council"))),"70",(_xlfn.XLOOKUP(AP35,ud_organisation_owner[lookupValue],ud_organisation_owner[lookupKey],""))))</f>
        <v/>
      </c>
      <c r="AR35" s="3" t="str">
        <f t="shared" si="7"/>
        <v/>
      </c>
      <c r="AS35" s="3" t="str">
        <f>IF($A35="","",IF((AND($A35="ADD",OR(AR35="",AR35="Local Authority"))),"17",(_xlfn.XLOOKUP(AR35,ud_sub_organisation[lookupValue],ud_sub_organisation[lookupKey],""))))</f>
        <v/>
      </c>
      <c r="AT35" s="3" t="str">
        <f t="shared" si="8"/>
        <v/>
      </c>
      <c r="AU35" s="3" t="str">
        <f>IF($A35="","",IF((AND($A35="ADD",OR(AT35="",AT35="Vested assets"))),"12",(_xlfn.XLOOKUP(AT35,ud_work_origin[lookupValue],ud_work_origin[lookupKey],""))))</f>
        <v/>
      </c>
      <c r="AV35" s="8"/>
      <c r="AW35" s="2" t="str">
        <f t="shared" si="9"/>
        <v/>
      </c>
      <c r="AX35" s="3" t="str">
        <f t="shared" si="10"/>
        <v/>
      </c>
      <c r="AY35" s="3" t="str">
        <f>IF($A35="","",IF((AND($A35="ADD",OR(AX35="",AX35="Excellent"))),"1",(_xlfn.XLOOKUP(AX35,condition[lookupValue],condition[lookupKey],""))))</f>
        <v/>
      </c>
      <c r="AZ35" s="7" t="str">
        <f t="shared" si="11"/>
        <v/>
      </c>
      <c r="BA35" s="9"/>
    </row>
    <row r="36" spans="2:53">
      <c r="B36" s="4"/>
      <c r="D36" s="3" t="str">
        <f>IF($A36="ADD",IF(NOT(ISBLANK(C36)),_xlfn.XLOOKUP(C36,roadnames[lookupValue],roadnames[lookupKey],"ERROR"),""), "")</f>
        <v/>
      </c>
      <c r="E36" s="5"/>
      <c r="F36" s="5"/>
      <c r="G36" s="4"/>
      <c r="H36" s="4"/>
      <c r="I36" s="6"/>
      <c r="J36" s="6"/>
      <c r="L36" s="3" t="str">
        <f>IF($A36="ADD",IF(NOT(ISBLANK(K36)),_xlfn.XLOOKUP(K36,side[lookupValue],side[lookupKey],"ERROR"),""), "")</f>
        <v/>
      </c>
      <c r="M36" s="6"/>
      <c r="N36" s="8"/>
      <c r="O36" s="6" t="str">
        <f t="shared" si="0"/>
        <v/>
      </c>
      <c r="P36" s="4"/>
      <c r="R36" s="3" t="str">
        <f>IF($A36="ADD",IF(NOT(ISBLANK(Q36)),_xlfn.XLOOKUP(Q36,len_adjust_rsn[lookupValue],len_adjust_rsn[lookupKey],"ERROR"),""), "")</f>
        <v/>
      </c>
      <c r="S36" s="6" t="str">
        <f t="shared" si="1"/>
        <v/>
      </c>
      <c r="T36" s="6"/>
      <c r="U36" s="6" t="str">
        <f t="shared" si="2"/>
        <v/>
      </c>
      <c r="W36" s="3" t="str">
        <f>IF($A36="ADD",IF(NOT(ISBLANK(V36)),_xlfn.XLOOKUP(V36,ud_traffic_island_type[lookupValue],ud_traffic_island_type[lookupKey],"ERROR"),""), "")</f>
        <v/>
      </c>
      <c r="Y36" s="3" t="str">
        <f>IF($A36="ADD",IF(NOT(ISBLANK(X36)),_xlfn.XLOOKUP(X36,ud_shape[lookupValue],ud_shape[lookupKey],"ERROR"),""), "")</f>
        <v/>
      </c>
      <c r="AE36" s="8"/>
      <c r="AF36" s="7"/>
      <c r="AG36" s="4" t="str">
        <f t="shared" ca="1" si="3"/>
        <v/>
      </c>
      <c r="AH36" s="4"/>
      <c r="AI36" s="3" t="str">
        <f t="shared" si="4"/>
        <v/>
      </c>
      <c r="AJ36" s="3" t="str">
        <f>IF($A36="","",IF((AND($A36="ADD",OR(AI36="",AI36="In Use"))),"5",(_xlfn.XLOOKUP(AI36,ud_asset_status[lookupValue],ud_asset_status[lookupKey],""))))</f>
        <v/>
      </c>
      <c r="AK36" s="7"/>
      <c r="AM36" s="3" t="str">
        <f>IF($A36="ADD",IF(NOT(ISBLANK(AL36)),_xlfn.XLOOKUP(AL36,ar_replace_reason[lookupValue],ar_replace_reason[lookupKey],"ERROR"),""), "")</f>
        <v/>
      </c>
      <c r="AN36" s="3" t="str">
        <f t="shared" si="5"/>
        <v/>
      </c>
      <c r="AO36" s="3" t="str">
        <f>IF($A36="","",IF((AND($A36="ADD",OR(AN36="",AN36="Queenstown-Lakes District Council"))),"70",(_xlfn.XLOOKUP(AN36,ud_organisation_owner[lookupValue],ud_organisation_owner[lookupKey],""))))</f>
        <v/>
      </c>
      <c r="AP36" s="3" t="str">
        <f t="shared" si="6"/>
        <v/>
      </c>
      <c r="AQ36" s="3" t="str">
        <f>IF($A36="","",IF((AND($A36="ADD",OR(AP36="",AP36="Queenstown-Lakes District Council"))),"70",(_xlfn.XLOOKUP(AP36,ud_organisation_owner[lookupValue],ud_organisation_owner[lookupKey],""))))</f>
        <v/>
      </c>
      <c r="AR36" s="3" t="str">
        <f t="shared" si="7"/>
        <v/>
      </c>
      <c r="AS36" s="3" t="str">
        <f>IF($A36="","",IF((AND($A36="ADD",OR(AR36="",AR36="Local Authority"))),"17",(_xlfn.XLOOKUP(AR36,ud_sub_organisation[lookupValue],ud_sub_organisation[lookupKey],""))))</f>
        <v/>
      </c>
      <c r="AT36" s="3" t="str">
        <f t="shared" si="8"/>
        <v/>
      </c>
      <c r="AU36" s="3" t="str">
        <f>IF($A36="","",IF((AND($A36="ADD",OR(AT36="",AT36="Vested assets"))),"12",(_xlfn.XLOOKUP(AT36,ud_work_origin[lookupValue],ud_work_origin[lookupKey],""))))</f>
        <v/>
      </c>
      <c r="AV36" s="8"/>
      <c r="AW36" s="2" t="str">
        <f t="shared" si="9"/>
        <v/>
      </c>
      <c r="AX36" s="3" t="str">
        <f t="shared" si="10"/>
        <v/>
      </c>
      <c r="AY36" s="3" t="str">
        <f>IF($A36="","",IF((AND($A36="ADD",OR(AX36="",AX36="Excellent"))),"1",(_xlfn.XLOOKUP(AX36,condition[lookupValue],condition[lookupKey],""))))</f>
        <v/>
      </c>
      <c r="AZ36" s="7" t="str">
        <f t="shared" si="11"/>
        <v/>
      </c>
      <c r="BA36" s="9"/>
    </row>
    <row r="37" spans="2:53">
      <c r="B37" s="4"/>
      <c r="D37" s="3" t="str">
        <f>IF($A37="ADD",IF(NOT(ISBLANK(C37)),_xlfn.XLOOKUP(C37,roadnames[lookupValue],roadnames[lookupKey],"ERROR"),""), "")</f>
        <v/>
      </c>
      <c r="E37" s="5"/>
      <c r="F37" s="5"/>
      <c r="G37" s="4"/>
      <c r="H37" s="4"/>
      <c r="I37" s="6"/>
      <c r="J37" s="6"/>
      <c r="L37" s="3" t="str">
        <f>IF($A37="ADD",IF(NOT(ISBLANK(K37)),_xlfn.XLOOKUP(K37,side[lookupValue],side[lookupKey],"ERROR"),""), "")</f>
        <v/>
      </c>
      <c r="M37" s="6"/>
      <c r="N37" s="8"/>
      <c r="O37" s="6" t="str">
        <f t="shared" si="0"/>
        <v/>
      </c>
      <c r="P37" s="4"/>
      <c r="R37" s="3" t="str">
        <f>IF($A37="ADD",IF(NOT(ISBLANK(Q37)),_xlfn.XLOOKUP(Q37,len_adjust_rsn[lookupValue],len_adjust_rsn[lookupKey],"ERROR"),""), "")</f>
        <v/>
      </c>
      <c r="S37" s="6" t="str">
        <f t="shared" si="1"/>
        <v/>
      </c>
      <c r="T37" s="6"/>
      <c r="U37" s="6" t="str">
        <f t="shared" si="2"/>
        <v/>
      </c>
      <c r="W37" s="3" t="str">
        <f>IF($A37="ADD",IF(NOT(ISBLANK(V37)),_xlfn.XLOOKUP(V37,ud_traffic_island_type[lookupValue],ud_traffic_island_type[lookupKey],"ERROR"),""), "")</f>
        <v/>
      </c>
      <c r="Y37" s="3" t="str">
        <f>IF($A37="ADD",IF(NOT(ISBLANK(X37)),_xlfn.XLOOKUP(X37,ud_shape[lookupValue],ud_shape[lookupKey],"ERROR"),""), "")</f>
        <v/>
      </c>
      <c r="AE37" s="8"/>
      <c r="AF37" s="7"/>
      <c r="AG37" s="4" t="str">
        <f t="shared" ca="1" si="3"/>
        <v/>
      </c>
      <c r="AH37" s="4"/>
      <c r="AI37" s="3" t="str">
        <f t="shared" si="4"/>
        <v/>
      </c>
      <c r="AJ37" s="3" t="str">
        <f>IF($A37="","",IF((AND($A37="ADD",OR(AI37="",AI37="In Use"))),"5",(_xlfn.XLOOKUP(AI37,ud_asset_status[lookupValue],ud_asset_status[lookupKey],""))))</f>
        <v/>
      </c>
      <c r="AK37" s="7"/>
      <c r="AM37" s="3" t="str">
        <f>IF($A37="ADD",IF(NOT(ISBLANK(AL37)),_xlfn.XLOOKUP(AL37,ar_replace_reason[lookupValue],ar_replace_reason[lookupKey],"ERROR"),""), "")</f>
        <v/>
      </c>
      <c r="AN37" s="3" t="str">
        <f t="shared" si="5"/>
        <v/>
      </c>
      <c r="AO37" s="3" t="str">
        <f>IF($A37="","",IF((AND($A37="ADD",OR(AN37="",AN37="Queenstown-Lakes District Council"))),"70",(_xlfn.XLOOKUP(AN37,ud_organisation_owner[lookupValue],ud_organisation_owner[lookupKey],""))))</f>
        <v/>
      </c>
      <c r="AP37" s="3" t="str">
        <f t="shared" si="6"/>
        <v/>
      </c>
      <c r="AQ37" s="3" t="str">
        <f>IF($A37="","",IF((AND($A37="ADD",OR(AP37="",AP37="Queenstown-Lakes District Council"))),"70",(_xlfn.XLOOKUP(AP37,ud_organisation_owner[lookupValue],ud_organisation_owner[lookupKey],""))))</f>
        <v/>
      </c>
      <c r="AR37" s="3" t="str">
        <f t="shared" si="7"/>
        <v/>
      </c>
      <c r="AS37" s="3" t="str">
        <f>IF($A37="","",IF((AND($A37="ADD",OR(AR37="",AR37="Local Authority"))),"17",(_xlfn.XLOOKUP(AR37,ud_sub_organisation[lookupValue],ud_sub_organisation[lookupKey],""))))</f>
        <v/>
      </c>
      <c r="AT37" s="3" t="str">
        <f t="shared" si="8"/>
        <v/>
      </c>
      <c r="AU37" s="3" t="str">
        <f>IF($A37="","",IF((AND($A37="ADD",OR(AT37="",AT37="Vested assets"))),"12",(_xlfn.XLOOKUP(AT37,ud_work_origin[lookupValue],ud_work_origin[lookupKey],""))))</f>
        <v/>
      </c>
      <c r="AV37" s="8"/>
      <c r="AW37" s="2" t="str">
        <f t="shared" si="9"/>
        <v/>
      </c>
      <c r="AX37" s="3" t="str">
        <f t="shared" si="10"/>
        <v/>
      </c>
      <c r="AY37" s="3" t="str">
        <f>IF($A37="","",IF((AND($A37="ADD",OR(AX37="",AX37="Excellent"))),"1",(_xlfn.XLOOKUP(AX37,condition[lookupValue],condition[lookupKey],""))))</f>
        <v/>
      </c>
      <c r="AZ37" s="7" t="str">
        <f t="shared" si="11"/>
        <v/>
      </c>
      <c r="BA37" s="9"/>
    </row>
    <row r="38" spans="2:53">
      <c r="B38" s="4"/>
      <c r="D38" s="3" t="str">
        <f>IF($A38="ADD",IF(NOT(ISBLANK(C38)),_xlfn.XLOOKUP(C38,roadnames[lookupValue],roadnames[lookupKey],"ERROR"),""), "")</f>
        <v/>
      </c>
      <c r="E38" s="5"/>
      <c r="F38" s="5"/>
      <c r="G38" s="4"/>
      <c r="H38" s="4"/>
      <c r="I38" s="6"/>
      <c r="J38" s="6"/>
      <c r="L38" s="3" t="str">
        <f>IF($A38="ADD",IF(NOT(ISBLANK(K38)),_xlfn.XLOOKUP(K38,side[lookupValue],side[lookupKey],"ERROR"),""), "")</f>
        <v/>
      </c>
      <c r="M38" s="6"/>
      <c r="N38" s="8"/>
      <c r="O38" s="6" t="str">
        <f t="shared" si="0"/>
        <v/>
      </c>
      <c r="P38" s="4"/>
      <c r="R38" s="3" t="str">
        <f>IF($A38="ADD",IF(NOT(ISBLANK(Q38)),_xlfn.XLOOKUP(Q38,len_adjust_rsn[lookupValue],len_adjust_rsn[lookupKey],"ERROR"),""), "")</f>
        <v/>
      </c>
      <c r="S38" s="6" t="str">
        <f t="shared" si="1"/>
        <v/>
      </c>
      <c r="T38" s="6"/>
      <c r="U38" s="6" t="str">
        <f t="shared" si="2"/>
        <v/>
      </c>
      <c r="W38" s="3" t="str">
        <f>IF($A38="ADD",IF(NOT(ISBLANK(V38)),_xlfn.XLOOKUP(V38,ud_traffic_island_type[lookupValue],ud_traffic_island_type[lookupKey],"ERROR"),""), "")</f>
        <v/>
      </c>
      <c r="Y38" s="3" t="str">
        <f>IF($A38="ADD",IF(NOT(ISBLANK(X38)),_xlfn.XLOOKUP(X38,ud_shape[lookupValue],ud_shape[lookupKey],"ERROR"),""), "")</f>
        <v/>
      </c>
      <c r="AE38" s="8"/>
      <c r="AF38" s="7"/>
      <c r="AG38" s="4" t="str">
        <f t="shared" ca="1" si="3"/>
        <v/>
      </c>
      <c r="AH38" s="4"/>
      <c r="AI38" s="3" t="str">
        <f t="shared" si="4"/>
        <v/>
      </c>
      <c r="AJ38" s="3" t="str">
        <f>IF($A38="","",IF((AND($A38="ADD",OR(AI38="",AI38="In Use"))),"5",(_xlfn.XLOOKUP(AI38,ud_asset_status[lookupValue],ud_asset_status[lookupKey],""))))</f>
        <v/>
      </c>
      <c r="AK38" s="7"/>
      <c r="AM38" s="3" t="str">
        <f>IF($A38="ADD",IF(NOT(ISBLANK(AL38)),_xlfn.XLOOKUP(AL38,ar_replace_reason[lookupValue],ar_replace_reason[lookupKey],"ERROR"),""), "")</f>
        <v/>
      </c>
      <c r="AN38" s="3" t="str">
        <f t="shared" si="5"/>
        <v/>
      </c>
      <c r="AO38" s="3" t="str">
        <f>IF($A38="","",IF((AND($A38="ADD",OR(AN38="",AN38="Queenstown-Lakes District Council"))),"70",(_xlfn.XLOOKUP(AN38,ud_organisation_owner[lookupValue],ud_organisation_owner[lookupKey],""))))</f>
        <v/>
      </c>
      <c r="AP38" s="3" t="str">
        <f t="shared" si="6"/>
        <v/>
      </c>
      <c r="AQ38" s="3" t="str">
        <f>IF($A38="","",IF((AND($A38="ADD",OR(AP38="",AP38="Queenstown-Lakes District Council"))),"70",(_xlfn.XLOOKUP(AP38,ud_organisation_owner[lookupValue],ud_organisation_owner[lookupKey],""))))</f>
        <v/>
      </c>
      <c r="AR38" s="3" t="str">
        <f t="shared" si="7"/>
        <v/>
      </c>
      <c r="AS38" s="3" t="str">
        <f>IF($A38="","",IF((AND($A38="ADD",OR(AR38="",AR38="Local Authority"))),"17",(_xlfn.XLOOKUP(AR38,ud_sub_organisation[lookupValue],ud_sub_organisation[lookupKey],""))))</f>
        <v/>
      </c>
      <c r="AT38" s="3" t="str">
        <f t="shared" si="8"/>
        <v/>
      </c>
      <c r="AU38" s="3" t="str">
        <f>IF($A38="","",IF((AND($A38="ADD",OR(AT38="",AT38="Vested assets"))),"12",(_xlfn.XLOOKUP(AT38,ud_work_origin[lookupValue],ud_work_origin[lookupKey],""))))</f>
        <v/>
      </c>
      <c r="AV38" s="8"/>
      <c r="AW38" s="2" t="str">
        <f t="shared" si="9"/>
        <v/>
      </c>
      <c r="AX38" s="3" t="str">
        <f t="shared" si="10"/>
        <v/>
      </c>
      <c r="AY38" s="3" t="str">
        <f>IF($A38="","",IF((AND($A38="ADD",OR(AX38="",AX38="Excellent"))),"1",(_xlfn.XLOOKUP(AX38,condition[lookupValue],condition[lookupKey],""))))</f>
        <v/>
      </c>
      <c r="AZ38" s="7" t="str">
        <f t="shared" si="11"/>
        <v/>
      </c>
      <c r="BA38" s="9"/>
    </row>
    <row r="39" spans="2:53">
      <c r="B39" s="4"/>
      <c r="D39" s="3" t="str">
        <f>IF($A39="ADD",IF(NOT(ISBLANK(C39)),_xlfn.XLOOKUP(C39,roadnames[lookupValue],roadnames[lookupKey],"ERROR"),""), "")</f>
        <v/>
      </c>
      <c r="E39" s="5"/>
      <c r="F39" s="5"/>
      <c r="G39" s="4"/>
      <c r="H39" s="4"/>
      <c r="I39" s="6"/>
      <c r="J39" s="6"/>
      <c r="L39" s="3" t="str">
        <f>IF($A39="ADD",IF(NOT(ISBLANK(K39)),_xlfn.XLOOKUP(K39,side[lookupValue],side[lookupKey],"ERROR"),""), "")</f>
        <v/>
      </c>
      <c r="M39" s="6"/>
      <c r="N39" s="8"/>
      <c r="O39" s="6" t="str">
        <f t="shared" si="0"/>
        <v/>
      </c>
      <c r="P39" s="4"/>
      <c r="R39" s="3" t="str">
        <f>IF($A39="ADD",IF(NOT(ISBLANK(Q39)),_xlfn.XLOOKUP(Q39,len_adjust_rsn[lookupValue],len_adjust_rsn[lookupKey],"ERROR"),""), "")</f>
        <v/>
      </c>
      <c r="S39" s="6" t="str">
        <f t="shared" si="1"/>
        <v/>
      </c>
      <c r="T39" s="6"/>
      <c r="U39" s="6" t="str">
        <f t="shared" si="2"/>
        <v/>
      </c>
      <c r="W39" s="3" t="str">
        <f>IF($A39="ADD",IF(NOT(ISBLANK(V39)),_xlfn.XLOOKUP(V39,ud_traffic_island_type[lookupValue],ud_traffic_island_type[lookupKey],"ERROR"),""), "")</f>
        <v/>
      </c>
      <c r="Y39" s="3" t="str">
        <f>IF($A39="ADD",IF(NOT(ISBLANK(X39)),_xlfn.XLOOKUP(X39,ud_shape[lookupValue],ud_shape[lookupKey],"ERROR"),""), "")</f>
        <v/>
      </c>
      <c r="AE39" s="8"/>
      <c r="AF39" s="7"/>
      <c r="AG39" s="4" t="str">
        <f t="shared" ca="1" si="3"/>
        <v/>
      </c>
      <c r="AH39" s="4"/>
      <c r="AI39" s="3" t="str">
        <f t="shared" si="4"/>
        <v/>
      </c>
      <c r="AJ39" s="3" t="str">
        <f>IF($A39="","",IF((AND($A39="ADD",OR(AI39="",AI39="In Use"))),"5",(_xlfn.XLOOKUP(AI39,ud_asset_status[lookupValue],ud_asset_status[lookupKey],""))))</f>
        <v/>
      </c>
      <c r="AK39" s="7"/>
      <c r="AM39" s="3" t="str">
        <f>IF($A39="ADD",IF(NOT(ISBLANK(AL39)),_xlfn.XLOOKUP(AL39,ar_replace_reason[lookupValue],ar_replace_reason[lookupKey],"ERROR"),""), "")</f>
        <v/>
      </c>
      <c r="AN39" s="3" t="str">
        <f t="shared" si="5"/>
        <v/>
      </c>
      <c r="AO39" s="3" t="str">
        <f>IF($A39="","",IF((AND($A39="ADD",OR(AN39="",AN39="Queenstown-Lakes District Council"))),"70",(_xlfn.XLOOKUP(AN39,ud_organisation_owner[lookupValue],ud_organisation_owner[lookupKey],""))))</f>
        <v/>
      </c>
      <c r="AP39" s="3" t="str">
        <f t="shared" si="6"/>
        <v/>
      </c>
      <c r="AQ39" s="3" t="str">
        <f>IF($A39="","",IF((AND($A39="ADD",OR(AP39="",AP39="Queenstown-Lakes District Council"))),"70",(_xlfn.XLOOKUP(AP39,ud_organisation_owner[lookupValue],ud_organisation_owner[lookupKey],""))))</f>
        <v/>
      </c>
      <c r="AR39" s="3" t="str">
        <f t="shared" si="7"/>
        <v/>
      </c>
      <c r="AS39" s="3" t="str">
        <f>IF($A39="","",IF((AND($A39="ADD",OR(AR39="",AR39="Local Authority"))),"17",(_xlfn.XLOOKUP(AR39,ud_sub_organisation[lookupValue],ud_sub_organisation[lookupKey],""))))</f>
        <v/>
      </c>
      <c r="AT39" s="3" t="str">
        <f t="shared" si="8"/>
        <v/>
      </c>
      <c r="AU39" s="3" t="str">
        <f>IF($A39="","",IF((AND($A39="ADD",OR(AT39="",AT39="Vested assets"))),"12",(_xlfn.XLOOKUP(AT39,ud_work_origin[lookupValue],ud_work_origin[lookupKey],""))))</f>
        <v/>
      </c>
      <c r="AV39" s="8"/>
      <c r="AW39" s="2" t="str">
        <f t="shared" si="9"/>
        <v/>
      </c>
      <c r="AX39" s="3" t="str">
        <f t="shared" si="10"/>
        <v/>
      </c>
      <c r="AY39" s="3" t="str">
        <f>IF($A39="","",IF((AND($A39="ADD",OR(AX39="",AX39="Excellent"))),"1",(_xlfn.XLOOKUP(AX39,condition[lookupValue],condition[lookupKey],""))))</f>
        <v/>
      </c>
      <c r="AZ39" s="7" t="str">
        <f t="shared" si="11"/>
        <v/>
      </c>
      <c r="BA39" s="9"/>
    </row>
    <row r="40" spans="2:53">
      <c r="B40" s="4"/>
      <c r="D40" s="3" t="str">
        <f>IF($A40="ADD",IF(NOT(ISBLANK(C40)),_xlfn.XLOOKUP(C40,roadnames[lookupValue],roadnames[lookupKey],"ERROR"),""), "")</f>
        <v/>
      </c>
      <c r="E40" s="5"/>
      <c r="F40" s="5"/>
      <c r="G40" s="4"/>
      <c r="H40" s="4"/>
      <c r="I40" s="6"/>
      <c r="J40" s="6"/>
      <c r="L40" s="3" t="str">
        <f>IF($A40="ADD",IF(NOT(ISBLANK(K40)),_xlfn.XLOOKUP(K40,side[lookupValue],side[lookupKey],"ERROR"),""), "")</f>
        <v/>
      </c>
      <c r="M40" s="6"/>
      <c r="N40" s="8"/>
      <c r="O40" s="6" t="str">
        <f t="shared" si="0"/>
        <v/>
      </c>
      <c r="P40" s="4"/>
      <c r="R40" s="3" t="str">
        <f>IF($A40="ADD",IF(NOT(ISBLANK(Q40)),_xlfn.XLOOKUP(Q40,len_adjust_rsn[lookupValue],len_adjust_rsn[lookupKey],"ERROR"),""), "")</f>
        <v/>
      </c>
      <c r="S40" s="6" t="str">
        <f t="shared" si="1"/>
        <v/>
      </c>
      <c r="T40" s="6"/>
      <c r="U40" s="6" t="str">
        <f t="shared" si="2"/>
        <v/>
      </c>
      <c r="W40" s="3" t="str">
        <f>IF($A40="ADD",IF(NOT(ISBLANK(V40)),_xlfn.XLOOKUP(V40,ud_traffic_island_type[lookupValue],ud_traffic_island_type[lookupKey],"ERROR"),""), "")</f>
        <v/>
      </c>
      <c r="Y40" s="3" t="str">
        <f>IF($A40="ADD",IF(NOT(ISBLANK(X40)),_xlfn.XLOOKUP(X40,ud_shape[lookupValue],ud_shape[lookupKey],"ERROR"),""), "")</f>
        <v/>
      </c>
      <c r="AE40" s="8"/>
      <c r="AF40" s="7"/>
      <c r="AG40" s="4" t="str">
        <f t="shared" ca="1" si="3"/>
        <v/>
      </c>
      <c r="AH40" s="4"/>
      <c r="AI40" s="3" t="str">
        <f t="shared" si="4"/>
        <v/>
      </c>
      <c r="AJ40" s="3" t="str">
        <f>IF($A40="","",IF((AND($A40="ADD",OR(AI40="",AI40="In Use"))),"5",(_xlfn.XLOOKUP(AI40,ud_asset_status[lookupValue],ud_asset_status[lookupKey],""))))</f>
        <v/>
      </c>
      <c r="AK40" s="7"/>
      <c r="AM40" s="3" t="str">
        <f>IF($A40="ADD",IF(NOT(ISBLANK(AL40)),_xlfn.XLOOKUP(AL40,ar_replace_reason[lookupValue],ar_replace_reason[lookupKey],"ERROR"),""), "")</f>
        <v/>
      </c>
      <c r="AN40" s="3" t="str">
        <f t="shared" si="5"/>
        <v/>
      </c>
      <c r="AO40" s="3" t="str">
        <f>IF($A40="","",IF((AND($A40="ADD",OR(AN40="",AN40="Queenstown-Lakes District Council"))),"70",(_xlfn.XLOOKUP(AN40,ud_organisation_owner[lookupValue],ud_organisation_owner[lookupKey],""))))</f>
        <v/>
      </c>
      <c r="AP40" s="3" t="str">
        <f t="shared" si="6"/>
        <v/>
      </c>
      <c r="AQ40" s="3" t="str">
        <f>IF($A40="","",IF((AND($A40="ADD",OR(AP40="",AP40="Queenstown-Lakes District Council"))),"70",(_xlfn.XLOOKUP(AP40,ud_organisation_owner[lookupValue],ud_organisation_owner[lookupKey],""))))</f>
        <v/>
      </c>
      <c r="AR40" s="3" t="str">
        <f t="shared" si="7"/>
        <v/>
      </c>
      <c r="AS40" s="3" t="str">
        <f>IF($A40="","",IF((AND($A40="ADD",OR(AR40="",AR40="Local Authority"))),"17",(_xlfn.XLOOKUP(AR40,ud_sub_organisation[lookupValue],ud_sub_organisation[lookupKey],""))))</f>
        <v/>
      </c>
      <c r="AT40" s="3" t="str">
        <f t="shared" si="8"/>
        <v/>
      </c>
      <c r="AU40" s="3" t="str">
        <f>IF($A40="","",IF((AND($A40="ADD",OR(AT40="",AT40="Vested assets"))),"12",(_xlfn.XLOOKUP(AT40,ud_work_origin[lookupValue],ud_work_origin[lookupKey],""))))</f>
        <v/>
      </c>
      <c r="AV40" s="8"/>
      <c r="AW40" s="2" t="str">
        <f t="shared" si="9"/>
        <v/>
      </c>
      <c r="AX40" s="3" t="str">
        <f t="shared" si="10"/>
        <v/>
      </c>
      <c r="AY40" s="3" t="str">
        <f>IF($A40="","",IF((AND($A40="ADD",OR(AX40="",AX40="Excellent"))),"1",(_xlfn.XLOOKUP(AX40,condition[lookupValue],condition[lookupKey],""))))</f>
        <v/>
      </c>
      <c r="AZ40" s="7" t="str">
        <f t="shared" si="11"/>
        <v/>
      </c>
      <c r="BA40" s="9"/>
    </row>
    <row r="41" spans="2:53">
      <c r="B41" s="4"/>
      <c r="D41" s="3" t="str">
        <f>IF($A41="ADD",IF(NOT(ISBLANK(C41)),_xlfn.XLOOKUP(C41,roadnames[lookupValue],roadnames[lookupKey],"ERROR"),""), "")</f>
        <v/>
      </c>
      <c r="E41" s="5"/>
      <c r="F41" s="5"/>
      <c r="G41" s="4"/>
      <c r="H41" s="4"/>
      <c r="I41" s="6"/>
      <c r="J41" s="6"/>
      <c r="L41" s="3" t="str">
        <f>IF($A41="ADD",IF(NOT(ISBLANK(K41)),_xlfn.XLOOKUP(K41,side[lookupValue],side[lookupKey],"ERROR"),""), "")</f>
        <v/>
      </c>
      <c r="M41" s="6"/>
      <c r="N41" s="8"/>
      <c r="O41" s="6" t="str">
        <f t="shared" si="0"/>
        <v/>
      </c>
      <c r="P41" s="4"/>
      <c r="R41" s="3" t="str">
        <f>IF($A41="ADD",IF(NOT(ISBLANK(Q41)),_xlfn.XLOOKUP(Q41,len_adjust_rsn[lookupValue],len_adjust_rsn[lookupKey],"ERROR"),""), "")</f>
        <v/>
      </c>
      <c r="S41" s="6" t="str">
        <f t="shared" si="1"/>
        <v/>
      </c>
      <c r="T41" s="6"/>
      <c r="U41" s="6" t="str">
        <f t="shared" si="2"/>
        <v/>
      </c>
      <c r="W41" s="3" t="str">
        <f>IF($A41="ADD",IF(NOT(ISBLANK(V41)),_xlfn.XLOOKUP(V41,ud_traffic_island_type[lookupValue],ud_traffic_island_type[lookupKey],"ERROR"),""), "")</f>
        <v/>
      </c>
      <c r="Y41" s="3" t="str">
        <f>IF($A41="ADD",IF(NOT(ISBLANK(X41)),_xlfn.XLOOKUP(X41,ud_shape[lookupValue],ud_shape[lookupKey],"ERROR"),""), "")</f>
        <v/>
      </c>
      <c r="AE41" s="8"/>
      <c r="AF41" s="7"/>
      <c r="AG41" s="4" t="str">
        <f t="shared" ca="1" si="3"/>
        <v/>
      </c>
      <c r="AH41" s="4"/>
      <c r="AI41" s="3" t="str">
        <f t="shared" si="4"/>
        <v/>
      </c>
      <c r="AJ41" s="3" t="str">
        <f>IF($A41="","",IF((AND($A41="ADD",OR(AI41="",AI41="In Use"))),"5",(_xlfn.XLOOKUP(AI41,ud_asset_status[lookupValue],ud_asset_status[lookupKey],""))))</f>
        <v/>
      </c>
      <c r="AK41" s="7"/>
      <c r="AM41" s="3" t="str">
        <f>IF($A41="ADD",IF(NOT(ISBLANK(AL41)),_xlfn.XLOOKUP(AL41,ar_replace_reason[lookupValue],ar_replace_reason[lookupKey],"ERROR"),""), "")</f>
        <v/>
      </c>
      <c r="AN41" s="3" t="str">
        <f t="shared" si="5"/>
        <v/>
      </c>
      <c r="AO41" s="3" t="str">
        <f>IF($A41="","",IF((AND($A41="ADD",OR(AN41="",AN41="Queenstown-Lakes District Council"))),"70",(_xlfn.XLOOKUP(AN41,ud_organisation_owner[lookupValue],ud_organisation_owner[lookupKey],""))))</f>
        <v/>
      </c>
      <c r="AP41" s="3" t="str">
        <f t="shared" si="6"/>
        <v/>
      </c>
      <c r="AQ41" s="3" t="str">
        <f>IF($A41="","",IF((AND($A41="ADD",OR(AP41="",AP41="Queenstown-Lakes District Council"))),"70",(_xlfn.XLOOKUP(AP41,ud_organisation_owner[lookupValue],ud_organisation_owner[lookupKey],""))))</f>
        <v/>
      </c>
      <c r="AR41" s="3" t="str">
        <f t="shared" si="7"/>
        <v/>
      </c>
      <c r="AS41" s="3" t="str">
        <f>IF($A41="","",IF((AND($A41="ADD",OR(AR41="",AR41="Local Authority"))),"17",(_xlfn.XLOOKUP(AR41,ud_sub_organisation[lookupValue],ud_sub_organisation[lookupKey],""))))</f>
        <v/>
      </c>
      <c r="AT41" s="3" t="str">
        <f t="shared" si="8"/>
        <v/>
      </c>
      <c r="AU41" s="3" t="str">
        <f>IF($A41="","",IF((AND($A41="ADD",OR(AT41="",AT41="Vested assets"))),"12",(_xlfn.XLOOKUP(AT41,ud_work_origin[lookupValue],ud_work_origin[lookupKey],""))))</f>
        <v/>
      </c>
      <c r="AV41" s="8"/>
      <c r="AW41" s="2" t="str">
        <f t="shared" si="9"/>
        <v/>
      </c>
      <c r="AX41" s="3" t="str">
        <f t="shared" si="10"/>
        <v/>
      </c>
      <c r="AY41" s="3" t="str">
        <f>IF($A41="","",IF((AND($A41="ADD",OR(AX41="",AX41="Excellent"))),"1",(_xlfn.XLOOKUP(AX41,condition[lookupValue],condition[lookupKey],""))))</f>
        <v/>
      </c>
      <c r="AZ41" s="7" t="str">
        <f t="shared" si="11"/>
        <v/>
      </c>
      <c r="BA41" s="9"/>
    </row>
    <row r="42" spans="2:53">
      <c r="B42" s="4"/>
      <c r="D42" s="3" t="str">
        <f>IF($A42="ADD",IF(NOT(ISBLANK(C42)),_xlfn.XLOOKUP(C42,roadnames[lookupValue],roadnames[lookupKey],"ERROR"),""), "")</f>
        <v/>
      </c>
      <c r="E42" s="5"/>
      <c r="F42" s="5"/>
      <c r="G42" s="4"/>
      <c r="H42" s="4"/>
      <c r="I42" s="6"/>
      <c r="J42" s="6"/>
      <c r="L42" s="3" t="str">
        <f>IF($A42="ADD",IF(NOT(ISBLANK(K42)),_xlfn.XLOOKUP(K42,side[lookupValue],side[lookupKey],"ERROR"),""), "")</f>
        <v/>
      </c>
      <c r="M42" s="6"/>
      <c r="N42" s="8"/>
      <c r="O42" s="6" t="str">
        <f t="shared" si="0"/>
        <v/>
      </c>
      <c r="P42" s="4"/>
      <c r="R42" s="3" t="str">
        <f>IF($A42="ADD",IF(NOT(ISBLANK(Q42)),_xlfn.XLOOKUP(Q42,len_adjust_rsn[lookupValue],len_adjust_rsn[lookupKey],"ERROR"),""), "")</f>
        <v/>
      </c>
      <c r="S42" s="6" t="str">
        <f t="shared" si="1"/>
        <v/>
      </c>
      <c r="T42" s="6"/>
      <c r="U42" s="6" t="str">
        <f t="shared" si="2"/>
        <v/>
      </c>
      <c r="W42" s="3" t="str">
        <f>IF($A42="ADD",IF(NOT(ISBLANK(V42)),_xlfn.XLOOKUP(V42,ud_traffic_island_type[lookupValue],ud_traffic_island_type[lookupKey],"ERROR"),""), "")</f>
        <v/>
      </c>
      <c r="Y42" s="3" t="str">
        <f>IF($A42="ADD",IF(NOT(ISBLANK(X42)),_xlfn.XLOOKUP(X42,ud_shape[lookupValue],ud_shape[lookupKey],"ERROR"),""), "")</f>
        <v/>
      </c>
      <c r="AE42" s="8"/>
      <c r="AF42" s="7"/>
      <c r="AG42" s="4" t="str">
        <f t="shared" ca="1" si="3"/>
        <v/>
      </c>
      <c r="AH42" s="4"/>
      <c r="AI42" s="3" t="str">
        <f t="shared" si="4"/>
        <v/>
      </c>
      <c r="AJ42" s="3" t="str">
        <f>IF($A42="","",IF((AND($A42="ADD",OR(AI42="",AI42="In Use"))),"5",(_xlfn.XLOOKUP(AI42,ud_asset_status[lookupValue],ud_asset_status[lookupKey],""))))</f>
        <v/>
      </c>
      <c r="AK42" s="7"/>
      <c r="AM42" s="3" t="str">
        <f>IF($A42="ADD",IF(NOT(ISBLANK(AL42)),_xlfn.XLOOKUP(AL42,ar_replace_reason[lookupValue],ar_replace_reason[lookupKey],"ERROR"),""), "")</f>
        <v/>
      </c>
      <c r="AN42" s="3" t="str">
        <f t="shared" si="5"/>
        <v/>
      </c>
      <c r="AO42" s="3" t="str">
        <f>IF($A42="","",IF((AND($A42="ADD",OR(AN42="",AN42="Queenstown-Lakes District Council"))),"70",(_xlfn.XLOOKUP(AN42,ud_organisation_owner[lookupValue],ud_organisation_owner[lookupKey],""))))</f>
        <v/>
      </c>
      <c r="AP42" s="3" t="str">
        <f t="shared" si="6"/>
        <v/>
      </c>
      <c r="AQ42" s="3" t="str">
        <f>IF($A42="","",IF((AND($A42="ADD",OR(AP42="",AP42="Queenstown-Lakes District Council"))),"70",(_xlfn.XLOOKUP(AP42,ud_organisation_owner[lookupValue],ud_organisation_owner[lookupKey],""))))</f>
        <v/>
      </c>
      <c r="AR42" s="3" t="str">
        <f t="shared" si="7"/>
        <v/>
      </c>
      <c r="AS42" s="3" t="str">
        <f>IF($A42="","",IF((AND($A42="ADD",OR(AR42="",AR42="Local Authority"))),"17",(_xlfn.XLOOKUP(AR42,ud_sub_organisation[lookupValue],ud_sub_organisation[lookupKey],""))))</f>
        <v/>
      </c>
      <c r="AT42" s="3" t="str">
        <f t="shared" si="8"/>
        <v/>
      </c>
      <c r="AU42" s="3" t="str">
        <f>IF($A42="","",IF((AND($A42="ADD",OR(AT42="",AT42="Vested assets"))),"12",(_xlfn.XLOOKUP(AT42,ud_work_origin[lookupValue],ud_work_origin[lookupKey],""))))</f>
        <v/>
      </c>
      <c r="AV42" s="8"/>
      <c r="AW42" s="2" t="str">
        <f t="shared" si="9"/>
        <v/>
      </c>
      <c r="AX42" s="3" t="str">
        <f t="shared" si="10"/>
        <v/>
      </c>
      <c r="AY42" s="3" t="str">
        <f>IF($A42="","",IF((AND($A42="ADD",OR(AX42="",AX42="Excellent"))),"1",(_xlfn.XLOOKUP(AX42,condition[lookupValue],condition[lookupKey],""))))</f>
        <v/>
      </c>
      <c r="AZ42" s="7" t="str">
        <f t="shared" si="11"/>
        <v/>
      </c>
      <c r="BA42" s="9"/>
    </row>
    <row r="43" spans="2:53">
      <c r="B43" s="4"/>
      <c r="D43" s="3" t="str">
        <f>IF($A43="ADD",IF(NOT(ISBLANK(C43)),_xlfn.XLOOKUP(C43,roadnames[lookupValue],roadnames[lookupKey],"ERROR"),""), "")</f>
        <v/>
      </c>
      <c r="E43" s="5"/>
      <c r="F43" s="5"/>
      <c r="G43" s="4"/>
      <c r="H43" s="4"/>
      <c r="I43" s="6"/>
      <c r="J43" s="6"/>
      <c r="L43" s="3" t="str">
        <f>IF($A43="ADD",IF(NOT(ISBLANK(K43)),_xlfn.XLOOKUP(K43,side[lookupValue],side[lookupKey],"ERROR"),""), "")</f>
        <v/>
      </c>
      <c r="M43" s="6"/>
      <c r="N43" s="8"/>
      <c r="O43" s="6" t="str">
        <f t="shared" si="0"/>
        <v/>
      </c>
      <c r="P43" s="4"/>
      <c r="R43" s="3" t="str">
        <f>IF($A43="ADD",IF(NOT(ISBLANK(Q43)),_xlfn.XLOOKUP(Q43,len_adjust_rsn[lookupValue],len_adjust_rsn[lookupKey],"ERROR"),""), "")</f>
        <v/>
      </c>
      <c r="S43" s="6" t="str">
        <f t="shared" si="1"/>
        <v/>
      </c>
      <c r="T43" s="6"/>
      <c r="U43" s="6" t="str">
        <f t="shared" si="2"/>
        <v/>
      </c>
      <c r="W43" s="3" t="str">
        <f>IF($A43="ADD",IF(NOT(ISBLANK(V43)),_xlfn.XLOOKUP(V43,ud_traffic_island_type[lookupValue],ud_traffic_island_type[lookupKey],"ERROR"),""), "")</f>
        <v/>
      </c>
      <c r="Y43" s="3" t="str">
        <f>IF($A43="ADD",IF(NOT(ISBLANK(X43)),_xlfn.XLOOKUP(X43,ud_shape[lookupValue],ud_shape[lookupKey],"ERROR"),""), "")</f>
        <v/>
      </c>
      <c r="AE43" s="8"/>
      <c r="AF43" s="7"/>
      <c r="AG43" s="4" t="str">
        <f t="shared" ca="1" si="3"/>
        <v/>
      </c>
      <c r="AH43" s="4"/>
      <c r="AI43" s="3" t="str">
        <f t="shared" si="4"/>
        <v/>
      </c>
      <c r="AJ43" s="3" t="str">
        <f>IF($A43="","",IF((AND($A43="ADD",OR(AI43="",AI43="In Use"))),"5",(_xlfn.XLOOKUP(AI43,ud_asset_status[lookupValue],ud_asset_status[lookupKey],""))))</f>
        <v/>
      </c>
      <c r="AK43" s="7"/>
      <c r="AM43" s="3" t="str">
        <f>IF($A43="ADD",IF(NOT(ISBLANK(AL43)),_xlfn.XLOOKUP(AL43,ar_replace_reason[lookupValue],ar_replace_reason[lookupKey],"ERROR"),""), "")</f>
        <v/>
      </c>
      <c r="AN43" s="3" t="str">
        <f t="shared" si="5"/>
        <v/>
      </c>
      <c r="AO43" s="3" t="str">
        <f>IF($A43="","",IF((AND($A43="ADD",OR(AN43="",AN43="Queenstown-Lakes District Council"))),"70",(_xlfn.XLOOKUP(AN43,ud_organisation_owner[lookupValue],ud_organisation_owner[lookupKey],""))))</f>
        <v/>
      </c>
      <c r="AP43" s="3" t="str">
        <f t="shared" si="6"/>
        <v/>
      </c>
      <c r="AQ43" s="3" t="str">
        <f>IF($A43="","",IF((AND($A43="ADD",OR(AP43="",AP43="Queenstown-Lakes District Council"))),"70",(_xlfn.XLOOKUP(AP43,ud_organisation_owner[lookupValue],ud_organisation_owner[lookupKey],""))))</f>
        <v/>
      </c>
      <c r="AR43" s="3" t="str">
        <f t="shared" si="7"/>
        <v/>
      </c>
      <c r="AS43" s="3" t="str">
        <f>IF($A43="","",IF((AND($A43="ADD",OR(AR43="",AR43="Local Authority"))),"17",(_xlfn.XLOOKUP(AR43,ud_sub_organisation[lookupValue],ud_sub_organisation[lookupKey],""))))</f>
        <v/>
      </c>
      <c r="AT43" s="3" t="str">
        <f t="shared" si="8"/>
        <v/>
      </c>
      <c r="AU43" s="3" t="str">
        <f>IF($A43="","",IF((AND($A43="ADD",OR(AT43="",AT43="Vested assets"))),"12",(_xlfn.XLOOKUP(AT43,ud_work_origin[lookupValue],ud_work_origin[lookupKey],""))))</f>
        <v/>
      </c>
      <c r="AV43" s="8"/>
      <c r="AW43" s="2" t="str">
        <f t="shared" si="9"/>
        <v/>
      </c>
      <c r="AX43" s="3" t="str">
        <f t="shared" si="10"/>
        <v/>
      </c>
      <c r="AY43" s="3" t="str">
        <f>IF($A43="","",IF((AND($A43="ADD",OR(AX43="",AX43="Excellent"))),"1",(_xlfn.XLOOKUP(AX43,condition[lookupValue],condition[lookupKey],""))))</f>
        <v/>
      </c>
      <c r="AZ43" s="7" t="str">
        <f t="shared" si="11"/>
        <v/>
      </c>
      <c r="BA43" s="9"/>
    </row>
    <row r="44" spans="2:53">
      <c r="B44" s="4"/>
      <c r="D44" s="3" t="str">
        <f>IF($A44="ADD",IF(NOT(ISBLANK(C44)),_xlfn.XLOOKUP(C44,roadnames[lookupValue],roadnames[lookupKey],"ERROR"),""), "")</f>
        <v/>
      </c>
      <c r="E44" s="5"/>
      <c r="F44" s="5"/>
      <c r="G44" s="4"/>
      <c r="H44" s="4"/>
      <c r="I44" s="6"/>
      <c r="J44" s="6"/>
      <c r="L44" s="3" t="str">
        <f>IF($A44="ADD",IF(NOT(ISBLANK(K44)),_xlfn.XLOOKUP(K44,side[lookupValue],side[lookupKey],"ERROR"),""), "")</f>
        <v/>
      </c>
      <c r="M44" s="6"/>
      <c r="N44" s="8"/>
      <c r="O44" s="6" t="str">
        <f t="shared" si="0"/>
        <v/>
      </c>
      <c r="P44" s="4"/>
      <c r="R44" s="3" t="str">
        <f>IF($A44="ADD",IF(NOT(ISBLANK(Q44)),_xlfn.XLOOKUP(Q44,len_adjust_rsn[lookupValue],len_adjust_rsn[lookupKey],"ERROR"),""), "")</f>
        <v/>
      </c>
      <c r="S44" s="6" t="str">
        <f t="shared" si="1"/>
        <v/>
      </c>
      <c r="T44" s="6"/>
      <c r="U44" s="6" t="str">
        <f t="shared" si="2"/>
        <v/>
      </c>
      <c r="W44" s="3" t="str">
        <f>IF($A44="ADD",IF(NOT(ISBLANK(V44)),_xlfn.XLOOKUP(V44,ud_traffic_island_type[lookupValue],ud_traffic_island_type[lookupKey],"ERROR"),""), "")</f>
        <v/>
      </c>
      <c r="Y44" s="3" t="str">
        <f>IF($A44="ADD",IF(NOT(ISBLANK(X44)),_xlfn.XLOOKUP(X44,ud_shape[lookupValue],ud_shape[lookupKey],"ERROR"),""), "")</f>
        <v/>
      </c>
      <c r="AE44" s="8"/>
      <c r="AF44" s="7"/>
      <c r="AG44" s="4" t="str">
        <f t="shared" ca="1" si="3"/>
        <v/>
      </c>
      <c r="AH44" s="4"/>
      <c r="AI44" s="3" t="str">
        <f t="shared" si="4"/>
        <v/>
      </c>
      <c r="AJ44" s="3" t="str">
        <f>IF($A44="","",IF((AND($A44="ADD",OR(AI44="",AI44="In Use"))),"5",(_xlfn.XLOOKUP(AI44,ud_asset_status[lookupValue],ud_asset_status[lookupKey],""))))</f>
        <v/>
      </c>
      <c r="AK44" s="7"/>
      <c r="AM44" s="3" t="str">
        <f>IF($A44="ADD",IF(NOT(ISBLANK(AL44)),_xlfn.XLOOKUP(AL44,ar_replace_reason[lookupValue],ar_replace_reason[lookupKey],"ERROR"),""), "")</f>
        <v/>
      </c>
      <c r="AN44" s="3" t="str">
        <f t="shared" si="5"/>
        <v/>
      </c>
      <c r="AO44" s="3" t="str">
        <f>IF($A44="","",IF((AND($A44="ADD",OR(AN44="",AN44="Queenstown-Lakes District Council"))),"70",(_xlfn.XLOOKUP(AN44,ud_organisation_owner[lookupValue],ud_organisation_owner[lookupKey],""))))</f>
        <v/>
      </c>
      <c r="AP44" s="3" t="str">
        <f t="shared" si="6"/>
        <v/>
      </c>
      <c r="AQ44" s="3" t="str">
        <f>IF($A44="","",IF((AND($A44="ADD",OR(AP44="",AP44="Queenstown-Lakes District Council"))),"70",(_xlfn.XLOOKUP(AP44,ud_organisation_owner[lookupValue],ud_organisation_owner[lookupKey],""))))</f>
        <v/>
      </c>
      <c r="AR44" s="3" t="str">
        <f t="shared" si="7"/>
        <v/>
      </c>
      <c r="AS44" s="3" t="str">
        <f>IF($A44="","",IF((AND($A44="ADD",OR(AR44="",AR44="Local Authority"))),"17",(_xlfn.XLOOKUP(AR44,ud_sub_organisation[lookupValue],ud_sub_organisation[lookupKey],""))))</f>
        <v/>
      </c>
      <c r="AT44" s="3" t="str">
        <f t="shared" si="8"/>
        <v/>
      </c>
      <c r="AU44" s="3" t="str">
        <f>IF($A44="","",IF((AND($A44="ADD",OR(AT44="",AT44="Vested assets"))),"12",(_xlfn.XLOOKUP(AT44,ud_work_origin[lookupValue],ud_work_origin[lookupKey],""))))</f>
        <v/>
      </c>
      <c r="AV44" s="8"/>
      <c r="AW44" s="2" t="str">
        <f t="shared" si="9"/>
        <v/>
      </c>
      <c r="AX44" s="3" t="str">
        <f t="shared" si="10"/>
        <v/>
      </c>
      <c r="AY44" s="3" t="str">
        <f>IF($A44="","",IF((AND($A44="ADD",OR(AX44="",AX44="Excellent"))),"1",(_xlfn.XLOOKUP(AX44,condition[lookupValue],condition[lookupKey],""))))</f>
        <v/>
      </c>
      <c r="AZ44" s="7" t="str">
        <f t="shared" si="11"/>
        <v/>
      </c>
      <c r="BA44" s="9"/>
    </row>
    <row r="45" spans="2:53">
      <c r="B45" s="4"/>
      <c r="D45" s="3" t="str">
        <f>IF($A45="ADD",IF(NOT(ISBLANK(C45)),_xlfn.XLOOKUP(C45,roadnames[lookupValue],roadnames[lookupKey],"ERROR"),""), "")</f>
        <v/>
      </c>
      <c r="E45" s="5"/>
      <c r="F45" s="5"/>
      <c r="G45" s="4"/>
      <c r="H45" s="4"/>
      <c r="I45" s="6"/>
      <c r="J45" s="6"/>
      <c r="L45" s="3" t="str">
        <f>IF($A45="ADD",IF(NOT(ISBLANK(K45)),_xlfn.XLOOKUP(K45,side[lookupValue],side[lookupKey],"ERROR"),""), "")</f>
        <v/>
      </c>
      <c r="M45" s="6"/>
      <c r="N45" s="8"/>
      <c r="O45" s="6" t="str">
        <f t="shared" si="0"/>
        <v/>
      </c>
      <c r="P45" s="4"/>
      <c r="R45" s="3" t="str">
        <f>IF($A45="ADD",IF(NOT(ISBLANK(Q45)),_xlfn.XLOOKUP(Q45,len_adjust_rsn[lookupValue],len_adjust_rsn[lookupKey],"ERROR"),""), "")</f>
        <v/>
      </c>
      <c r="S45" s="6" t="str">
        <f t="shared" si="1"/>
        <v/>
      </c>
      <c r="T45" s="6"/>
      <c r="U45" s="6" t="str">
        <f t="shared" si="2"/>
        <v/>
      </c>
      <c r="W45" s="3" t="str">
        <f>IF($A45="ADD",IF(NOT(ISBLANK(V45)),_xlfn.XLOOKUP(V45,ud_traffic_island_type[lookupValue],ud_traffic_island_type[lookupKey],"ERROR"),""), "")</f>
        <v/>
      </c>
      <c r="Y45" s="3" t="str">
        <f>IF($A45="ADD",IF(NOT(ISBLANK(X45)),_xlfn.XLOOKUP(X45,ud_shape[lookupValue],ud_shape[lookupKey],"ERROR"),""), "")</f>
        <v/>
      </c>
      <c r="AE45" s="8"/>
      <c r="AF45" s="7"/>
      <c r="AG45" s="4" t="str">
        <f t="shared" ca="1" si="3"/>
        <v/>
      </c>
      <c r="AH45" s="4"/>
      <c r="AI45" s="3" t="str">
        <f t="shared" si="4"/>
        <v/>
      </c>
      <c r="AJ45" s="3" t="str">
        <f>IF($A45="","",IF((AND($A45="ADD",OR(AI45="",AI45="In Use"))),"5",(_xlfn.XLOOKUP(AI45,ud_asset_status[lookupValue],ud_asset_status[lookupKey],""))))</f>
        <v/>
      </c>
      <c r="AK45" s="7"/>
      <c r="AM45" s="3" t="str">
        <f>IF($A45="ADD",IF(NOT(ISBLANK(AL45)),_xlfn.XLOOKUP(AL45,ar_replace_reason[lookupValue],ar_replace_reason[lookupKey],"ERROR"),""), "")</f>
        <v/>
      </c>
      <c r="AN45" s="3" t="str">
        <f t="shared" si="5"/>
        <v/>
      </c>
      <c r="AO45" s="3" t="str">
        <f>IF($A45="","",IF((AND($A45="ADD",OR(AN45="",AN45="Queenstown-Lakes District Council"))),"70",(_xlfn.XLOOKUP(AN45,ud_organisation_owner[lookupValue],ud_organisation_owner[lookupKey],""))))</f>
        <v/>
      </c>
      <c r="AP45" s="3" t="str">
        <f t="shared" si="6"/>
        <v/>
      </c>
      <c r="AQ45" s="3" t="str">
        <f>IF($A45="","",IF((AND($A45="ADD",OR(AP45="",AP45="Queenstown-Lakes District Council"))),"70",(_xlfn.XLOOKUP(AP45,ud_organisation_owner[lookupValue],ud_organisation_owner[lookupKey],""))))</f>
        <v/>
      </c>
      <c r="AR45" s="3" t="str">
        <f t="shared" si="7"/>
        <v/>
      </c>
      <c r="AS45" s="3" t="str">
        <f>IF($A45="","",IF((AND($A45="ADD",OR(AR45="",AR45="Local Authority"))),"17",(_xlfn.XLOOKUP(AR45,ud_sub_organisation[lookupValue],ud_sub_organisation[lookupKey],""))))</f>
        <v/>
      </c>
      <c r="AT45" s="3" t="str">
        <f t="shared" si="8"/>
        <v/>
      </c>
      <c r="AU45" s="3" t="str">
        <f>IF($A45="","",IF((AND($A45="ADD",OR(AT45="",AT45="Vested assets"))),"12",(_xlfn.XLOOKUP(AT45,ud_work_origin[lookupValue],ud_work_origin[lookupKey],""))))</f>
        <v/>
      </c>
      <c r="AV45" s="8"/>
      <c r="AW45" s="2" t="str">
        <f t="shared" si="9"/>
        <v/>
      </c>
      <c r="AX45" s="3" t="str">
        <f t="shared" si="10"/>
        <v/>
      </c>
      <c r="AY45" s="3" t="str">
        <f>IF($A45="","",IF((AND($A45="ADD",OR(AX45="",AX45="Excellent"))),"1",(_xlfn.XLOOKUP(AX45,condition[lookupValue],condition[lookupKey],""))))</f>
        <v/>
      </c>
      <c r="AZ45" s="7" t="str">
        <f t="shared" si="11"/>
        <v/>
      </c>
      <c r="BA45" s="9"/>
    </row>
    <row r="46" spans="2:53">
      <c r="B46" s="4"/>
      <c r="D46" s="3" t="str">
        <f>IF($A46="ADD",IF(NOT(ISBLANK(C46)),_xlfn.XLOOKUP(C46,roadnames[lookupValue],roadnames[lookupKey],"ERROR"),""), "")</f>
        <v/>
      </c>
      <c r="E46" s="5"/>
      <c r="F46" s="5"/>
      <c r="G46" s="4"/>
      <c r="H46" s="4"/>
      <c r="I46" s="6"/>
      <c r="J46" s="6"/>
      <c r="L46" s="3" t="str">
        <f>IF($A46="ADD",IF(NOT(ISBLANK(K46)),_xlfn.XLOOKUP(K46,side[lookupValue],side[lookupKey],"ERROR"),""), "")</f>
        <v/>
      </c>
      <c r="M46" s="6"/>
      <c r="N46" s="8"/>
      <c r="O46" s="6" t="str">
        <f t="shared" si="0"/>
        <v/>
      </c>
      <c r="P46" s="4"/>
      <c r="R46" s="3" t="str">
        <f>IF($A46="ADD",IF(NOT(ISBLANK(Q46)),_xlfn.XLOOKUP(Q46,len_adjust_rsn[lookupValue],len_adjust_rsn[lookupKey],"ERROR"),""), "")</f>
        <v/>
      </c>
      <c r="S46" s="6" t="str">
        <f t="shared" si="1"/>
        <v/>
      </c>
      <c r="T46" s="6"/>
      <c r="U46" s="6" t="str">
        <f t="shared" si="2"/>
        <v/>
      </c>
      <c r="W46" s="3" t="str">
        <f>IF($A46="ADD",IF(NOT(ISBLANK(V46)),_xlfn.XLOOKUP(V46,ud_traffic_island_type[lookupValue],ud_traffic_island_type[lookupKey],"ERROR"),""), "")</f>
        <v/>
      </c>
      <c r="Y46" s="3" t="str">
        <f>IF($A46="ADD",IF(NOT(ISBLANK(X46)),_xlfn.XLOOKUP(X46,ud_shape[lookupValue],ud_shape[lookupKey],"ERROR"),""), "")</f>
        <v/>
      </c>
      <c r="AE46" s="8"/>
      <c r="AF46" s="7"/>
      <c r="AG46" s="4" t="str">
        <f t="shared" ca="1" si="3"/>
        <v/>
      </c>
      <c r="AH46" s="4"/>
      <c r="AI46" s="3" t="str">
        <f t="shared" si="4"/>
        <v/>
      </c>
      <c r="AJ46" s="3" t="str">
        <f>IF($A46="","",IF((AND($A46="ADD",OR(AI46="",AI46="In Use"))),"5",(_xlfn.XLOOKUP(AI46,ud_asset_status[lookupValue],ud_asset_status[lookupKey],""))))</f>
        <v/>
      </c>
      <c r="AK46" s="7"/>
      <c r="AM46" s="3" t="str">
        <f>IF($A46="ADD",IF(NOT(ISBLANK(AL46)),_xlfn.XLOOKUP(AL46,ar_replace_reason[lookupValue],ar_replace_reason[lookupKey],"ERROR"),""), "")</f>
        <v/>
      </c>
      <c r="AN46" s="3" t="str">
        <f t="shared" si="5"/>
        <v/>
      </c>
      <c r="AO46" s="3" t="str">
        <f>IF($A46="","",IF((AND($A46="ADD",OR(AN46="",AN46="Queenstown-Lakes District Council"))),"70",(_xlfn.XLOOKUP(AN46,ud_organisation_owner[lookupValue],ud_organisation_owner[lookupKey],""))))</f>
        <v/>
      </c>
      <c r="AP46" s="3" t="str">
        <f t="shared" si="6"/>
        <v/>
      </c>
      <c r="AQ46" s="3" t="str">
        <f>IF($A46="","",IF((AND($A46="ADD",OR(AP46="",AP46="Queenstown-Lakes District Council"))),"70",(_xlfn.XLOOKUP(AP46,ud_organisation_owner[lookupValue],ud_organisation_owner[lookupKey],""))))</f>
        <v/>
      </c>
      <c r="AR46" s="3" t="str">
        <f t="shared" si="7"/>
        <v/>
      </c>
      <c r="AS46" s="3" t="str">
        <f>IF($A46="","",IF((AND($A46="ADD",OR(AR46="",AR46="Local Authority"))),"17",(_xlfn.XLOOKUP(AR46,ud_sub_organisation[lookupValue],ud_sub_organisation[lookupKey],""))))</f>
        <v/>
      </c>
      <c r="AT46" s="3" t="str">
        <f t="shared" si="8"/>
        <v/>
      </c>
      <c r="AU46" s="3" t="str">
        <f>IF($A46="","",IF((AND($A46="ADD",OR(AT46="",AT46="Vested assets"))),"12",(_xlfn.XLOOKUP(AT46,ud_work_origin[lookupValue],ud_work_origin[lookupKey],""))))</f>
        <v/>
      </c>
      <c r="AV46" s="8"/>
      <c r="AW46" s="2" t="str">
        <f t="shared" si="9"/>
        <v/>
      </c>
      <c r="AX46" s="3" t="str">
        <f t="shared" si="10"/>
        <v/>
      </c>
      <c r="AY46" s="3" t="str">
        <f>IF($A46="","",IF((AND($A46="ADD",OR(AX46="",AX46="Excellent"))),"1",(_xlfn.XLOOKUP(AX46,condition[lookupValue],condition[lookupKey],""))))</f>
        <v/>
      </c>
      <c r="AZ46" s="7" t="str">
        <f t="shared" si="11"/>
        <v/>
      </c>
      <c r="BA46" s="9"/>
    </row>
    <row r="47" spans="2:53">
      <c r="B47" s="4"/>
      <c r="D47" s="3" t="str">
        <f>IF($A47="ADD",IF(NOT(ISBLANK(C47)),_xlfn.XLOOKUP(C47,roadnames[lookupValue],roadnames[lookupKey],"ERROR"),""), "")</f>
        <v/>
      </c>
      <c r="E47" s="5"/>
      <c r="F47" s="5"/>
      <c r="G47" s="4"/>
      <c r="H47" s="4"/>
      <c r="I47" s="6"/>
      <c r="J47" s="6"/>
      <c r="L47" s="3" t="str">
        <f>IF($A47="ADD",IF(NOT(ISBLANK(K47)),_xlfn.XLOOKUP(K47,side[lookupValue],side[lookupKey],"ERROR"),""), "")</f>
        <v/>
      </c>
      <c r="M47" s="6"/>
      <c r="N47" s="8"/>
      <c r="O47" s="6" t="str">
        <f t="shared" si="0"/>
        <v/>
      </c>
      <c r="P47" s="4"/>
      <c r="R47" s="3" t="str">
        <f>IF($A47="ADD",IF(NOT(ISBLANK(Q47)),_xlfn.XLOOKUP(Q47,len_adjust_rsn[lookupValue],len_adjust_rsn[lookupKey],"ERROR"),""), "")</f>
        <v/>
      </c>
      <c r="S47" s="6" t="str">
        <f t="shared" si="1"/>
        <v/>
      </c>
      <c r="T47" s="6"/>
      <c r="U47" s="6" t="str">
        <f t="shared" si="2"/>
        <v/>
      </c>
      <c r="W47" s="3" t="str">
        <f>IF($A47="ADD",IF(NOT(ISBLANK(V47)),_xlfn.XLOOKUP(V47,ud_traffic_island_type[lookupValue],ud_traffic_island_type[lookupKey],"ERROR"),""), "")</f>
        <v/>
      </c>
      <c r="Y47" s="3" t="str">
        <f>IF($A47="ADD",IF(NOT(ISBLANK(X47)),_xlfn.XLOOKUP(X47,ud_shape[lookupValue],ud_shape[lookupKey],"ERROR"),""), "")</f>
        <v/>
      </c>
      <c r="AE47" s="8"/>
      <c r="AF47" s="7"/>
      <c r="AG47" s="4" t="str">
        <f t="shared" ca="1" si="3"/>
        <v/>
      </c>
      <c r="AH47" s="4"/>
      <c r="AI47" s="3" t="str">
        <f t="shared" si="4"/>
        <v/>
      </c>
      <c r="AJ47" s="3" t="str">
        <f>IF($A47="","",IF((AND($A47="ADD",OR(AI47="",AI47="In Use"))),"5",(_xlfn.XLOOKUP(AI47,ud_asset_status[lookupValue],ud_asset_status[lookupKey],""))))</f>
        <v/>
      </c>
      <c r="AK47" s="7"/>
      <c r="AM47" s="3" t="str">
        <f>IF($A47="ADD",IF(NOT(ISBLANK(AL47)),_xlfn.XLOOKUP(AL47,ar_replace_reason[lookupValue],ar_replace_reason[lookupKey],"ERROR"),""), "")</f>
        <v/>
      </c>
      <c r="AN47" s="3" t="str">
        <f t="shared" si="5"/>
        <v/>
      </c>
      <c r="AO47" s="3" t="str">
        <f>IF($A47="","",IF((AND($A47="ADD",OR(AN47="",AN47="Queenstown-Lakes District Council"))),"70",(_xlfn.XLOOKUP(AN47,ud_organisation_owner[lookupValue],ud_organisation_owner[lookupKey],""))))</f>
        <v/>
      </c>
      <c r="AP47" s="3" t="str">
        <f t="shared" si="6"/>
        <v/>
      </c>
      <c r="AQ47" s="3" t="str">
        <f>IF($A47="","",IF((AND($A47="ADD",OR(AP47="",AP47="Queenstown-Lakes District Council"))),"70",(_xlfn.XLOOKUP(AP47,ud_organisation_owner[lookupValue],ud_organisation_owner[lookupKey],""))))</f>
        <v/>
      </c>
      <c r="AR47" s="3" t="str">
        <f t="shared" si="7"/>
        <v/>
      </c>
      <c r="AS47" s="3" t="str">
        <f>IF($A47="","",IF((AND($A47="ADD",OR(AR47="",AR47="Local Authority"))),"17",(_xlfn.XLOOKUP(AR47,ud_sub_organisation[lookupValue],ud_sub_organisation[lookupKey],""))))</f>
        <v/>
      </c>
      <c r="AT47" s="3" t="str">
        <f t="shared" si="8"/>
        <v/>
      </c>
      <c r="AU47" s="3" t="str">
        <f>IF($A47="","",IF((AND($A47="ADD",OR(AT47="",AT47="Vested assets"))),"12",(_xlfn.XLOOKUP(AT47,ud_work_origin[lookupValue],ud_work_origin[lookupKey],""))))</f>
        <v/>
      </c>
      <c r="AV47" s="8"/>
      <c r="AW47" s="2" t="str">
        <f t="shared" si="9"/>
        <v/>
      </c>
      <c r="AX47" s="3" t="str">
        <f t="shared" si="10"/>
        <v/>
      </c>
      <c r="AY47" s="3" t="str">
        <f>IF($A47="","",IF((AND($A47="ADD",OR(AX47="",AX47="Excellent"))),"1",(_xlfn.XLOOKUP(AX47,condition[lookupValue],condition[lookupKey],""))))</f>
        <v/>
      </c>
      <c r="AZ47" s="7" t="str">
        <f t="shared" si="11"/>
        <v/>
      </c>
      <c r="BA47" s="9"/>
    </row>
    <row r="48" spans="2:53">
      <c r="B48" s="4"/>
      <c r="D48" s="3" t="str">
        <f>IF($A48="ADD",IF(NOT(ISBLANK(C48)),_xlfn.XLOOKUP(C48,roadnames[lookupValue],roadnames[lookupKey],"ERROR"),""), "")</f>
        <v/>
      </c>
      <c r="E48" s="5"/>
      <c r="F48" s="5"/>
      <c r="G48" s="4"/>
      <c r="H48" s="4"/>
      <c r="I48" s="6"/>
      <c r="J48" s="6"/>
      <c r="L48" s="3" t="str">
        <f>IF($A48="ADD",IF(NOT(ISBLANK(K48)),_xlfn.XLOOKUP(K48,side[lookupValue],side[lookupKey],"ERROR"),""), "")</f>
        <v/>
      </c>
      <c r="M48" s="6"/>
      <c r="N48" s="8"/>
      <c r="O48" s="6" t="str">
        <f t="shared" si="0"/>
        <v/>
      </c>
      <c r="P48" s="4"/>
      <c r="R48" s="3" t="str">
        <f>IF($A48="ADD",IF(NOT(ISBLANK(Q48)),_xlfn.XLOOKUP(Q48,len_adjust_rsn[lookupValue],len_adjust_rsn[lookupKey],"ERROR"),""), "")</f>
        <v/>
      </c>
      <c r="S48" s="6" t="str">
        <f t="shared" si="1"/>
        <v/>
      </c>
      <c r="T48" s="6"/>
      <c r="U48" s="6" t="str">
        <f t="shared" si="2"/>
        <v/>
      </c>
      <c r="W48" s="3" t="str">
        <f>IF($A48="ADD",IF(NOT(ISBLANK(V48)),_xlfn.XLOOKUP(V48,ud_traffic_island_type[lookupValue],ud_traffic_island_type[lookupKey],"ERROR"),""), "")</f>
        <v/>
      </c>
      <c r="Y48" s="3" t="str">
        <f>IF($A48="ADD",IF(NOT(ISBLANK(X48)),_xlfn.XLOOKUP(X48,ud_shape[lookupValue],ud_shape[lookupKey],"ERROR"),""), "")</f>
        <v/>
      </c>
      <c r="AE48" s="8"/>
      <c r="AF48" s="7"/>
      <c r="AG48" s="4" t="str">
        <f t="shared" ca="1" si="3"/>
        <v/>
      </c>
      <c r="AH48" s="4"/>
      <c r="AI48" s="3" t="str">
        <f t="shared" si="4"/>
        <v/>
      </c>
      <c r="AJ48" s="3" t="str">
        <f>IF($A48="","",IF((AND($A48="ADD",OR(AI48="",AI48="In Use"))),"5",(_xlfn.XLOOKUP(AI48,ud_asset_status[lookupValue],ud_asset_status[lookupKey],""))))</f>
        <v/>
      </c>
      <c r="AK48" s="7"/>
      <c r="AM48" s="3" t="str">
        <f>IF($A48="ADD",IF(NOT(ISBLANK(AL48)),_xlfn.XLOOKUP(AL48,ar_replace_reason[lookupValue],ar_replace_reason[lookupKey],"ERROR"),""), "")</f>
        <v/>
      </c>
      <c r="AN48" s="3" t="str">
        <f t="shared" si="5"/>
        <v/>
      </c>
      <c r="AO48" s="3" t="str">
        <f>IF($A48="","",IF((AND($A48="ADD",OR(AN48="",AN48="Queenstown-Lakes District Council"))),"70",(_xlfn.XLOOKUP(AN48,ud_organisation_owner[lookupValue],ud_organisation_owner[lookupKey],""))))</f>
        <v/>
      </c>
      <c r="AP48" s="3" t="str">
        <f t="shared" si="6"/>
        <v/>
      </c>
      <c r="AQ48" s="3" t="str">
        <f>IF($A48="","",IF((AND($A48="ADD",OR(AP48="",AP48="Queenstown-Lakes District Council"))),"70",(_xlfn.XLOOKUP(AP48,ud_organisation_owner[lookupValue],ud_organisation_owner[lookupKey],""))))</f>
        <v/>
      </c>
      <c r="AR48" s="3" t="str">
        <f t="shared" si="7"/>
        <v/>
      </c>
      <c r="AS48" s="3" t="str">
        <f>IF($A48="","",IF((AND($A48="ADD",OR(AR48="",AR48="Local Authority"))),"17",(_xlfn.XLOOKUP(AR48,ud_sub_organisation[lookupValue],ud_sub_organisation[lookupKey],""))))</f>
        <v/>
      </c>
      <c r="AT48" s="3" t="str">
        <f t="shared" si="8"/>
        <v/>
      </c>
      <c r="AU48" s="3" t="str">
        <f>IF($A48="","",IF((AND($A48="ADD",OR(AT48="",AT48="Vested assets"))),"12",(_xlfn.XLOOKUP(AT48,ud_work_origin[lookupValue],ud_work_origin[lookupKey],""))))</f>
        <v/>
      </c>
      <c r="AV48" s="8"/>
      <c r="AW48" s="2" t="str">
        <f t="shared" si="9"/>
        <v/>
      </c>
      <c r="AX48" s="3" t="str">
        <f t="shared" si="10"/>
        <v/>
      </c>
      <c r="AY48" s="3" t="str">
        <f>IF($A48="","",IF((AND($A48="ADD",OR(AX48="",AX48="Excellent"))),"1",(_xlfn.XLOOKUP(AX48,condition[lookupValue],condition[lookupKey],""))))</f>
        <v/>
      </c>
      <c r="AZ48" s="7" t="str">
        <f t="shared" si="11"/>
        <v/>
      </c>
      <c r="BA48" s="9"/>
    </row>
    <row r="49" spans="2:53">
      <c r="B49" s="4"/>
      <c r="D49" s="3" t="str">
        <f>IF($A49="ADD",IF(NOT(ISBLANK(C49)),_xlfn.XLOOKUP(C49,roadnames[lookupValue],roadnames[lookupKey],"ERROR"),""), "")</f>
        <v/>
      </c>
      <c r="E49" s="5"/>
      <c r="F49" s="5"/>
      <c r="G49" s="4"/>
      <c r="H49" s="4"/>
      <c r="I49" s="6"/>
      <c r="J49" s="6"/>
      <c r="L49" s="3" t="str">
        <f>IF($A49="ADD",IF(NOT(ISBLANK(K49)),_xlfn.XLOOKUP(K49,side[lookupValue],side[lookupKey],"ERROR"),""), "")</f>
        <v/>
      </c>
      <c r="M49" s="6"/>
      <c r="N49" s="8"/>
      <c r="O49" s="6" t="str">
        <f t="shared" si="0"/>
        <v/>
      </c>
      <c r="P49" s="4"/>
      <c r="R49" s="3" t="str">
        <f>IF($A49="ADD",IF(NOT(ISBLANK(Q49)),_xlfn.XLOOKUP(Q49,len_adjust_rsn[lookupValue],len_adjust_rsn[lookupKey],"ERROR"),""), "")</f>
        <v/>
      </c>
      <c r="S49" s="6" t="str">
        <f t="shared" si="1"/>
        <v/>
      </c>
      <c r="T49" s="6"/>
      <c r="U49" s="6" t="str">
        <f t="shared" si="2"/>
        <v/>
      </c>
      <c r="W49" s="3" t="str">
        <f>IF($A49="ADD",IF(NOT(ISBLANK(V49)),_xlfn.XLOOKUP(V49,ud_traffic_island_type[lookupValue],ud_traffic_island_type[lookupKey],"ERROR"),""), "")</f>
        <v/>
      </c>
      <c r="Y49" s="3" t="str">
        <f>IF($A49="ADD",IF(NOT(ISBLANK(X49)),_xlfn.XLOOKUP(X49,ud_shape[lookupValue],ud_shape[lookupKey],"ERROR"),""), "")</f>
        <v/>
      </c>
      <c r="AE49" s="8"/>
      <c r="AF49" s="7"/>
      <c r="AG49" s="4" t="str">
        <f t="shared" ca="1" si="3"/>
        <v/>
      </c>
      <c r="AH49" s="4"/>
      <c r="AI49" s="3" t="str">
        <f t="shared" si="4"/>
        <v/>
      </c>
      <c r="AJ49" s="3" t="str">
        <f>IF($A49="","",IF((AND($A49="ADD",OR(AI49="",AI49="In Use"))),"5",(_xlfn.XLOOKUP(AI49,ud_asset_status[lookupValue],ud_asset_status[lookupKey],""))))</f>
        <v/>
      </c>
      <c r="AK49" s="7"/>
      <c r="AM49" s="3" t="str">
        <f>IF($A49="ADD",IF(NOT(ISBLANK(AL49)),_xlfn.XLOOKUP(AL49,ar_replace_reason[lookupValue],ar_replace_reason[lookupKey],"ERROR"),""), "")</f>
        <v/>
      </c>
      <c r="AN49" s="3" t="str">
        <f t="shared" si="5"/>
        <v/>
      </c>
      <c r="AO49" s="3" t="str">
        <f>IF($A49="","",IF((AND($A49="ADD",OR(AN49="",AN49="Queenstown-Lakes District Council"))),"70",(_xlfn.XLOOKUP(AN49,ud_organisation_owner[lookupValue],ud_organisation_owner[lookupKey],""))))</f>
        <v/>
      </c>
      <c r="AP49" s="3" t="str">
        <f t="shared" si="6"/>
        <v/>
      </c>
      <c r="AQ49" s="3" t="str">
        <f>IF($A49="","",IF((AND($A49="ADD",OR(AP49="",AP49="Queenstown-Lakes District Council"))),"70",(_xlfn.XLOOKUP(AP49,ud_organisation_owner[lookupValue],ud_organisation_owner[lookupKey],""))))</f>
        <v/>
      </c>
      <c r="AR49" s="3" t="str">
        <f t="shared" si="7"/>
        <v/>
      </c>
      <c r="AS49" s="3" t="str">
        <f>IF($A49="","",IF((AND($A49="ADD",OR(AR49="",AR49="Local Authority"))),"17",(_xlfn.XLOOKUP(AR49,ud_sub_organisation[lookupValue],ud_sub_organisation[lookupKey],""))))</f>
        <v/>
      </c>
      <c r="AT49" s="3" t="str">
        <f t="shared" si="8"/>
        <v/>
      </c>
      <c r="AU49" s="3" t="str">
        <f>IF($A49="","",IF((AND($A49="ADD",OR(AT49="",AT49="Vested assets"))),"12",(_xlfn.XLOOKUP(AT49,ud_work_origin[lookupValue],ud_work_origin[lookupKey],""))))</f>
        <v/>
      </c>
      <c r="AV49" s="8"/>
      <c r="AW49" s="2" t="str">
        <f t="shared" si="9"/>
        <v/>
      </c>
      <c r="AX49" s="3" t="str">
        <f t="shared" si="10"/>
        <v/>
      </c>
      <c r="AY49" s="3" t="str">
        <f>IF($A49="","",IF((AND($A49="ADD",OR(AX49="",AX49="Excellent"))),"1",(_xlfn.XLOOKUP(AX49,condition[lookupValue],condition[lookupKey],""))))</f>
        <v/>
      </c>
      <c r="AZ49" s="7" t="str">
        <f t="shared" si="11"/>
        <v/>
      </c>
      <c r="BA49" s="9"/>
    </row>
    <row r="50" spans="2:53">
      <c r="B50" s="4"/>
      <c r="D50" s="3" t="str">
        <f>IF($A50="ADD",IF(NOT(ISBLANK(C50)),_xlfn.XLOOKUP(C50,roadnames[lookupValue],roadnames[lookupKey],"ERROR"),""), "")</f>
        <v/>
      </c>
      <c r="E50" s="5"/>
      <c r="F50" s="5"/>
      <c r="G50" s="4"/>
      <c r="H50" s="4"/>
      <c r="I50" s="6"/>
      <c r="J50" s="6"/>
      <c r="L50" s="3" t="str">
        <f>IF($A50="ADD",IF(NOT(ISBLANK(K50)),_xlfn.XLOOKUP(K50,side[lookupValue],side[lookupKey],"ERROR"),""), "")</f>
        <v/>
      </c>
      <c r="M50" s="6"/>
      <c r="N50" s="8"/>
      <c r="O50" s="6" t="str">
        <f t="shared" si="0"/>
        <v/>
      </c>
      <c r="P50" s="4"/>
      <c r="R50" s="3" t="str">
        <f>IF($A50="ADD",IF(NOT(ISBLANK(Q50)),_xlfn.XLOOKUP(Q50,len_adjust_rsn[lookupValue],len_adjust_rsn[lookupKey],"ERROR"),""), "")</f>
        <v/>
      </c>
      <c r="S50" s="6" t="str">
        <f t="shared" si="1"/>
        <v/>
      </c>
      <c r="T50" s="6"/>
      <c r="U50" s="6" t="str">
        <f t="shared" si="2"/>
        <v/>
      </c>
      <c r="W50" s="3" t="str">
        <f>IF($A50="ADD",IF(NOT(ISBLANK(V50)),_xlfn.XLOOKUP(V50,ud_traffic_island_type[lookupValue],ud_traffic_island_type[lookupKey],"ERROR"),""), "")</f>
        <v/>
      </c>
      <c r="Y50" s="3" t="str">
        <f>IF($A50="ADD",IF(NOT(ISBLANK(X50)),_xlfn.XLOOKUP(X50,ud_shape[lookupValue],ud_shape[lookupKey],"ERROR"),""), "")</f>
        <v/>
      </c>
      <c r="AE50" s="8"/>
      <c r="AF50" s="7"/>
      <c r="AG50" s="4" t="str">
        <f t="shared" ca="1" si="3"/>
        <v/>
      </c>
      <c r="AH50" s="4"/>
      <c r="AI50" s="3" t="str">
        <f t="shared" si="4"/>
        <v/>
      </c>
      <c r="AJ50" s="3" t="str">
        <f>IF($A50="","",IF((AND($A50="ADD",OR(AI50="",AI50="In Use"))),"5",(_xlfn.XLOOKUP(AI50,ud_asset_status[lookupValue],ud_asset_status[lookupKey],""))))</f>
        <v/>
      </c>
      <c r="AK50" s="7"/>
      <c r="AM50" s="3" t="str">
        <f>IF($A50="ADD",IF(NOT(ISBLANK(AL50)),_xlfn.XLOOKUP(AL50,ar_replace_reason[lookupValue],ar_replace_reason[lookupKey],"ERROR"),""), "")</f>
        <v/>
      </c>
      <c r="AN50" s="3" t="str">
        <f t="shared" si="5"/>
        <v/>
      </c>
      <c r="AO50" s="3" t="str">
        <f>IF($A50="","",IF((AND($A50="ADD",OR(AN50="",AN50="Queenstown-Lakes District Council"))),"70",(_xlfn.XLOOKUP(AN50,ud_organisation_owner[lookupValue],ud_organisation_owner[lookupKey],""))))</f>
        <v/>
      </c>
      <c r="AP50" s="3" t="str">
        <f t="shared" si="6"/>
        <v/>
      </c>
      <c r="AQ50" s="3" t="str">
        <f>IF($A50="","",IF((AND($A50="ADD",OR(AP50="",AP50="Queenstown-Lakes District Council"))),"70",(_xlfn.XLOOKUP(AP50,ud_organisation_owner[lookupValue],ud_organisation_owner[lookupKey],""))))</f>
        <v/>
      </c>
      <c r="AR50" s="3" t="str">
        <f t="shared" si="7"/>
        <v/>
      </c>
      <c r="AS50" s="3" t="str">
        <f>IF($A50="","",IF((AND($A50="ADD",OR(AR50="",AR50="Local Authority"))),"17",(_xlfn.XLOOKUP(AR50,ud_sub_organisation[lookupValue],ud_sub_organisation[lookupKey],""))))</f>
        <v/>
      </c>
      <c r="AT50" s="3" t="str">
        <f t="shared" si="8"/>
        <v/>
      </c>
      <c r="AU50" s="3" t="str">
        <f>IF($A50="","",IF((AND($A50="ADD",OR(AT50="",AT50="Vested assets"))),"12",(_xlfn.XLOOKUP(AT50,ud_work_origin[lookupValue],ud_work_origin[lookupKey],""))))</f>
        <v/>
      </c>
      <c r="AV50" s="8"/>
      <c r="AW50" s="2" t="str">
        <f t="shared" si="9"/>
        <v/>
      </c>
      <c r="AX50" s="3" t="str">
        <f t="shared" si="10"/>
        <v/>
      </c>
      <c r="AY50" s="3" t="str">
        <f>IF($A50="","",IF((AND($A50="ADD",OR(AX50="",AX50="Excellent"))),"1",(_xlfn.XLOOKUP(AX50,condition[lookupValue],condition[lookupKey],""))))</f>
        <v/>
      </c>
      <c r="AZ50" s="7" t="str">
        <f t="shared" si="11"/>
        <v/>
      </c>
      <c r="BA50" s="9"/>
    </row>
    <row r="51" spans="2:53">
      <c r="B51" s="4"/>
      <c r="D51" s="3" t="str">
        <f>IF($A51="ADD",IF(NOT(ISBLANK(C51)),_xlfn.XLOOKUP(C51,roadnames[lookupValue],roadnames[lookupKey],"ERROR"),""), "")</f>
        <v/>
      </c>
      <c r="E51" s="5"/>
      <c r="F51" s="5"/>
      <c r="G51" s="4"/>
      <c r="H51" s="4"/>
      <c r="I51" s="6"/>
      <c r="J51" s="6"/>
      <c r="L51" s="3" t="str">
        <f>IF($A51="ADD",IF(NOT(ISBLANK(K51)),_xlfn.XLOOKUP(K51,side[lookupValue],side[lookupKey],"ERROR"),""), "")</f>
        <v/>
      </c>
      <c r="M51" s="6"/>
      <c r="N51" s="8"/>
      <c r="O51" s="6" t="str">
        <f t="shared" si="0"/>
        <v/>
      </c>
      <c r="P51" s="4"/>
      <c r="R51" s="3" t="str">
        <f>IF($A51="ADD",IF(NOT(ISBLANK(Q51)),_xlfn.XLOOKUP(Q51,len_adjust_rsn[lookupValue],len_adjust_rsn[lookupKey],"ERROR"),""), "")</f>
        <v/>
      </c>
      <c r="S51" s="6" t="str">
        <f t="shared" si="1"/>
        <v/>
      </c>
      <c r="T51" s="6"/>
      <c r="U51" s="6" t="str">
        <f t="shared" si="2"/>
        <v/>
      </c>
      <c r="W51" s="3" t="str">
        <f>IF($A51="ADD",IF(NOT(ISBLANK(V51)),_xlfn.XLOOKUP(V51,ud_traffic_island_type[lookupValue],ud_traffic_island_type[lookupKey],"ERROR"),""), "")</f>
        <v/>
      </c>
      <c r="Y51" s="3" t="str">
        <f>IF($A51="ADD",IF(NOT(ISBLANK(X51)),_xlfn.XLOOKUP(X51,ud_shape[lookupValue],ud_shape[lookupKey],"ERROR"),""), "")</f>
        <v/>
      </c>
      <c r="AE51" s="8"/>
      <c r="AF51" s="7"/>
      <c r="AG51" s="4" t="str">
        <f t="shared" ca="1" si="3"/>
        <v/>
      </c>
      <c r="AH51" s="4"/>
      <c r="AI51" s="3" t="str">
        <f t="shared" si="4"/>
        <v/>
      </c>
      <c r="AJ51" s="3" t="str">
        <f>IF($A51="","",IF((AND($A51="ADD",OR(AI51="",AI51="In Use"))),"5",(_xlfn.XLOOKUP(AI51,ud_asset_status[lookupValue],ud_asset_status[lookupKey],""))))</f>
        <v/>
      </c>
      <c r="AK51" s="7"/>
      <c r="AM51" s="3" t="str">
        <f>IF($A51="ADD",IF(NOT(ISBLANK(AL51)),_xlfn.XLOOKUP(AL51,ar_replace_reason[lookupValue],ar_replace_reason[lookupKey],"ERROR"),""), "")</f>
        <v/>
      </c>
      <c r="AN51" s="3" t="str">
        <f t="shared" si="5"/>
        <v/>
      </c>
      <c r="AO51" s="3" t="str">
        <f>IF($A51="","",IF((AND($A51="ADD",OR(AN51="",AN51="Queenstown-Lakes District Council"))),"70",(_xlfn.XLOOKUP(AN51,ud_organisation_owner[lookupValue],ud_organisation_owner[lookupKey],""))))</f>
        <v/>
      </c>
      <c r="AP51" s="3" t="str">
        <f t="shared" si="6"/>
        <v/>
      </c>
      <c r="AQ51" s="3" t="str">
        <f>IF($A51="","",IF((AND($A51="ADD",OR(AP51="",AP51="Queenstown-Lakes District Council"))),"70",(_xlfn.XLOOKUP(AP51,ud_organisation_owner[lookupValue],ud_organisation_owner[lookupKey],""))))</f>
        <v/>
      </c>
      <c r="AR51" s="3" t="str">
        <f t="shared" si="7"/>
        <v/>
      </c>
      <c r="AS51" s="3" t="str">
        <f>IF($A51="","",IF((AND($A51="ADD",OR(AR51="",AR51="Local Authority"))),"17",(_xlfn.XLOOKUP(AR51,ud_sub_organisation[lookupValue],ud_sub_organisation[lookupKey],""))))</f>
        <v/>
      </c>
      <c r="AT51" s="3" t="str">
        <f t="shared" si="8"/>
        <v/>
      </c>
      <c r="AU51" s="3" t="str">
        <f>IF($A51="","",IF((AND($A51="ADD",OR(AT51="",AT51="Vested assets"))),"12",(_xlfn.XLOOKUP(AT51,ud_work_origin[lookupValue],ud_work_origin[lookupKey],""))))</f>
        <v/>
      </c>
      <c r="AV51" s="8"/>
      <c r="AW51" s="2" t="str">
        <f t="shared" si="9"/>
        <v/>
      </c>
      <c r="AX51" s="3" t="str">
        <f t="shared" si="10"/>
        <v/>
      </c>
      <c r="AY51" s="3" t="str">
        <f>IF($A51="","",IF((AND($A51="ADD",OR(AX51="",AX51="Excellent"))),"1",(_xlfn.XLOOKUP(AX51,condition[lookupValue],condition[lookupKey],""))))</f>
        <v/>
      </c>
      <c r="AZ51" s="7" t="str">
        <f t="shared" si="11"/>
        <v/>
      </c>
      <c r="BA51" s="9"/>
    </row>
    <row r="52" spans="2:53">
      <c r="B52" s="4"/>
      <c r="D52" s="3" t="str">
        <f>IF($A52="ADD",IF(NOT(ISBLANK(C52)),_xlfn.XLOOKUP(C52,roadnames[lookupValue],roadnames[lookupKey],"ERROR"),""), "")</f>
        <v/>
      </c>
      <c r="E52" s="5"/>
      <c r="F52" s="5"/>
      <c r="G52" s="4"/>
      <c r="H52" s="4"/>
      <c r="I52" s="6"/>
      <c r="J52" s="6"/>
      <c r="L52" s="3" t="str">
        <f>IF($A52="ADD",IF(NOT(ISBLANK(K52)),_xlfn.XLOOKUP(K52,side[lookupValue],side[lookupKey],"ERROR"),""), "")</f>
        <v/>
      </c>
      <c r="M52" s="6"/>
      <c r="N52" s="8"/>
      <c r="O52" s="6" t="str">
        <f t="shared" si="0"/>
        <v/>
      </c>
      <c r="P52" s="4"/>
      <c r="R52" s="3" t="str">
        <f>IF($A52="ADD",IF(NOT(ISBLANK(Q52)),_xlfn.XLOOKUP(Q52,len_adjust_rsn[lookupValue],len_adjust_rsn[lookupKey],"ERROR"),""), "")</f>
        <v/>
      </c>
      <c r="S52" s="6" t="str">
        <f t="shared" si="1"/>
        <v/>
      </c>
      <c r="T52" s="6"/>
      <c r="U52" s="6" t="str">
        <f t="shared" si="2"/>
        <v/>
      </c>
      <c r="W52" s="3" t="str">
        <f>IF($A52="ADD",IF(NOT(ISBLANK(V52)),_xlfn.XLOOKUP(V52,ud_traffic_island_type[lookupValue],ud_traffic_island_type[lookupKey],"ERROR"),""), "")</f>
        <v/>
      </c>
      <c r="Y52" s="3" t="str">
        <f>IF($A52="ADD",IF(NOT(ISBLANK(X52)),_xlfn.XLOOKUP(X52,ud_shape[lookupValue],ud_shape[lookupKey],"ERROR"),""), "")</f>
        <v/>
      </c>
      <c r="AE52" s="8"/>
      <c r="AF52" s="7"/>
      <c r="AG52" s="4" t="str">
        <f t="shared" ca="1" si="3"/>
        <v/>
      </c>
      <c r="AH52" s="4"/>
      <c r="AI52" s="3" t="str">
        <f t="shared" si="4"/>
        <v/>
      </c>
      <c r="AJ52" s="3" t="str">
        <f>IF($A52="","",IF((AND($A52="ADD",OR(AI52="",AI52="In Use"))),"5",(_xlfn.XLOOKUP(AI52,ud_asset_status[lookupValue],ud_asset_status[lookupKey],""))))</f>
        <v/>
      </c>
      <c r="AK52" s="7"/>
      <c r="AM52" s="3" t="str">
        <f>IF($A52="ADD",IF(NOT(ISBLANK(AL52)),_xlfn.XLOOKUP(AL52,ar_replace_reason[lookupValue],ar_replace_reason[lookupKey],"ERROR"),""), "")</f>
        <v/>
      </c>
      <c r="AN52" s="3" t="str">
        <f t="shared" si="5"/>
        <v/>
      </c>
      <c r="AO52" s="3" t="str">
        <f>IF($A52="","",IF((AND($A52="ADD",OR(AN52="",AN52="Queenstown-Lakes District Council"))),"70",(_xlfn.XLOOKUP(AN52,ud_organisation_owner[lookupValue],ud_organisation_owner[lookupKey],""))))</f>
        <v/>
      </c>
      <c r="AP52" s="3" t="str">
        <f t="shared" si="6"/>
        <v/>
      </c>
      <c r="AQ52" s="3" t="str">
        <f>IF($A52="","",IF((AND($A52="ADD",OR(AP52="",AP52="Queenstown-Lakes District Council"))),"70",(_xlfn.XLOOKUP(AP52,ud_organisation_owner[lookupValue],ud_organisation_owner[lookupKey],""))))</f>
        <v/>
      </c>
      <c r="AR52" s="3" t="str">
        <f t="shared" si="7"/>
        <v/>
      </c>
      <c r="AS52" s="3" t="str">
        <f>IF($A52="","",IF((AND($A52="ADD",OR(AR52="",AR52="Local Authority"))),"17",(_xlfn.XLOOKUP(AR52,ud_sub_organisation[lookupValue],ud_sub_organisation[lookupKey],""))))</f>
        <v/>
      </c>
      <c r="AT52" s="3" t="str">
        <f t="shared" si="8"/>
        <v/>
      </c>
      <c r="AU52" s="3" t="str">
        <f>IF($A52="","",IF((AND($A52="ADD",OR(AT52="",AT52="Vested assets"))),"12",(_xlfn.XLOOKUP(AT52,ud_work_origin[lookupValue],ud_work_origin[lookupKey],""))))</f>
        <v/>
      </c>
      <c r="AV52" s="8"/>
      <c r="AW52" s="2" t="str">
        <f t="shared" si="9"/>
        <v/>
      </c>
      <c r="AX52" s="3" t="str">
        <f t="shared" si="10"/>
        <v/>
      </c>
      <c r="AY52" s="3" t="str">
        <f>IF($A52="","",IF((AND($A52="ADD",OR(AX52="",AX52="Excellent"))),"1",(_xlfn.XLOOKUP(AX52,condition[lookupValue],condition[lookupKey],""))))</f>
        <v/>
      </c>
      <c r="AZ52" s="7" t="str">
        <f t="shared" si="11"/>
        <v/>
      </c>
      <c r="BA52" s="9"/>
    </row>
    <row r="53" spans="2:53">
      <c r="B53" s="4"/>
      <c r="D53" s="3" t="str">
        <f>IF($A53="ADD",IF(NOT(ISBLANK(C53)),_xlfn.XLOOKUP(C53,roadnames[lookupValue],roadnames[lookupKey],"ERROR"),""), "")</f>
        <v/>
      </c>
      <c r="E53" s="5"/>
      <c r="F53" s="5"/>
      <c r="G53" s="4"/>
      <c r="H53" s="4"/>
      <c r="I53" s="6"/>
      <c r="J53" s="6"/>
      <c r="L53" s="3" t="str">
        <f>IF($A53="ADD",IF(NOT(ISBLANK(K53)),_xlfn.XLOOKUP(K53,side[lookupValue],side[lookupKey],"ERROR"),""), "")</f>
        <v/>
      </c>
      <c r="M53" s="6"/>
      <c r="N53" s="8"/>
      <c r="O53" s="6" t="str">
        <f t="shared" si="0"/>
        <v/>
      </c>
      <c r="P53" s="4"/>
      <c r="R53" s="3" t="str">
        <f>IF($A53="ADD",IF(NOT(ISBLANK(Q53)),_xlfn.XLOOKUP(Q53,len_adjust_rsn[lookupValue],len_adjust_rsn[lookupKey],"ERROR"),""), "")</f>
        <v/>
      </c>
      <c r="S53" s="6" t="str">
        <f t="shared" si="1"/>
        <v/>
      </c>
      <c r="T53" s="6"/>
      <c r="U53" s="6" t="str">
        <f t="shared" si="2"/>
        <v/>
      </c>
      <c r="W53" s="3" t="str">
        <f>IF($A53="ADD",IF(NOT(ISBLANK(V53)),_xlfn.XLOOKUP(V53,ud_traffic_island_type[lookupValue],ud_traffic_island_type[lookupKey],"ERROR"),""), "")</f>
        <v/>
      </c>
      <c r="Y53" s="3" t="str">
        <f>IF($A53="ADD",IF(NOT(ISBLANK(X53)),_xlfn.XLOOKUP(X53,ud_shape[lookupValue],ud_shape[lookupKey],"ERROR"),""), "")</f>
        <v/>
      </c>
      <c r="AE53" s="8"/>
      <c r="AF53" s="7"/>
      <c r="AG53" s="4" t="str">
        <f t="shared" ca="1" si="3"/>
        <v/>
      </c>
      <c r="AH53" s="4"/>
      <c r="AI53" s="3" t="str">
        <f t="shared" si="4"/>
        <v/>
      </c>
      <c r="AJ53" s="3" t="str">
        <f>IF($A53="","",IF((AND($A53="ADD",OR(AI53="",AI53="In Use"))),"5",(_xlfn.XLOOKUP(AI53,ud_asset_status[lookupValue],ud_asset_status[lookupKey],""))))</f>
        <v/>
      </c>
      <c r="AK53" s="7"/>
      <c r="AM53" s="3" t="str">
        <f>IF($A53="ADD",IF(NOT(ISBLANK(AL53)),_xlfn.XLOOKUP(AL53,ar_replace_reason[lookupValue],ar_replace_reason[lookupKey],"ERROR"),""), "")</f>
        <v/>
      </c>
      <c r="AN53" s="3" t="str">
        <f t="shared" si="5"/>
        <v/>
      </c>
      <c r="AO53" s="3" t="str">
        <f>IF($A53="","",IF((AND($A53="ADD",OR(AN53="",AN53="Queenstown-Lakes District Council"))),"70",(_xlfn.XLOOKUP(AN53,ud_organisation_owner[lookupValue],ud_organisation_owner[lookupKey],""))))</f>
        <v/>
      </c>
      <c r="AP53" s="3" t="str">
        <f t="shared" si="6"/>
        <v/>
      </c>
      <c r="AQ53" s="3" t="str">
        <f>IF($A53="","",IF((AND($A53="ADD",OR(AP53="",AP53="Queenstown-Lakes District Council"))),"70",(_xlfn.XLOOKUP(AP53,ud_organisation_owner[lookupValue],ud_organisation_owner[lookupKey],""))))</f>
        <v/>
      </c>
      <c r="AR53" s="3" t="str">
        <f t="shared" si="7"/>
        <v/>
      </c>
      <c r="AS53" s="3" t="str">
        <f>IF($A53="","",IF((AND($A53="ADD",OR(AR53="",AR53="Local Authority"))),"17",(_xlfn.XLOOKUP(AR53,ud_sub_organisation[lookupValue],ud_sub_organisation[lookupKey],""))))</f>
        <v/>
      </c>
      <c r="AT53" s="3" t="str">
        <f t="shared" si="8"/>
        <v/>
      </c>
      <c r="AU53" s="3" t="str">
        <f>IF($A53="","",IF((AND($A53="ADD",OR(AT53="",AT53="Vested assets"))),"12",(_xlfn.XLOOKUP(AT53,ud_work_origin[lookupValue],ud_work_origin[lookupKey],""))))</f>
        <v/>
      </c>
      <c r="AV53" s="8"/>
      <c r="AW53" s="2" t="str">
        <f t="shared" si="9"/>
        <v/>
      </c>
      <c r="AX53" s="3" t="str">
        <f t="shared" si="10"/>
        <v/>
      </c>
      <c r="AY53" s="3" t="str">
        <f>IF($A53="","",IF((AND($A53="ADD",OR(AX53="",AX53="Excellent"))),"1",(_xlfn.XLOOKUP(AX53,condition[lookupValue],condition[lookupKey],""))))</f>
        <v/>
      </c>
      <c r="AZ53" s="7" t="str">
        <f t="shared" si="11"/>
        <v/>
      </c>
      <c r="BA53" s="9"/>
    </row>
    <row r="54" spans="2:53">
      <c r="B54" s="4"/>
      <c r="D54" s="3" t="str">
        <f>IF($A54="ADD",IF(NOT(ISBLANK(C54)),_xlfn.XLOOKUP(C54,roadnames[lookupValue],roadnames[lookupKey],"ERROR"),""), "")</f>
        <v/>
      </c>
      <c r="E54" s="5"/>
      <c r="F54" s="5"/>
      <c r="G54" s="4"/>
      <c r="H54" s="4"/>
      <c r="I54" s="6"/>
      <c r="J54" s="6"/>
      <c r="L54" s="3" t="str">
        <f>IF($A54="ADD",IF(NOT(ISBLANK(K54)),_xlfn.XLOOKUP(K54,side[lookupValue],side[lookupKey],"ERROR"),""), "")</f>
        <v/>
      </c>
      <c r="M54" s="6"/>
      <c r="N54" s="8"/>
      <c r="O54" s="6" t="str">
        <f t="shared" si="0"/>
        <v/>
      </c>
      <c r="P54" s="4"/>
      <c r="R54" s="3" t="str">
        <f>IF($A54="ADD",IF(NOT(ISBLANK(Q54)),_xlfn.XLOOKUP(Q54,len_adjust_rsn[lookupValue],len_adjust_rsn[lookupKey],"ERROR"),""), "")</f>
        <v/>
      </c>
      <c r="S54" s="6" t="str">
        <f t="shared" si="1"/>
        <v/>
      </c>
      <c r="T54" s="6"/>
      <c r="U54" s="6" t="str">
        <f t="shared" si="2"/>
        <v/>
      </c>
      <c r="W54" s="3" t="str">
        <f>IF($A54="ADD",IF(NOT(ISBLANK(V54)),_xlfn.XLOOKUP(V54,ud_traffic_island_type[lookupValue],ud_traffic_island_type[lookupKey],"ERROR"),""), "")</f>
        <v/>
      </c>
      <c r="Y54" s="3" t="str">
        <f>IF($A54="ADD",IF(NOT(ISBLANK(X54)),_xlfn.XLOOKUP(X54,ud_shape[lookupValue],ud_shape[lookupKey],"ERROR"),""), "")</f>
        <v/>
      </c>
      <c r="AE54" s="8"/>
      <c r="AF54" s="7"/>
      <c r="AG54" s="4" t="str">
        <f t="shared" ca="1" si="3"/>
        <v/>
      </c>
      <c r="AH54" s="4"/>
      <c r="AI54" s="3" t="str">
        <f t="shared" si="4"/>
        <v/>
      </c>
      <c r="AJ54" s="3" t="str">
        <f>IF($A54="","",IF((AND($A54="ADD",OR(AI54="",AI54="In Use"))),"5",(_xlfn.XLOOKUP(AI54,ud_asset_status[lookupValue],ud_asset_status[lookupKey],""))))</f>
        <v/>
      </c>
      <c r="AK54" s="7"/>
      <c r="AM54" s="3" t="str">
        <f>IF($A54="ADD",IF(NOT(ISBLANK(AL54)),_xlfn.XLOOKUP(AL54,ar_replace_reason[lookupValue],ar_replace_reason[lookupKey],"ERROR"),""), "")</f>
        <v/>
      </c>
      <c r="AN54" s="3" t="str">
        <f t="shared" si="5"/>
        <v/>
      </c>
      <c r="AO54" s="3" t="str">
        <f>IF($A54="","",IF((AND($A54="ADD",OR(AN54="",AN54="Queenstown-Lakes District Council"))),"70",(_xlfn.XLOOKUP(AN54,ud_organisation_owner[lookupValue],ud_organisation_owner[lookupKey],""))))</f>
        <v/>
      </c>
      <c r="AP54" s="3" t="str">
        <f t="shared" si="6"/>
        <v/>
      </c>
      <c r="AQ54" s="3" t="str">
        <f>IF($A54="","",IF((AND($A54="ADD",OR(AP54="",AP54="Queenstown-Lakes District Council"))),"70",(_xlfn.XLOOKUP(AP54,ud_organisation_owner[lookupValue],ud_organisation_owner[lookupKey],""))))</f>
        <v/>
      </c>
      <c r="AR54" s="3" t="str">
        <f t="shared" si="7"/>
        <v/>
      </c>
      <c r="AS54" s="3" t="str">
        <f>IF($A54="","",IF((AND($A54="ADD",OR(AR54="",AR54="Local Authority"))),"17",(_xlfn.XLOOKUP(AR54,ud_sub_organisation[lookupValue],ud_sub_organisation[lookupKey],""))))</f>
        <v/>
      </c>
      <c r="AT54" s="3" t="str">
        <f t="shared" si="8"/>
        <v/>
      </c>
      <c r="AU54" s="3" t="str">
        <f>IF($A54="","",IF((AND($A54="ADD",OR(AT54="",AT54="Vested assets"))),"12",(_xlfn.XLOOKUP(AT54,ud_work_origin[lookupValue],ud_work_origin[lookupKey],""))))</f>
        <v/>
      </c>
      <c r="AV54" s="8"/>
      <c r="AW54" s="2" t="str">
        <f t="shared" si="9"/>
        <v/>
      </c>
      <c r="AX54" s="3" t="str">
        <f t="shared" si="10"/>
        <v/>
      </c>
      <c r="AY54" s="3" t="str">
        <f>IF($A54="","",IF((AND($A54="ADD",OR(AX54="",AX54="Excellent"))),"1",(_xlfn.XLOOKUP(AX54,condition[lookupValue],condition[lookupKey],""))))</f>
        <v/>
      </c>
      <c r="AZ54" s="7" t="str">
        <f t="shared" si="11"/>
        <v/>
      </c>
      <c r="BA54" s="9"/>
    </row>
    <row r="55" spans="2:53">
      <c r="B55" s="4"/>
      <c r="D55" s="3" t="str">
        <f>IF($A55="ADD",IF(NOT(ISBLANK(C55)),_xlfn.XLOOKUP(C55,roadnames[lookupValue],roadnames[lookupKey],"ERROR"),""), "")</f>
        <v/>
      </c>
      <c r="E55" s="5"/>
      <c r="F55" s="5"/>
      <c r="G55" s="4"/>
      <c r="H55" s="4"/>
      <c r="I55" s="6"/>
      <c r="J55" s="6"/>
      <c r="L55" s="3" t="str">
        <f>IF($A55="ADD",IF(NOT(ISBLANK(K55)),_xlfn.XLOOKUP(K55,side[lookupValue],side[lookupKey],"ERROR"),""), "")</f>
        <v/>
      </c>
      <c r="M55" s="6"/>
      <c r="N55" s="8"/>
      <c r="O55" s="6" t="str">
        <f t="shared" si="0"/>
        <v/>
      </c>
      <c r="P55" s="4"/>
      <c r="R55" s="3" t="str">
        <f>IF($A55="ADD",IF(NOT(ISBLANK(Q55)),_xlfn.XLOOKUP(Q55,len_adjust_rsn[lookupValue],len_adjust_rsn[lookupKey],"ERROR"),""), "")</f>
        <v/>
      </c>
      <c r="S55" s="6" t="str">
        <f t="shared" si="1"/>
        <v/>
      </c>
      <c r="T55" s="6"/>
      <c r="U55" s="6" t="str">
        <f t="shared" si="2"/>
        <v/>
      </c>
      <c r="W55" s="3" t="str">
        <f>IF($A55="ADD",IF(NOT(ISBLANK(V55)),_xlfn.XLOOKUP(V55,ud_traffic_island_type[lookupValue],ud_traffic_island_type[lookupKey],"ERROR"),""), "")</f>
        <v/>
      </c>
      <c r="Y55" s="3" t="str">
        <f>IF($A55="ADD",IF(NOT(ISBLANK(X55)),_xlfn.XLOOKUP(X55,ud_shape[lookupValue],ud_shape[lookupKey],"ERROR"),""), "")</f>
        <v/>
      </c>
      <c r="AE55" s="8"/>
      <c r="AF55" s="7"/>
      <c r="AG55" s="4" t="str">
        <f t="shared" ca="1" si="3"/>
        <v/>
      </c>
      <c r="AH55" s="4"/>
      <c r="AI55" s="3" t="str">
        <f t="shared" si="4"/>
        <v/>
      </c>
      <c r="AJ55" s="3" t="str">
        <f>IF($A55="","",IF((AND($A55="ADD",OR(AI55="",AI55="In Use"))),"5",(_xlfn.XLOOKUP(AI55,ud_asset_status[lookupValue],ud_asset_status[lookupKey],""))))</f>
        <v/>
      </c>
      <c r="AK55" s="7"/>
      <c r="AM55" s="3" t="str">
        <f>IF($A55="ADD",IF(NOT(ISBLANK(AL55)),_xlfn.XLOOKUP(AL55,ar_replace_reason[lookupValue],ar_replace_reason[lookupKey],"ERROR"),""), "")</f>
        <v/>
      </c>
      <c r="AN55" s="3" t="str">
        <f t="shared" si="5"/>
        <v/>
      </c>
      <c r="AO55" s="3" t="str">
        <f>IF($A55="","",IF((AND($A55="ADD",OR(AN55="",AN55="Queenstown-Lakes District Council"))),"70",(_xlfn.XLOOKUP(AN55,ud_organisation_owner[lookupValue],ud_organisation_owner[lookupKey],""))))</f>
        <v/>
      </c>
      <c r="AP55" s="3" t="str">
        <f t="shared" si="6"/>
        <v/>
      </c>
      <c r="AQ55" s="3" t="str">
        <f>IF($A55="","",IF((AND($A55="ADD",OR(AP55="",AP55="Queenstown-Lakes District Council"))),"70",(_xlfn.XLOOKUP(AP55,ud_organisation_owner[lookupValue],ud_organisation_owner[lookupKey],""))))</f>
        <v/>
      </c>
      <c r="AR55" s="3" t="str">
        <f t="shared" si="7"/>
        <v/>
      </c>
      <c r="AS55" s="3" t="str">
        <f>IF($A55="","",IF((AND($A55="ADD",OR(AR55="",AR55="Local Authority"))),"17",(_xlfn.XLOOKUP(AR55,ud_sub_organisation[lookupValue],ud_sub_organisation[lookupKey],""))))</f>
        <v/>
      </c>
      <c r="AT55" s="3" t="str">
        <f t="shared" si="8"/>
        <v/>
      </c>
      <c r="AU55" s="3" t="str">
        <f>IF($A55="","",IF((AND($A55="ADD",OR(AT55="",AT55="Vested assets"))),"12",(_xlfn.XLOOKUP(AT55,ud_work_origin[lookupValue],ud_work_origin[lookupKey],""))))</f>
        <v/>
      </c>
      <c r="AV55" s="8"/>
      <c r="AW55" s="2" t="str">
        <f t="shared" si="9"/>
        <v/>
      </c>
      <c r="AX55" s="3" t="str">
        <f t="shared" si="10"/>
        <v/>
      </c>
      <c r="AY55" s="3" t="str">
        <f>IF($A55="","",IF((AND($A55="ADD",OR(AX55="",AX55="Excellent"))),"1",(_xlfn.XLOOKUP(AX55,condition[lookupValue],condition[lookupKey],""))))</f>
        <v/>
      </c>
      <c r="AZ55" s="7" t="str">
        <f t="shared" si="11"/>
        <v/>
      </c>
      <c r="BA55" s="9"/>
    </row>
    <row r="56" spans="2:53">
      <c r="B56" s="4"/>
      <c r="D56" s="3" t="str">
        <f>IF($A56="ADD",IF(NOT(ISBLANK(C56)),_xlfn.XLOOKUP(C56,roadnames[lookupValue],roadnames[lookupKey],"ERROR"),""), "")</f>
        <v/>
      </c>
      <c r="E56" s="5"/>
      <c r="F56" s="5"/>
      <c r="G56" s="4"/>
      <c r="H56" s="4"/>
      <c r="I56" s="6"/>
      <c r="J56" s="6"/>
      <c r="L56" s="3" t="str">
        <f>IF($A56="ADD",IF(NOT(ISBLANK(K56)),_xlfn.XLOOKUP(K56,side[lookupValue],side[lookupKey],"ERROR"),""), "")</f>
        <v/>
      </c>
      <c r="M56" s="6"/>
      <c r="N56" s="8"/>
      <c r="O56" s="6" t="str">
        <f t="shared" si="0"/>
        <v/>
      </c>
      <c r="P56" s="4"/>
      <c r="R56" s="3" t="str">
        <f>IF($A56="ADD",IF(NOT(ISBLANK(Q56)),_xlfn.XLOOKUP(Q56,len_adjust_rsn[lookupValue],len_adjust_rsn[lookupKey],"ERROR"),""), "")</f>
        <v/>
      </c>
      <c r="S56" s="6" t="str">
        <f t="shared" si="1"/>
        <v/>
      </c>
      <c r="T56" s="6"/>
      <c r="U56" s="6" t="str">
        <f t="shared" si="2"/>
        <v/>
      </c>
      <c r="W56" s="3" t="str">
        <f>IF($A56="ADD",IF(NOT(ISBLANK(V56)),_xlfn.XLOOKUP(V56,ud_traffic_island_type[lookupValue],ud_traffic_island_type[lookupKey],"ERROR"),""), "")</f>
        <v/>
      </c>
      <c r="Y56" s="3" t="str">
        <f>IF($A56="ADD",IF(NOT(ISBLANK(X56)),_xlfn.XLOOKUP(X56,ud_shape[lookupValue],ud_shape[lookupKey],"ERROR"),""), "")</f>
        <v/>
      </c>
      <c r="AE56" s="8"/>
      <c r="AF56" s="7"/>
      <c r="AG56" s="4" t="str">
        <f t="shared" ca="1" si="3"/>
        <v/>
      </c>
      <c r="AH56" s="4"/>
      <c r="AI56" s="3" t="str">
        <f t="shared" si="4"/>
        <v/>
      </c>
      <c r="AJ56" s="3" t="str">
        <f>IF($A56="","",IF((AND($A56="ADD",OR(AI56="",AI56="In Use"))),"5",(_xlfn.XLOOKUP(AI56,ud_asset_status[lookupValue],ud_asset_status[lookupKey],""))))</f>
        <v/>
      </c>
      <c r="AK56" s="7"/>
      <c r="AM56" s="3" t="str">
        <f>IF($A56="ADD",IF(NOT(ISBLANK(AL56)),_xlfn.XLOOKUP(AL56,ar_replace_reason[lookupValue],ar_replace_reason[lookupKey],"ERROR"),""), "")</f>
        <v/>
      </c>
      <c r="AN56" s="3" t="str">
        <f t="shared" si="5"/>
        <v/>
      </c>
      <c r="AO56" s="3" t="str">
        <f>IF($A56="","",IF((AND($A56="ADD",OR(AN56="",AN56="Queenstown-Lakes District Council"))),"70",(_xlfn.XLOOKUP(AN56,ud_organisation_owner[lookupValue],ud_organisation_owner[lookupKey],""))))</f>
        <v/>
      </c>
      <c r="AP56" s="3" t="str">
        <f t="shared" si="6"/>
        <v/>
      </c>
      <c r="AQ56" s="3" t="str">
        <f>IF($A56="","",IF((AND($A56="ADD",OR(AP56="",AP56="Queenstown-Lakes District Council"))),"70",(_xlfn.XLOOKUP(AP56,ud_organisation_owner[lookupValue],ud_organisation_owner[lookupKey],""))))</f>
        <v/>
      </c>
      <c r="AR56" s="3" t="str">
        <f t="shared" si="7"/>
        <v/>
      </c>
      <c r="AS56" s="3" t="str">
        <f>IF($A56="","",IF((AND($A56="ADD",OR(AR56="",AR56="Local Authority"))),"17",(_xlfn.XLOOKUP(AR56,ud_sub_organisation[lookupValue],ud_sub_organisation[lookupKey],""))))</f>
        <v/>
      </c>
      <c r="AT56" s="3" t="str">
        <f t="shared" si="8"/>
        <v/>
      </c>
      <c r="AU56" s="3" t="str">
        <f>IF($A56="","",IF((AND($A56="ADD",OR(AT56="",AT56="Vested assets"))),"12",(_xlfn.XLOOKUP(AT56,ud_work_origin[lookupValue],ud_work_origin[lookupKey],""))))</f>
        <v/>
      </c>
      <c r="AV56" s="8"/>
      <c r="AW56" s="2" t="str">
        <f t="shared" si="9"/>
        <v/>
      </c>
      <c r="AX56" s="3" t="str">
        <f t="shared" si="10"/>
        <v/>
      </c>
      <c r="AY56" s="3" t="str">
        <f>IF($A56="","",IF((AND($A56="ADD",OR(AX56="",AX56="Excellent"))),"1",(_xlfn.XLOOKUP(AX56,condition[lookupValue],condition[lookupKey],""))))</f>
        <v/>
      </c>
      <c r="AZ56" s="7" t="str">
        <f t="shared" si="11"/>
        <v/>
      </c>
      <c r="BA56" s="9"/>
    </row>
    <row r="57" spans="2:53">
      <c r="B57" s="4"/>
      <c r="D57" s="3" t="str">
        <f>IF($A57="ADD",IF(NOT(ISBLANK(C57)),_xlfn.XLOOKUP(C57,roadnames[lookupValue],roadnames[lookupKey],"ERROR"),""), "")</f>
        <v/>
      </c>
      <c r="E57" s="5"/>
      <c r="F57" s="5"/>
      <c r="G57" s="4"/>
      <c r="H57" s="4"/>
      <c r="I57" s="6"/>
      <c r="J57" s="6"/>
      <c r="L57" s="3" t="str">
        <f>IF($A57="ADD",IF(NOT(ISBLANK(K57)),_xlfn.XLOOKUP(K57,side[lookupValue],side[lookupKey],"ERROR"),""), "")</f>
        <v/>
      </c>
      <c r="M57" s="6"/>
      <c r="N57" s="8"/>
      <c r="O57" s="6" t="str">
        <f t="shared" si="0"/>
        <v/>
      </c>
      <c r="P57" s="4"/>
      <c r="R57" s="3" t="str">
        <f>IF($A57="ADD",IF(NOT(ISBLANK(Q57)),_xlfn.XLOOKUP(Q57,len_adjust_rsn[lookupValue],len_adjust_rsn[lookupKey],"ERROR"),""), "")</f>
        <v/>
      </c>
      <c r="S57" s="6" t="str">
        <f t="shared" si="1"/>
        <v/>
      </c>
      <c r="T57" s="6"/>
      <c r="U57" s="6" t="str">
        <f t="shared" si="2"/>
        <v/>
      </c>
      <c r="W57" s="3" t="str">
        <f>IF($A57="ADD",IF(NOT(ISBLANK(V57)),_xlfn.XLOOKUP(V57,ud_traffic_island_type[lookupValue],ud_traffic_island_type[lookupKey],"ERROR"),""), "")</f>
        <v/>
      </c>
      <c r="Y57" s="3" t="str">
        <f>IF($A57="ADD",IF(NOT(ISBLANK(X57)),_xlfn.XLOOKUP(X57,ud_shape[lookupValue],ud_shape[lookupKey],"ERROR"),""), "")</f>
        <v/>
      </c>
      <c r="AE57" s="8"/>
      <c r="AF57" s="7"/>
      <c r="AG57" s="4" t="str">
        <f t="shared" ca="1" si="3"/>
        <v/>
      </c>
      <c r="AH57" s="4"/>
      <c r="AI57" s="3" t="str">
        <f t="shared" si="4"/>
        <v/>
      </c>
      <c r="AJ57" s="3" t="str">
        <f>IF($A57="","",IF((AND($A57="ADD",OR(AI57="",AI57="In Use"))),"5",(_xlfn.XLOOKUP(AI57,ud_asset_status[lookupValue],ud_asset_status[lookupKey],""))))</f>
        <v/>
      </c>
      <c r="AK57" s="7"/>
      <c r="AM57" s="3" t="str">
        <f>IF($A57="ADD",IF(NOT(ISBLANK(AL57)),_xlfn.XLOOKUP(AL57,ar_replace_reason[lookupValue],ar_replace_reason[lookupKey],"ERROR"),""), "")</f>
        <v/>
      </c>
      <c r="AN57" s="3" t="str">
        <f t="shared" si="5"/>
        <v/>
      </c>
      <c r="AO57" s="3" t="str">
        <f>IF($A57="","",IF((AND($A57="ADD",OR(AN57="",AN57="Queenstown-Lakes District Council"))),"70",(_xlfn.XLOOKUP(AN57,ud_organisation_owner[lookupValue],ud_organisation_owner[lookupKey],""))))</f>
        <v/>
      </c>
      <c r="AP57" s="3" t="str">
        <f t="shared" si="6"/>
        <v/>
      </c>
      <c r="AQ57" s="3" t="str">
        <f>IF($A57="","",IF((AND($A57="ADD",OR(AP57="",AP57="Queenstown-Lakes District Council"))),"70",(_xlfn.XLOOKUP(AP57,ud_organisation_owner[lookupValue],ud_organisation_owner[lookupKey],""))))</f>
        <v/>
      </c>
      <c r="AR57" s="3" t="str">
        <f t="shared" si="7"/>
        <v/>
      </c>
      <c r="AS57" s="3" t="str">
        <f>IF($A57="","",IF((AND($A57="ADD",OR(AR57="",AR57="Local Authority"))),"17",(_xlfn.XLOOKUP(AR57,ud_sub_organisation[lookupValue],ud_sub_organisation[lookupKey],""))))</f>
        <v/>
      </c>
      <c r="AT57" s="3" t="str">
        <f t="shared" si="8"/>
        <v/>
      </c>
      <c r="AU57" s="3" t="str">
        <f>IF($A57="","",IF((AND($A57="ADD",OR(AT57="",AT57="Vested assets"))),"12",(_xlfn.XLOOKUP(AT57,ud_work_origin[lookupValue],ud_work_origin[lookupKey],""))))</f>
        <v/>
      </c>
      <c r="AV57" s="8"/>
      <c r="AW57" s="2" t="str">
        <f t="shared" si="9"/>
        <v/>
      </c>
      <c r="AX57" s="3" t="str">
        <f t="shared" si="10"/>
        <v/>
      </c>
      <c r="AY57" s="3" t="str">
        <f>IF($A57="","",IF((AND($A57="ADD",OR(AX57="",AX57="Excellent"))),"1",(_xlfn.XLOOKUP(AX57,condition[lookupValue],condition[lookupKey],""))))</f>
        <v/>
      </c>
      <c r="AZ57" s="7" t="str">
        <f t="shared" si="11"/>
        <v/>
      </c>
      <c r="BA57" s="9"/>
    </row>
    <row r="58" spans="2:53">
      <c r="B58" s="4"/>
      <c r="D58" s="3" t="str">
        <f>IF($A58="ADD",IF(NOT(ISBLANK(C58)),_xlfn.XLOOKUP(C58,roadnames[lookupValue],roadnames[lookupKey],"ERROR"),""), "")</f>
        <v/>
      </c>
      <c r="E58" s="5"/>
      <c r="F58" s="5"/>
      <c r="G58" s="4"/>
      <c r="H58" s="4"/>
      <c r="I58" s="6"/>
      <c r="J58" s="6"/>
      <c r="L58" s="3" t="str">
        <f>IF($A58="ADD",IF(NOT(ISBLANK(K58)),_xlfn.XLOOKUP(K58,side[lookupValue],side[lookupKey],"ERROR"),""), "")</f>
        <v/>
      </c>
      <c r="M58" s="6"/>
      <c r="N58" s="8"/>
      <c r="O58" s="6" t="str">
        <f t="shared" si="0"/>
        <v/>
      </c>
      <c r="P58" s="4"/>
      <c r="R58" s="3" t="str">
        <f>IF($A58="ADD",IF(NOT(ISBLANK(Q58)),_xlfn.XLOOKUP(Q58,len_adjust_rsn[lookupValue],len_adjust_rsn[lookupKey],"ERROR"),""), "")</f>
        <v/>
      </c>
      <c r="S58" s="6" t="str">
        <f t="shared" si="1"/>
        <v/>
      </c>
      <c r="T58" s="6"/>
      <c r="U58" s="6" t="str">
        <f t="shared" si="2"/>
        <v/>
      </c>
      <c r="W58" s="3" t="str">
        <f>IF($A58="ADD",IF(NOT(ISBLANK(V58)),_xlfn.XLOOKUP(V58,ud_traffic_island_type[lookupValue],ud_traffic_island_type[lookupKey],"ERROR"),""), "")</f>
        <v/>
      </c>
      <c r="Y58" s="3" t="str">
        <f>IF($A58="ADD",IF(NOT(ISBLANK(X58)),_xlfn.XLOOKUP(X58,ud_shape[lookupValue],ud_shape[lookupKey],"ERROR"),""), "")</f>
        <v/>
      </c>
      <c r="AE58" s="8"/>
      <c r="AF58" s="7"/>
      <c r="AG58" s="4" t="str">
        <f t="shared" ca="1" si="3"/>
        <v/>
      </c>
      <c r="AH58" s="4"/>
      <c r="AI58" s="3" t="str">
        <f t="shared" si="4"/>
        <v/>
      </c>
      <c r="AJ58" s="3" t="str">
        <f>IF($A58="","",IF((AND($A58="ADD",OR(AI58="",AI58="In Use"))),"5",(_xlfn.XLOOKUP(AI58,ud_asset_status[lookupValue],ud_asset_status[lookupKey],""))))</f>
        <v/>
      </c>
      <c r="AK58" s="7"/>
      <c r="AM58" s="3" t="str">
        <f>IF($A58="ADD",IF(NOT(ISBLANK(AL58)),_xlfn.XLOOKUP(AL58,ar_replace_reason[lookupValue],ar_replace_reason[lookupKey],"ERROR"),""), "")</f>
        <v/>
      </c>
      <c r="AN58" s="3" t="str">
        <f t="shared" si="5"/>
        <v/>
      </c>
      <c r="AO58" s="3" t="str">
        <f>IF($A58="","",IF((AND($A58="ADD",OR(AN58="",AN58="Queenstown-Lakes District Council"))),"70",(_xlfn.XLOOKUP(AN58,ud_organisation_owner[lookupValue],ud_organisation_owner[lookupKey],""))))</f>
        <v/>
      </c>
      <c r="AP58" s="3" t="str">
        <f t="shared" si="6"/>
        <v/>
      </c>
      <c r="AQ58" s="3" t="str">
        <f>IF($A58="","",IF((AND($A58="ADD",OR(AP58="",AP58="Queenstown-Lakes District Council"))),"70",(_xlfn.XLOOKUP(AP58,ud_organisation_owner[lookupValue],ud_organisation_owner[lookupKey],""))))</f>
        <v/>
      </c>
      <c r="AR58" s="3" t="str">
        <f t="shared" si="7"/>
        <v/>
      </c>
      <c r="AS58" s="3" t="str">
        <f>IF($A58="","",IF((AND($A58="ADD",OR(AR58="",AR58="Local Authority"))),"17",(_xlfn.XLOOKUP(AR58,ud_sub_organisation[lookupValue],ud_sub_organisation[lookupKey],""))))</f>
        <v/>
      </c>
      <c r="AT58" s="3" t="str">
        <f t="shared" si="8"/>
        <v/>
      </c>
      <c r="AU58" s="3" t="str">
        <f>IF($A58="","",IF((AND($A58="ADD",OR(AT58="",AT58="Vested assets"))),"12",(_xlfn.XLOOKUP(AT58,ud_work_origin[lookupValue],ud_work_origin[lookupKey],""))))</f>
        <v/>
      </c>
      <c r="AV58" s="8"/>
      <c r="AW58" s="2" t="str">
        <f t="shared" si="9"/>
        <v/>
      </c>
      <c r="AX58" s="3" t="str">
        <f t="shared" si="10"/>
        <v/>
      </c>
      <c r="AY58" s="3" t="str">
        <f>IF($A58="","",IF((AND($A58="ADD",OR(AX58="",AX58="Excellent"))),"1",(_xlfn.XLOOKUP(AX58,condition[lookupValue],condition[lookupKey],""))))</f>
        <v/>
      </c>
      <c r="AZ58" s="7" t="str">
        <f t="shared" si="11"/>
        <v/>
      </c>
      <c r="BA58" s="9"/>
    </row>
    <row r="59" spans="2:53">
      <c r="B59" s="4"/>
      <c r="D59" s="3" t="str">
        <f>IF($A59="ADD",IF(NOT(ISBLANK(C59)),_xlfn.XLOOKUP(C59,roadnames[lookupValue],roadnames[lookupKey],"ERROR"),""), "")</f>
        <v/>
      </c>
      <c r="E59" s="5"/>
      <c r="F59" s="5"/>
      <c r="G59" s="4"/>
      <c r="H59" s="4"/>
      <c r="I59" s="6"/>
      <c r="J59" s="6"/>
      <c r="L59" s="3" t="str">
        <f>IF($A59="ADD",IF(NOT(ISBLANK(K59)),_xlfn.XLOOKUP(K59,side[lookupValue],side[lookupKey],"ERROR"),""), "")</f>
        <v/>
      </c>
      <c r="M59" s="6"/>
      <c r="N59" s="8"/>
      <c r="O59" s="6" t="str">
        <f t="shared" si="0"/>
        <v/>
      </c>
      <c r="P59" s="4"/>
      <c r="R59" s="3" t="str">
        <f>IF($A59="ADD",IF(NOT(ISBLANK(Q59)),_xlfn.XLOOKUP(Q59,len_adjust_rsn[lookupValue],len_adjust_rsn[lookupKey],"ERROR"),""), "")</f>
        <v/>
      </c>
      <c r="S59" s="6" t="str">
        <f t="shared" si="1"/>
        <v/>
      </c>
      <c r="T59" s="6"/>
      <c r="U59" s="6" t="str">
        <f t="shared" si="2"/>
        <v/>
      </c>
      <c r="W59" s="3" t="str">
        <f>IF($A59="ADD",IF(NOT(ISBLANK(V59)),_xlfn.XLOOKUP(V59,ud_traffic_island_type[lookupValue],ud_traffic_island_type[lookupKey],"ERROR"),""), "")</f>
        <v/>
      </c>
      <c r="Y59" s="3" t="str">
        <f>IF($A59="ADD",IF(NOT(ISBLANK(X59)),_xlfn.XLOOKUP(X59,ud_shape[lookupValue],ud_shape[lookupKey],"ERROR"),""), "")</f>
        <v/>
      </c>
      <c r="AE59" s="8"/>
      <c r="AF59" s="7"/>
      <c r="AG59" s="4" t="str">
        <f t="shared" ca="1" si="3"/>
        <v/>
      </c>
      <c r="AH59" s="4"/>
      <c r="AI59" s="3" t="str">
        <f t="shared" si="4"/>
        <v/>
      </c>
      <c r="AJ59" s="3" t="str">
        <f>IF($A59="","",IF((AND($A59="ADD",OR(AI59="",AI59="In Use"))),"5",(_xlfn.XLOOKUP(AI59,ud_asset_status[lookupValue],ud_asset_status[lookupKey],""))))</f>
        <v/>
      </c>
      <c r="AK59" s="7"/>
      <c r="AM59" s="3" t="str">
        <f>IF($A59="ADD",IF(NOT(ISBLANK(AL59)),_xlfn.XLOOKUP(AL59,ar_replace_reason[lookupValue],ar_replace_reason[lookupKey],"ERROR"),""), "")</f>
        <v/>
      </c>
      <c r="AN59" s="3" t="str">
        <f t="shared" si="5"/>
        <v/>
      </c>
      <c r="AO59" s="3" t="str">
        <f>IF($A59="","",IF((AND($A59="ADD",OR(AN59="",AN59="Queenstown-Lakes District Council"))),"70",(_xlfn.XLOOKUP(AN59,ud_organisation_owner[lookupValue],ud_organisation_owner[lookupKey],""))))</f>
        <v/>
      </c>
      <c r="AP59" s="3" t="str">
        <f t="shared" si="6"/>
        <v/>
      </c>
      <c r="AQ59" s="3" t="str">
        <f>IF($A59="","",IF((AND($A59="ADD",OR(AP59="",AP59="Queenstown-Lakes District Council"))),"70",(_xlfn.XLOOKUP(AP59,ud_organisation_owner[lookupValue],ud_organisation_owner[lookupKey],""))))</f>
        <v/>
      </c>
      <c r="AR59" s="3" t="str">
        <f t="shared" si="7"/>
        <v/>
      </c>
      <c r="AS59" s="3" t="str">
        <f>IF($A59="","",IF((AND($A59="ADD",OR(AR59="",AR59="Local Authority"))),"17",(_xlfn.XLOOKUP(AR59,ud_sub_organisation[lookupValue],ud_sub_organisation[lookupKey],""))))</f>
        <v/>
      </c>
      <c r="AT59" s="3" t="str">
        <f t="shared" si="8"/>
        <v/>
      </c>
      <c r="AU59" s="3" t="str">
        <f>IF($A59="","",IF((AND($A59="ADD",OR(AT59="",AT59="Vested assets"))),"12",(_xlfn.XLOOKUP(AT59,ud_work_origin[lookupValue],ud_work_origin[lookupKey],""))))</f>
        <v/>
      </c>
      <c r="AV59" s="8"/>
      <c r="AW59" s="2" t="str">
        <f t="shared" si="9"/>
        <v/>
      </c>
      <c r="AX59" s="3" t="str">
        <f t="shared" si="10"/>
        <v/>
      </c>
      <c r="AY59" s="3" t="str">
        <f>IF($A59="","",IF((AND($A59="ADD",OR(AX59="",AX59="Excellent"))),"1",(_xlfn.XLOOKUP(AX59,condition[lookupValue],condition[lookupKey],""))))</f>
        <v/>
      </c>
      <c r="AZ59" s="7" t="str">
        <f t="shared" si="11"/>
        <v/>
      </c>
      <c r="BA59" s="9"/>
    </row>
    <row r="60" spans="2:53">
      <c r="B60" s="4"/>
      <c r="D60" s="3" t="str">
        <f>IF($A60="ADD",IF(NOT(ISBLANK(C60)),_xlfn.XLOOKUP(C60,roadnames[lookupValue],roadnames[lookupKey],"ERROR"),""), "")</f>
        <v/>
      </c>
      <c r="E60" s="5"/>
      <c r="F60" s="5"/>
      <c r="G60" s="4"/>
      <c r="H60" s="4"/>
      <c r="I60" s="6"/>
      <c r="J60" s="6"/>
      <c r="L60" s="3" t="str">
        <f>IF($A60="ADD",IF(NOT(ISBLANK(K60)),_xlfn.XLOOKUP(K60,side[lookupValue],side[lookupKey],"ERROR"),""), "")</f>
        <v/>
      </c>
      <c r="M60" s="6"/>
      <c r="N60" s="8"/>
      <c r="O60" s="6" t="str">
        <f t="shared" si="0"/>
        <v/>
      </c>
      <c r="P60" s="4"/>
      <c r="R60" s="3" t="str">
        <f>IF($A60="ADD",IF(NOT(ISBLANK(Q60)),_xlfn.XLOOKUP(Q60,len_adjust_rsn[lookupValue],len_adjust_rsn[lookupKey],"ERROR"),""), "")</f>
        <v/>
      </c>
      <c r="S60" s="6" t="str">
        <f t="shared" si="1"/>
        <v/>
      </c>
      <c r="T60" s="6"/>
      <c r="U60" s="6" t="str">
        <f t="shared" si="2"/>
        <v/>
      </c>
      <c r="W60" s="3" t="str">
        <f>IF($A60="ADD",IF(NOT(ISBLANK(V60)),_xlfn.XLOOKUP(V60,ud_traffic_island_type[lookupValue],ud_traffic_island_type[lookupKey],"ERROR"),""), "")</f>
        <v/>
      </c>
      <c r="Y60" s="3" t="str">
        <f>IF($A60="ADD",IF(NOT(ISBLANK(X60)),_xlfn.XLOOKUP(X60,ud_shape[lookupValue],ud_shape[lookupKey],"ERROR"),""), "")</f>
        <v/>
      </c>
      <c r="AE60" s="8"/>
      <c r="AF60" s="7"/>
      <c r="AG60" s="4" t="str">
        <f t="shared" ca="1" si="3"/>
        <v/>
      </c>
      <c r="AH60" s="4"/>
      <c r="AI60" s="3" t="str">
        <f t="shared" si="4"/>
        <v/>
      </c>
      <c r="AJ60" s="3" t="str">
        <f>IF($A60="","",IF((AND($A60="ADD",OR(AI60="",AI60="In Use"))),"5",(_xlfn.XLOOKUP(AI60,ud_asset_status[lookupValue],ud_asset_status[lookupKey],""))))</f>
        <v/>
      </c>
      <c r="AK60" s="7"/>
      <c r="AM60" s="3" t="str">
        <f>IF($A60="ADD",IF(NOT(ISBLANK(AL60)),_xlfn.XLOOKUP(AL60,ar_replace_reason[lookupValue],ar_replace_reason[lookupKey],"ERROR"),""), "")</f>
        <v/>
      </c>
      <c r="AN60" s="3" t="str">
        <f t="shared" si="5"/>
        <v/>
      </c>
      <c r="AO60" s="3" t="str">
        <f>IF($A60="","",IF((AND($A60="ADD",OR(AN60="",AN60="Queenstown-Lakes District Council"))),"70",(_xlfn.XLOOKUP(AN60,ud_organisation_owner[lookupValue],ud_organisation_owner[lookupKey],""))))</f>
        <v/>
      </c>
      <c r="AP60" s="3" t="str">
        <f t="shared" si="6"/>
        <v/>
      </c>
      <c r="AQ60" s="3" t="str">
        <f>IF($A60="","",IF((AND($A60="ADD",OR(AP60="",AP60="Queenstown-Lakes District Council"))),"70",(_xlfn.XLOOKUP(AP60,ud_organisation_owner[lookupValue],ud_organisation_owner[lookupKey],""))))</f>
        <v/>
      </c>
      <c r="AR60" s="3" t="str">
        <f t="shared" si="7"/>
        <v/>
      </c>
      <c r="AS60" s="3" t="str">
        <f>IF($A60="","",IF((AND($A60="ADD",OR(AR60="",AR60="Local Authority"))),"17",(_xlfn.XLOOKUP(AR60,ud_sub_organisation[lookupValue],ud_sub_organisation[lookupKey],""))))</f>
        <v/>
      </c>
      <c r="AT60" s="3" t="str">
        <f t="shared" si="8"/>
        <v/>
      </c>
      <c r="AU60" s="3" t="str">
        <f>IF($A60="","",IF((AND($A60="ADD",OR(AT60="",AT60="Vested assets"))),"12",(_xlfn.XLOOKUP(AT60,ud_work_origin[lookupValue],ud_work_origin[lookupKey],""))))</f>
        <v/>
      </c>
      <c r="AV60" s="8"/>
      <c r="AW60" s="2" t="str">
        <f t="shared" si="9"/>
        <v/>
      </c>
      <c r="AX60" s="3" t="str">
        <f t="shared" si="10"/>
        <v/>
      </c>
      <c r="AY60" s="3" t="str">
        <f>IF($A60="","",IF((AND($A60="ADD",OR(AX60="",AX60="Excellent"))),"1",(_xlfn.XLOOKUP(AX60,condition[lookupValue],condition[lookupKey],""))))</f>
        <v/>
      </c>
      <c r="AZ60" s="7" t="str">
        <f t="shared" si="11"/>
        <v/>
      </c>
      <c r="BA60" s="9"/>
    </row>
    <row r="61" spans="2:53">
      <c r="B61" s="4"/>
      <c r="D61" s="3" t="str">
        <f>IF($A61="ADD",IF(NOT(ISBLANK(C61)),_xlfn.XLOOKUP(C61,roadnames[lookupValue],roadnames[lookupKey],"ERROR"),""), "")</f>
        <v/>
      </c>
      <c r="E61" s="5"/>
      <c r="F61" s="5"/>
      <c r="G61" s="4"/>
      <c r="H61" s="4"/>
      <c r="I61" s="6"/>
      <c r="J61" s="6"/>
      <c r="L61" s="3" t="str">
        <f>IF($A61="ADD",IF(NOT(ISBLANK(K61)),_xlfn.XLOOKUP(K61,side[lookupValue],side[lookupKey],"ERROR"),""), "")</f>
        <v/>
      </c>
      <c r="M61" s="6"/>
      <c r="N61" s="8"/>
      <c r="O61" s="6" t="str">
        <f t="shared" si="0"/>
        <v/>
      </c>
      <c r="P61" s="4"/>
      <c r="R61" s="3" t="str">
        <f>IF($A61="ADD",IF(NOT(ISBLANK(Q61)),_xlfn.XLOOKUP(Q61,len_adjust_rsn[lookupValue],len_adjust_rsn[lookupKey],"ERROR"),""), "")</f>
        <v/>
      </c>
      <c r="S61" s="6" t="str">
        <f t="shared" si="1"/>
        <v/>
      </c>
      <c r="T61" s="6"/>
      <c r="U61" s="6" t="str">
        <f t="shared" si="2"/>
        <v/>
      </c>
      <c r="W61" s="3" t="str">
        <f>IF($A61="ADD",IF(NOT(ISBLANK(V61)),_xlfn.XLOOKUP(V61,ud_traffic_island_type[lookupValue],ud_traffic_island_type[lookupKey],"ERROR"),""), "")</f>
        <v/>
      </c>
      <c r="Y61" s="3" t="str">
        <f>IF($A61="ADD",IF(NOT(ISBLANK(X61)),_xlfn.XLOOKUP(X61,ud_shape[lookupValue],ud_shape[lookupKey],"ERROR"),""), "")</f>
        <v/>
      </c>
      <c r="AE61" s="8"/>
      <c r="AF61" s="7"/>
      <c r="AG61" s="4" t="str">
        <f t="shared" ca="1" si="3"/>
        <v/>
      </c>
      <c r="AH61" s="4"/>
      <c r="AI61" s="3" t="str">
        <f t="shared" si="4"/>
        <v/>
      </c>
      <c r="AJ61" s="3" t="str">
        <f>IF($A61="","",IF((AND($A61="ADD",OR(AI61="",AI61="In Use"))),"5",(_xlfn.XLOOKUP(AI61,ud_asset_status[lookupValue],ud_asset_status[lookupKey],""))))</f>
        <v/>
      </c>
      <c r="AK61" s="7"/>
      <c r="AM61" s="3" t="str">
        <f>IF($A61="ADD",IF(NOT(ISBLANK(AL61)),_xlfn.XLOOKUP(AL61,ar_replace_reason[lookupValue],ar_replace_reason[lookupKey],"ERROR"),""), "")</f>
        <v/>
      </c>
      <c r="AN61" s="3" t="str">
        <f t="shared" si="5"/>
        <v/>
      </c>
      <c r="AO61" s="3" t="str">
        <f>IF($A61="","",IF((AND($A61="ADD",OR(AN61="",AN61="Queenstown-Lakes District Council"))),"70",(_xlfn.XLOOKUP(AN61,ud_organisation_owner[lookupValue],ud_organisation_owner[lookupKey],""))))</f>
        <v/>
      </c>
      <c r="AP61" s="3" t="str">
        <f t="shared" si="6"/>
        <v/>
      </c>
      <c r="AQ61" s="3" t="str">
        <f>IF($A61="","",IF((AND($A61="ADD",OR(AP61="",AP61="Queenstown-Lakes District Council"))),"70",(_xlfn.XLOOKUP(AP61,ud_organisation_owner[lookupValue],ud_organisation_owner[lookupKey],""))))</f>
        <v/>
      </c>
      <c r="AR61" s="3" t="str">
        <f t="shared" si="7"/>
        <v/>
      </c>
      <c r="AS61" s="3" t="str">
        <f>IF($A61="","",IF((AND($A61="ADD",OR(AR61="",AR61="Local Authority"))),"17",(_xlfn.XLOOKUP(AR61,ud_sub_organisation[lookupValue],ud_sub_organisation[lookupKey],""))))</f>
        <v/>
      </c>
      <c r="AT61" s="3" t="str">
        <f t="shared" si="8"/>
        <v/>
      </c>
      <c r="AU61" s="3" t="str">
        <f>IF($A61="","",IF((AND($A61="ADD",OR(AT61="",AT61="Vested assets"))),"12",(_xlfn.XLOOKUP(AT61,ud_work_origin[lookupValue],ud_work_origin[lookupKey],""))))</f>
        <v/>
      </c>
      <c r="AV61" s="8"/>
      <c r="AW61" s="2" t="str">
        <f t="shared" si="9"/>
        <v/>
      </c>
      <c r="AX61" s="3" t="str">
        <f t="shared" si="10"/>
        <v/>
      </c>
      <c r="AY61" s="3" t="str">
        <f>IF($A61="","",IF((AND($A61="ADD",OR(AX61="",AX61="Excellent"))),"1",(_xlfn.XLOOKUP(AX61,condition[lookupValue],condition[lookupKey],""))))</f>
        <v/>
      </c>
      <c r="AZ61" s="7" t="str">
        <f t="shared" si="11"/>
        <v/>
      </c>
      <c r="BA61" s="9"/>
    </row>
    <row r="62" spans="2:53">
      <c r="B62" s="4"/>
      <c r="D62" s="3" t="str">
        <f>IF($A62="ADD",IF(NOT(ISBLANK(C62)),_xlfn.XLOOKUP(C62,roadnames[lookupValue],roadnames[lookupKey],"ERROR"),""), "")</f>
        <v/>
      </c>
      <c r="E62" s="5"/>
      <c r="F62" s="5"/>
      <c r="G62" s="4"/>
      <c r="H62" s="4"/>
      <c r="I62" s="6"/>
      <c r="J62" s="6"/>
      <c r="L62" s="3" t="str">
        <f>IF($A62="ADD",IF(NOT(ISBLANK(K62)),_xlfn.XLOOKUP(K62,side[lookupValue],side[lookupKey],"ERROR"),""), "")</f>
        <v/>
      </c>
      <c r="M62" s="6"/>
      <c r="N62" s="8"/>
      <c r="O62" s="6" t="str">
        <f t="shared" si="0"/>
        <v/>
      </c>
      <c r="P62" s="4"/>
      <c r="R62" s="3" t="str">
        <f>IF($A62="ADD",IF(NOT(ISBLANK(Q62)),_xlfn.XLOOKUP(Q62,len_adjust_rsn[lookupValue],len_adjust_rsn[lookupKey],"ERROR"),""), "")</f>
        <v/>
      </c>
      <c r="S62" s="6" t="str">
        <f t="shared" si="1"/>
        <v/>
      </c>
      <c r="T62" s="6"/>
      <c r="U62" s="6" t="str">
        <f t="shared" si="2"/>
        <v/>
      </c>
      <c r="W62" s="3" t="str">
        <f>IF($A62="ADD",IF(NOT(ISBLANK(V62)),_xlfn.XLOOKUP(V62,ud_traffic_island_type[lookupValue],ud_traffic_island_type[lookupKey],"ERROR"),""), "")</f>
        <v/>
      </c>
      <c r="Y62" s="3" t="str">
        <f>IF($A62="ADD",IF(NOT(ISBLANK(X62)),_xlfn.XLOOKUP(X62,ud_shape[lookupValue],ud_shape[lookupKey],"ERROR"),""), "")</f>
        <v/>
      </c>
      <c r="AE62" s="8"/>
      <c r="AF62" s="7"/>
      <c r="AG62" s="4" t="str">
        <f t="shared" ca="1" si="3"/>
        <v/>
      </c>
      <c r="AH62" s="4"/>
      <c r="AI62" s="3" t="str">
        <f t="shared" si="4"/>
        <v/>
      </c>
      <c r="AJ62" s="3" t="str">
        <f>IF($A62="","",IF((AND($A62="ADD",OR(AI62="",AI62="In Use"))),"5",(_xlfn.XLOOKUP(AI62,ud_asset_status[lookupValue],ud_asset_status[lookupKey],""))))</f>
        <v/>
      </c>
      <c r="AK62" s="7"/>
      <c r="AM62" s="3" t="str">
        <f>IF($A62="ADD",IF(NOT(ISBLANK(AL62)),_xlfn.XLOOKUP(AL62,ar_replace_reason[lookupValue],ar_replace_reason[lookupKey],"ERROR"),""), "")</f>
        <v/>
      </c>
      <c r="AN62" s="3" t="str">
        <f t="shared" si="5"/>
        <v/>
      </c>
      <c r="AO62" s="3" t="str">
        <f>IF($A62="","",IF((AND($A62="ADD",OR(AN62="",AN62="Queenstown-Lakes District Council"))),"70",(_xlfn.XLOOKUP(AN62,ud_organisation_owner[lookupValue],ud_organisation_owner[lookupKey],""))))</f>
        <v/>
      </c>
      <c r="AP62" s="3" t="str">
        <f t="shared" si="6"/>
        <v/>
      </c>
      <c r="AQ62" s="3" t="str">
        <f>IF($A62="","",IF((AND($A62="ADD",OR(AP62="",AP62="Queenstown-Lakes District Council"))),"70",(_xlfn.XLOOKUP(AP62,ud_organisation_owner[lookupValue],ud_organisation_owner[lookupKey],""))))</f>
        <v/>
      </c>
      <c r="AR62" s="3" t="str">
        <f t="shared" si="7"/>
        <v/>
      </c>
      <c r="AS62" s="3" t="str">
        <f>IF($A62="","",IF((AND($A62="ADD",OR(AR62="",AR62="Local Authority"))),"17",(_xlfn.XLOOKUP(AR62,ud_sub_organisation[lookupValue],ud_sub_organisation[lookupKey],""))))</f>
        <v/>
      </c>
      <c r="AT62" s="3" t="str">
        <f t="shared" si="8"/>
        <v/>
      </c>
      <c r="AU62" s="3" t="str">
        <f>IF($A62="","",IF((AND($A62="ADD",OR(AT62="",AT62="Vested assets"))),"12",(_xlfn.XLOOKUP(AT62,ud_work_origin[lookupValue],ud_work_origin[lookupKey],""))))</f>
        <v/>
      </c>
      <c r="AV62" s="8"/>
      <c r="AW62" s="2" t="str">
        <f t="shared" si="9"/>
        <v/>
      </c>
      <c r="AX62" s="3" t="str">
        <f t="shared" si="10"/>
        <v/>
      </c>
      <c r="AY62" s="3" t="str">
        <f>IF($A62="","",IF((AND($A62="ADD",OR(AX62="",AX62="Excellent"))),"1",(_xlfn.XLOOKUP(AX62,condition[lookupValue],condition[lookupKey],""))))</f>
        <v/>
      </c>
      <c r="AZ62" s="7" t="str">
        <f t="shared" si="11"/>
        <v/>
      </c>
      <c r="BA62" s="9"/>
    </row>
    <row r="63" spans="2:53">
      <c r="B63" s="4"/>
      <c r="D63" s="3" t="str">
        <f>IF($A63="ADD",IF(NOT(ISBLANK(C63)),_xlfn.XLOOKUP(C63,roadnames[lookupValue],roadnames[lookupKey],"ERROR"),""), "")</f>
        <v/>
      </c>
      <c r="E63" s="5"/>
      <c r="F63" s="5"/>
      <c r="G63" s="4"/>
      <c r="H63" s="4"/>
      <c r="I63" s="6"/>
      <c r="J63" s="6"/>
      <c r="L63" s="3" t="str">
        <f>IF($A63="ADD",IF(NOT(ISBLANK(K63)),_xlfn.XLOOKUP(K63,side[lookupValue],side[lookupKey],"ERROR"),""), "")</f>
        <v/>
      </c>
      <c r="M63" s="6"/>
      <c r="N63" s="8"/>
      <c r="O63" s="6" t="str">
        <f t="shared" si="0"/>
        <v/>
      </c>
      <c r="P63" s="4"/>
      <c r="R63" s="3" t="str">
        <f>IF($A63="ADD",IF(NOT(ISBLANK(Q63)),_xlfn.XLOOKUP(Q63,len_adjust_rsn[lookupValue],len_adjust_rsn[lookupKey],"ERROR"),""), "")</f>
        <v/>
      </c>
      <c r="S63" s="6" t="str">
        <f t="shared" si="1"/>
        <v/>
      </c>
      <c r="T63" s="6"/>
      <c r="U63" s="6" t="str">
        <f t="shared" si="2"/>
        <v/>
      </c>
      <c r="W63" s="3" t="str">
        <f>IF($A63="ADD",IF(NOT(ISBLANK(V63)),_xlfn.XLOOKUP(V63,ud_traffic_island_type[lookupValue],ud_traffic_island_type[lookupKey],"ERROR"),""), "")</f>
        <v/>
      </c>
      <c r="Y63" s="3" t="str">
        <f>IF($A63="ADD",IF(NOT(ISBLANK(X63)),_xlfn.XLOOKUP(X63,ud_shape[lookupValue],ud_shape[lookupKey],"ERROR"),""), "")</f>
        <v/>
      </c>
      <c r="AE63" s="8"/>
      <c r="AF63" s="7"/>
      <c r="AG63" s="4" t="str">
        <f t="shared" ca="1" si="3"/>
        <v/>
      </c>
      <c r="AH63" s="4"/>
      <c r="AI63" s="3" t="str">
        <f t="shared" si="4"/>
        <v/>
      </c>
      <c r="AJ63" s="3" t="str">
        <f>IF($A63="","",IF((AND($A63="ADD",OR(AI63="",AI63="In Use"))),"5",(_xlfn.XLOOKUP(AI63,ud_asset_status[lookupValue],ud_asset_status[lookupKey],""))))</f>
        <v/>
      </c>
      <c r="AK63" s="7"/>
      <c r="AM63" s="3" t="str">
        <f>IF($A63="ADD",IF(NOT(ISBLANK(AL63)),_xlfn.XLOOKUP(AL63,ar_replace_reason[lookupValue],ar_replace_reason[lookupKey],"ERROR"),""), "")</f>
        <v/>
      </c>
      <c r="AN63" s="3" t="str">
        <f t="shared" si="5"/>
        <v/>
      </c>
      <c r="AO63" s="3" t="str">
        <f>IF($A63="","",IF((AND($A63="ADD",OR(AN63="",AN63="Queenstown-Lakes District Council"))),"70",(_xlfn.XLOOKUP(AN63,ud_organisation_owner[lookupValue],ud_organisation_owner[lookupKey],""))))</f>
        <v/>
      </c>
      <c r="AP63" s="3" t="str">
        <f t="shared" si="6"/>
        <v/>
      </c>
      <c r="AQ63" s="3" t="str">
        <f>IF($A63="","",IF((AND($A63="ADD",OR(AP63="",AP63="Queenstown-Lakes District Council"))),"70",(_xlfn.XLOOKUP(AP63,ud_organisation_owner[lookupValue],ud_organisation_owner[lookupKey],""))))</f>
        <v/>
      </c>
      <c r="AR63" s="3" t="str">
        <f t="shared" si="7"/>
        <v/>
      </c>
      <c r="AS63" s="3" t="str">
        <f>IF($A63="","",IF((AND($A63="ADD",OR(AR63="",AR63="Local Authority"))),"17",(_xlfn.XLOOKUP(AR63,ud_sub_organisation[lookupValue],ud_sub_organisation[lookupKey],""))))</f>
        <v/>
      </c>
      <c r="AT63" s="3" t="str">
        <f t="shared" si="8"/>
        <v/>
      </c>
      <c r="AU63" s="3" t="str">
        <f>IF($A63="","",IF((AND($A63="ADD",OR(AT63="",AT63="Vested assets"))),"12",(_xlfn.XLOOKUP(AT63,ud_work_origin[lookupValue],ud_work_origin[lookupKey],""))))</f>
        <v/>
      </c>
      <c r="AV63" s="8"/>
      <c r="AW63" s="2" t="str">
        <f t="shared" si="9"/>
        <v/>
      </c>
      <c r="AX63" s="3" t="str">
        <f t="shared" si="10"/>
        <v/>
      </c>
      <c r="AY63" s="3" t="str">
        <f>IF($A63="","",IF((AND($A63="ADD",OR(AX63="",AX63="Excellent"))),"1",(_xlfn.XLOOKUP(AX63,condition[lookupValue],condition[lookupKey],""))))</f>
        <v/>
      </c>
      <c r="AZ63" s="7" t="str">
        <f t="shared" si="11"/>
        <v/>
      </c>
      <c r="BA63" s="9"/>
    </row>
    <row r="64" spans="2:53">
      <c r="B64" s="4"/>
      <c r="D64" s="3" t="str">
        <f>IF($A64="ADD",IF(NOT(ISBLANK(C64)),_xlfn.XLOOKUP(C64,roadnames[lookupValue],roadnames[lookupKey],"ERROR"),""), "")</f>
        <v/>
      </c>
      <c r="E64" s="5"/>
      <c r="F64" s="5"/>
      <c r="G64" s="4"/>
      <c r="H64" s="4"/>
      <c r="I64" s="6"/>
      <c r="J64" s="6"/>
      <c r="L64" s="3" t="str">
        <f>IF($A64="ADD",IF(NOT(ISBLANK(K64)),_xlfn.XLOOKUP(K64,side[lookupValue],side[lookupKey],"ERROR"),""), "")</f>
        <v/>
      </c>
      <c r="M64" s="6"/>
      <c r="N64" s="8"/>
      <c r="O64" s="6" t="str">
        <f t="shared" si="0"/>
        <v/>
      </c>
      <c r="P64" s="4"/>
      <c r="R64" s="3" t="str">
        <f>IF($A64="ADD",IF(NOT(ISBLANK(Q64)),_xlfn.XLOOKUP(Q64,len_adjust_rsn[lookupValue],len_adjust_rsn[lookupKey],"ERROR"),""), "")</f>
        <v/>
      </c>
      <c r="S64" s="6" t="str">
        <f t="shared" si="1"/>
        <v/>
      </c>
      <c r="T64" s="6"/>
      <c r="U64" s="6" t="str">
        <f t="shared" si="2"/>
        <v/>
      </c>
      <c r="W64" s="3" t="str">
        <f>IF($A64="ADD",IF(NOT(ISBLANK(V64)),_xlfn.XLOOKUP(V64,ud_traffic_island_type[lookupValue],ud_traffic_island_type[lookupKey],"ERROR"),""), "")</f>
        <v/>
      </c>
      <c r="Y64" s="3" t="str">
        <f>IF($A64="ADD",IF(NOT(ISBLANK(X64)),_xlfn.XLOOKUP(X64,ud_shape[lookupValue],ud_shape[lookupKey],"ERROR"),""), "")</f>
        <v/>
      </c>
      <c r="AE64" s="8"/>
      <c r="AF64" s="7"/>
      <c r="AG64" s="4" t="str">
        <f t="shared" ca="1" si="3"/>
        <v/>
      </c>
      <c r="AH64" s="4"/>
      <c r="AI64" s="3" t="str">
        <f t="shared" si="4"/>
        <v/>
      </c>
      <c r="AJ64" s="3" t="str">
        <f>IF($A64="","",IF((AND($A64="ADD",OR(AI64="",AI64="In Use"))),"5",(_xlfn.XLOOKUP(AI64,ud_asset_status[lookupValue],ud_asset_status[lookupKey],""))))</f>
        <v/>
      </c>
      <c r="AK64" s="7"/>
      <c r="AM64" s="3" t="str">
        <f>IF($A64="ADD",IF(NOT(ISBLANK(AL64)),_xlfn.XLOOKUP(AL64,ar_replace_reason[lookupValue],ar_replace_reason[lookupKey],"ERROR"),""), "")</f>
        <v/>
      </c>
      <c r="AN64" s="3" t="str">
        <f t="shared" si="5"/>
        <v/>
      </c>
      <c r="AO64" s="3" t="str">
        <f>IF($A64="","",IF((AND($A64="ADD",OR(AN64="",AN64="Queenstown-Lakes District Council"))),"70",(_xlfn.XLOOKUP(AN64,ud_organisation_owner[lookupValue],ud_organisation_owner[lookupKey],""))))</f>
        <v/>
      </c>
      <c r="AP64" s="3" t="str">
        <f t="shared" si="6"/>
        <v/>
      </c>
      <c r="AQ64" s="3" t="str">
        <f>IF($A64="","",IF((AND($A64="ADD",OR(AP64="",AP64="Queenstown-Lakes District Council"))),"70",(_xlfn.XLOOKUP(AP64,ud_organisation_owner[lookupValue],ud_organisation_owner[lookupKey],""))))</f>
        <v/>
      </c>
      <c r="AR64" s="3" t="str">
        <f t="shared" si="7"/>
        <v/>
      </c>
      <c r="AS64" s="3" t="str">
        <f>IF($A64="","",IF((AND($A64="ADD",OR(AR64="",AR64="Local Authority"))),"17",(_xlfn.XLOOKUP(AR64,ud_sub_organisation[lookupValue],ud_sub_organisation[lookupKey],""))))</f>
        <v/>
      </c>
      <c r="AT64" s="3" t="str">
        <f t="shared" si="8"/>
        <v/>
      </c>
      <c r="AU64" s="3" t="str">
        <f>IF($A64="","",IF((AND($A64="ADD",OR(AT64="",AT64="Vested assets"))),"12",(_xlfn.XLOOKUP(AT64,ud_work_origin[lookupValue],ud_work_origin[lookupKey],""))))</f>
        <v/>
      </c>
      <c r="AV64" s="8"/>
      <c r="AW64" s="2" t="str">
        <f t="shared" si="9"/>
        <v/>
      </c>
      <c r="AX64" s="3" t="str">
        <f t="shared" si="10"/>
        <v/>
      </c>
      <c r="AY64" s="3" t="str">
        <f>IF($A64="","",IF((AND($A64="ADD",OR(AX64="",AX64="Excellent"))),"1",(_xlfn.XLOOKUP(AX64,condition[lookupValue],condition[lookupKey],""))))</f>
        <v/>
      </c>
      <c r="AZ64" s="7" t="str">
        <f t="shared" si="11"/>
        <v/>
      </c>
      <c r="BA64" s="9"/>
    </row>
    <row r="65" spans="2:53">
      <c r="B65" s="4"/>
      <c r="D65" s="3" t="str">
        <f>IF($A65="ADD",IF(NOT(ISBLANK(C65)),_xlfn.XLOOKUP(C65,roadnames[lookupValue],roadnames[lookupKey],"ERROR"),""), "")</f>
        <v/>
      </c>
      <c r="E65" s="5"/>
      <c r="F65" s="5"/>
      <c r="G65" s="4"/>
      <c r="H65" s="4"/>
      <c r="I65" s="6"/>
      <c r="J65" s="6"/>
      <c r="L65" s="3" t="str">
        <f>IF($A65="ADD",IF(NOT(ISBLANK(K65)),_xlfn.XLOOKUP(K65,side[lookupValue],side[lookupKey],"ERROR"),""), "")</f>
        <v/>
      </c>
      <c r="M65" s="6"/>
      <c r="N65" s="8"/>
      <c r="O65" s="6" t="str">
        <f t="shared" si="0"/>
        <v/>
      </c>
      <c r="P65" s="4"/>
      <c r="R65" s="3" t="str">
        <f>IF($A65="ADD",IF(NOT(ISBLANK(Q65)),_xlfn.XLOOKUP(Q65,len_adjust_rsn[lookupValue],len_adjust_rsn[lookupKey],"ERROR"),""), "")</f>
        <v/>
      </c>
      <c r="S65" s="6" t="str">
        <f t="shared" si="1"/>
        <v/>
      </c>
      <c r="T65" s="6"/>
      <c r="U65" s="6" t="str">
        <f t="shared" si="2"/>
        <v/>
      </c>
      <c r="W65" s="3" t="str">
        <f>IF($A65="ADD",IF(NOT(ISBLANK(V65)),_xlfn.XLOOKUP(V65,ud_traffic_island_type[lookupValue],ud_traffic_island_type[lookupKey],"ERROR"),""), "")</f>
        <v/>
      </c>
      <c r="Y65" s="3" t="str">
        <f>IF($A65="ADD",IF(NOT(ISBLANK(X65)),_xlfn.XLOOKUP(X65,ud_shape[lookupValue],ud_shape[lookupKey],"ERROR"),""), "")</f>
        <v/>
      </c>
      <c r="AE65" s="8"/>
      <c r="AF65" s="7"/>
      <c r="AG65" s="4" t="str">
        <f t="shared" ca="1" si="3"/>
        <v/>
      </c>
      <c r="AH65" s="4"/>
      <c r="AI65" s="3" t="str">
        <f t="shared" si="4"/>
        <v/>
      </c>
      <c r="AJ65" s="3" t="str">
        <f>IF($A65="","",IF((AND($A65="ADD",OR(AI65="",AI65="In Use"))),"5",(_xlfn.XLOOKUP(AI65,ud_asset_status[lookupValue],ud_asset_status[lookupKey],""))))</f>
        <v/>
      </c>
      <c r="AK65" s="7"/>
      <c r="AM65" s="3" t="str">
        <f>IF($A65="ADD",IF(NOT(ISBLANK(AL65)),_xlfn.XLOOKUP(AL65,ar_replace_reason[lookupValue],ar_replace_reason[lookupKey],"ERROR"),""), "")</f>
        <v/>
      </c>
      <c r="AN65" s="3" t="str">
        <f t="shared" si="5"/>
        <v/>
      </c>
      <c r="AO65" s="3" t="str">
        <f>IF($A65="","",IF((AND($A65="ADD",OR(AN65="",AN65="Queenstown-Lakes District Council"))),"70",(_xlfn.XLOOKUP(AN65,ud_organisation_owner[lookupValue],ud_organisation_owner[lookupKey],""))))</f>
        <v/>
      </c>
      <c r="AP65" s="3" t="str">
        <f t="shared" si="6"/>
        <v/>
      </c>
      <c r="AQ65" s="3" t="str">
        <f>IF($A65="","",IF((AND($A65="ADD",OR(AP65="",AP65="Queenstown-Lakes District Council"))),"70",(_xlfn.XLOOKUP(AP65,ud_organisation_owner[lookupValue],ud_organisation_owner[lookupKey],""))))</f>
        <v/>
      </c>
      <c r="AR65" s="3" t="str">
        <f t="shared" si="7"/>
        <v/>
      </c>
      <c r="AS65" s="3" t="str">
        <f>IF($A65="","",IF((AND($A65="ADD",OR(AR65="",AR65="Local Authority"))),"17",(_xlfn.XLOOKUP(AR65,ud_sub_organisation[lookupValue],ud_sub_organisation[lookupKey],""))))</f>
        <v/>
      </c>
      <c r="AT65" s="3" t="str">
        <f t="shared" si="8"/>
        <v/>
      </c>
      <c r="AU65" s="3" t="str">
        <f>IF($A65="","",IF((AND($A65="ADD",OR(AT65="",AT65="Vested assets"))),"12",(_xlfn.XLOOKUP(AT65,ud_work_origin[lookupValue],ud_work_origin[lookupKey],""))))</f>
        <v/>
      </c>
      <c r="AV65" s="8"/>
      <c r="AW65" s="2" t="str">
        <f t="shared" si="9"/>
        <v/>
      </c>
      <c r="AX65" s="3" t="str">
        <f t="shared" si="10"/>
        <v/>
      </c>
      <c r="AY65" s="3" t="str">
        <f>IF($A65="","",IF((AND($A65="ADD",OR(AX65="",AX65="Excellent"))),"1",(_xlfn.XLOOKUP(AX65,condition[lookupValue],condition[lookupKey],""))))</f>
        <v/>
      </c>
      <c r="AZ65" s="7" t="str">
        <f t="shared" si="11"/>
        <v/>
      </c>
      <c r="BA65" s="9"/>
    </row>
    <row r="66" spans="2:53">
      <c r="B66" s="4"/>
      <c r="D66" s="3" t="str">
        <f>IF($A66="ADD",IF(NOT(ISBLANK(C66)),_xlfn.XLOOKUP(C66,roadnames[lookupValue],roadnames[lookupKey],"ERROR"),""), "")</f>
        <v/>
      </c>
      <c r="E66" s="5"/>
      <c r="F66" s="5"/>
      <c r="G66" s="4"/>
      <c r="H66" s="4"/>
      <c r="I66" s="6"/>
      <c r="J66" s="6"/>
      <c r="L66" s="3" t="str">
        <f>IF($A66="ADD",IF(NOT(ISBLANK(K66)),_xlfn.XLOOKUP(K66,side[lookupValue],side[lookupKey],"ERROR"),""), "")</f>
        <v/>
      </c>
      <c r="M66" s="6"/>
      <c r="N66" s="8"/>
      <c r="O66" s="6" t="str">
        <f t="shared" si="0"/>
        <v/>
      </c>
      <c r="P66" s="4"/>
      <c r="R66" s="3" t="str">
        <f>IF($A66="ADD",IF(NOT(ISBLANK(Q66)),_xlfn.XLOOKUP(Q66,len_adjust_rsn[lookupValue],len_adjust_rsn[lookupKey],"ERROR"),""), "")</f>
        <v/>
      </c>
      <c r="S66" s="6" t="str">
        <f t="shared" si="1"/>
        <v/>
      </c>
      <c r="T66" s="6"/>
      <c r="U66" s="6" t="str">
        <f t="shared" si="2"/>
        <v/>
      </c>
      <c r="W66" s="3" t="str">
        <f>IF($A66="ADD",IF(NOT(ISBLANK(V66)),_xlfn.XLOOKUP(V66,ud_traffic_island_type[lookupValue],ud_traffic_island_type[lookupKey],"ERROR"),""), "")</f>
        <v/>
      </c>
      <c r="Y66" s="3" t="str">
        <f>IF($A66="ADD",IF(NOT(ISBLANK(X66)),_xlfn.XLOOKUP(X66,ud_shape[lookupValue],ud_shape[lookupKey],"ERROR"),""), "")</f>
        <v/>
      </c>
      <c r="AE66" s="8"/>
      <c r="AF66" s="7"/>
      <c r="AG66" s="4" t="str">
        <f t="shared" ca="1" si="3"/>
        <v/>
      </c>
      <c r="AH66" s="4"/>
      <c r="AI66" s="3" t="str">
        <f t="shared" si="4"/>
        <v/>
      </c>
      <c r="AJ66" s="3" t="str">
        <f>IF($A66="","",IF((AND($A66="ADD",OR(AI66="",AI66="In Use"))),"5",(_xlfn.XLOOKUP(AI66,ud_asset_status[lookupValue],ud_asset_status[lookupKey],""))))</f>
        <v/>
      </c>
      <c r="AK66" s="7"/>
      <c r="AM66" s="3" t="str">
        <f>IF($A66="ADD",IF(NOT(ISBLANK(AL66)),_xlfn.XLOOKUP(AL66,ar_replace_reason[lookupValue],ar_replace_reason[lookupKey],"ERROR"),""), "")</f>
        <v/>
      </c>
      <c r="AN66" s="3" t="str">
        <f t="shared" si="5"/>
        <v/>
      </c>
      <c r="AO66" s="3" t="str">
        <f>IF($A66="","",IF((AND($A66="ADD",OR(AN66="",AN66="Queenstown-Lakes District Council"))),"70",(_xlfn.XLOOKUP(AN66,ud_organisation_owner[lookupValue],ud_organisation_owner[lookupKey],""))))</f>
        <v/>
      </c>
      <c r="AP66" s="3" t="str">
        <f t="shared" si="6"/>
        <v/>
      </c>
      <c r="AQ66" s="3" t="str">
        <f>IF($A66="","",IF((AND($A66="ADD",OR(AP66="",AP66="Queenstown-Lakes District Council"))),"70",(_xlfn.XLOOKUP(AP66,ud_organisation_owner[lookupValue],ud_organisation_owner[lookupKey],""))))</f>
        <v/>
      </c>
      <c r="AR66" s="3" t="str">
        <f t="shared" si="7"/>
        <v/>
      </c>
      <c r="AS66" s="3" t="str">
        <f>IF($A66="","",IF((AND($A66="ADD",OR(AR66="",AR66="Local Authority"))),"17",(_xlfn.XLOOKUP(AR66,ud_sub_organisation[lookupValue],ud_sub_organisation[lookupKey],""))))</f>
        <v/>
      </c>
      <c r="AT66" s="3" t="str">
        <f t="shared" si="8"/>
        <v/>
      </c>
      <c r="AU66" s="3" t="str">
        <f>IF($A66="","",IF((AND($A66="ADD",OR(AT66="",AT66="Vested assets"))),"12",(_xlfn.XLOOKUP(AT66,ud_work_origin[lookupValue],ud_work_origin[lookupKey],""))))</f>
        <v/>
      </c>
      <c r="AV66" s="8"/>
      <c r="AW66" s="2" t="str">
        <f t="shared" si="9"/>
        <v/>
      </c>
      <c r="AX66" s="3" t="str">
        <f t="shared" si="10"/>
        <v/>
      </c>
      <c r="AY66" s="3" t="str">
        <f>IF($A66="","",IF((AND($A66="ADD",OR(AX66="",AX66="Excellent"))),"1",(_xlfn.XLOOKUP(AX66,condition[lookupValue],condition[lookupKey],""))))</f>
        <v/>
      </c>
      <c r="AZ66" s="7" t="str">
        <f t="shared" si="11"/>
        <v/>
      </c>
      <c r="BA66" s="9"/>
    </row>
    <row r="67" spans="2:53">
      <c r="B67" s="4"/>
      <c r="D67" s="3" t="str">
        <f>IF($A67="ADD",IF(NOT(ISBLANK(C67)),_xlfn.XLOOKUP(C67,roadnames[lookupValue],roadnames[lookupKey],"ERROR"),""), "")</f>
        <v/>
      </c>
      <c r="E67" s="5"/>
      <c r="F67" s="5"/>
      <c r="G67" s="4"/>
      <c r="H67" s="4"/>
      <c r="I67" s="6"/>
      <c r="J67" s="6"/>
      <c r="L67" s="3" t="str">
        <f>IF($A67="ADD",IF(NOT(ISBLANK(K67)),_xlfn.XLOOKUP(K67,side[lookupValue],side[lookupKey],"ERROR"),""), "")</f>
        <v/>
      </c>
      <c r="M67" s="6"/>
      <c r="N67" s="8"/>
      <c r="O67" s="6" t="str">
        <f t="shared" si="0"/>
        <v/>
      </c>
      <c r="P67" s="4"/>
      <c r="R67" s="3" t="str">
        <f>IF($A67="ADD",IF(NOT(ISBLANK(Q67)),_xlfn.XLOOKUP(Q67,len_adjust_rsn[lookupValue],len_adjust_rsn[lookupKey],"ERROR"),""), "")</f>
        <v/>
      </c>
      <c r="S67" s="6" t="str">
        <f t="shared" si="1"/>
        <v/>
      </c>
      <c r="T67" s="6"/>
      <c r="U67" s="6" t="str">
        <f t="shared" si="2"/>
        <v/>
      </c>
      <c r="W67" s="3" t="str">
        <f>IF($A67="ADD",IF(NOT(ISBLANK(V67)),_xlfn.XLOOKUP(V67,ud_traffic_island_type[lookupValue],ud_traffic_island_type[lookupKey],"ERROR"),""), "")</f>
        <v/>
      </c>
      <c r="Y67" s="3" t="str">
        <f>IF($A67="ADD",IF(NOT(ISBLANK(X67)),_xlfn.XLOOKUP(X67,ud_shape[lookupValue],ud_shape[lookupKey],"ERROR"),""), "")</f>
        <v/>
      </c>
      <c r="AE67" s="8"/>
      <c r="AF67" s="7"/>
      <c r="AG67" s="4" t="str">
        <f t="shared" ca="1" si="3"/>
        <v/>
      </c>
      <c r="AH67" s="4"/>
      <c r="AI67" s="3" t="str">
        <f t="shared" si="4"/>
        <v/>
      </c>
      <c r="AJ67" s="3" t="str">
        <f>IF($A67="","",IF((AND($A67="ADD",OR(AI67="",AI67="In Use"))),"5",(_xlfn.XLOOKUP(AI67,ud_asset_status[lookupValue],ud_asset_status[lookupKey],""))))</f>
        <v/>
      </c>
      <c r="AK67" s="7"/>
      <c r="AM67" s="3" t="str">
        <f>IF($A67="ADD",IF(NOT(ISBLANK(AL67)),_xlfn.XLOOKUP(AL67,ar_replace_reason[lookupValue],ar_replace_reason[lookupKey],"ERROR"),""), "")</f>
        <v/>
      </c>
      <c r="AN67" s="3" t="str">
        <f t="shared" si="5"/>
        <v/>
      </c>
      <c r="AO67" s="3" t="str">
        <f>IF($A67="","",IF((AND($A67="ADD",OR(AN67="",AN67="Queenstown-Lakes District Council"))),"70",(_xlfn.XLOOKUP(AN67,ud_organisation_owner[lookupValue],ud_organisation_owner[lookupKey],""))))</f>
        <v/>
      </c>
      <c r="AP67" s="3" t="str">
        <f t="shared" si="6"/>
        <v/>
      </c>
      <c r="AQ67" s="3" t="str">
        <f>IF($A67="","",IF((AND($A67="ADD",OR(AP67="",AP67="Queenstown-Lakes District Council"))),"70",(_xlfn.XLOOKUP(AP67,ud_organisation_owner[lookupValue],ud_organisation_owner[lookupKey],""))))</f>
        <v/>
      </c>
      <c r="AR67" s="3" t="str">
        <f t="shared" si="7"/>
        <v/>
      </c>
      <c r="AS67" s="3" t="str">
        <f>IF($A67="","",IF((AND($A67="ADD",OR(AR67="",AR67="Local Authority"))),"17",(_xlfn.XLOOKUP(AR67,ud_sub_organisation[lookupValue],ud_sub_organisation[lookupKey],""))))</f>
        <v/>
      </c>
      <c r="AT67" s="3" t="str">
        <f t="shared" si="8"/>
        <v/>
      </c>
      <c r="AU67" s="3" t="str">
        <f>IF($A67="","",IF((AND($A67="ADD",OR(AT67="",AT67="Vested assets"))),"12",(_xlfn.XLOOKUP(AT67,ud_work_origin[lookupValue],ud_work_origin[lookupKey],""))))</f>
        <v/>
      </c>
      <c r="AV67" s="8"/>
      <c r="AW67" s="2" t="str">
        <f t="shared" si="9"/>
        <v/>
      </c>
      <c r="AX67" s="3" t="str">
        <f t="shared" si="10"/>
        <v/>
      </c>
      <c r="AY67" s="3" t="str">
        <f>IF($A67="","",IF((AND($A67="ADD",OR(AX67="",AX67="Excellent"))),"1",(_xlfn.XLOOKUP(AX67,condition[lookupValue],condition[lookupKey],""))))</f>
        <v/>
      </c>
      <c r="AZ67" s="7" t="str">
        <f t="shared" si="11"/>
        <v/>
      </c>
      <c r="BA67" s="9"/>
    </row>
    <row r="68" spans="2:53">
      <c r="B68" s="4"/>
      <c r="D68" s="3" t="str">
        <f>IF($A68="ADD",IF(NOT(ISBLANK(C68)),_xlfn.XLOOKUP(C68,roadnames[lookupValue],roadnames[lookupKey],"ERROR"),""), "")</f>
        <v/>
      </c>
      <c r="E68" s="5"/>
      <c r="F68" s="5"/>
      <c r="G68" s="4"/>
      <c r="H68" s="4"/>
      <c r="I68" s="6"/>
      <c r="J68" s="6"/>
      <c r="L68" s="3" t="str">
        <f>IF($A68="ADD",IF(NOT(ISBLANK(K68)),_xlfn.XLOOKUP(K68,side[lookupValue],side[lookupKey],"ERROR"),""), "")</f>
        <v/>
      </c>
      <c r="M68" s="6"/>
      <c r="N68" s="8"/>
      <c r="O68" s="6" t="str">
        <f t="shared" si="0"/>
        <v/>
      </c>
      <c r="P68" s="4"/>
      <c r="R68" s="3" t="str">
        <f>IF($A68="ADD",IF(NOT(ISBLANK(Q68)),_xlfn.XLOOKUP(Q68,len_adjust_rsn[lookupValue],len_adjust_rsn[lookupKey],"ERROR"),""), "")</f>
        <v/>
      </c>
      <c r="S68" s="6" t="str">
        <f t="shared" si="1"/>
        <v/>
      </c>
      <c r="T68" s="6"/>
      <c r="U68" s="6" t="str">
        <f t="shared" si="2"/>
        <v/>
      </c>
      <c r="W68" s="3" t="str">
        <f>IF($A68="ADD",IF(NOT(ISBLANK(V68)),_xlfn.XLOOKUP(V68,ud_traffic_island_type[lookupValue],ud_traffic_island_type[lookupKey],"ERROR"),""), "")</f>
        <v/>
      </c>
      <c r="Y68" s="3" t="str">
        <f>IF($A68="ADD",IF(NOT(ISBLANK(X68)),_xlfn.XLOOKUP(X68,ud_shape[lookupValue],ud_shape[lookupKey],"ERROR"),""), "")</f>
        <v/>
      </c>
      <c r="AE68" s="8"/>
      <c r="AF68" s="7"/>
      <c r="AG68" s="4" t="str">
        <f t="shared" ca="1" si="3"/>
        <v/>
      </c>
      <c r="AH68" s="4"/>
      <c r="AI68" s="3" t="str">
        <f t="shared" si="4"/>
        <v/>
      </c>
      <c r="AJ68" s="3" t="str">
        <f>IF($A68="","",IF((AND($A68="ADD",OR(AI68="",AI68="In Use"))),"5",(_xlfn.XLOOKUP(AI68,ud_asset_status[lookupValue],ud_asset_status[lookupKey],""))))</f>
        <v/>
      </c>
      <c r="AK68" s="7"/>
      <c r="AM68" s="3" t="str">
        <f>IF($A68="ADD",IF(NOT(ISBLANK(AL68)),_xlfn.XLOOKUP(AL68,ar_replace_reason[lookupValue],ar_replace_reason[lookupKey],"ERROR"),""), "")</f>
        <v/>
      </c>
      <c r="AN68" s="3" t="str">
        <f t="shared" si="5"/>
        <v/>
      </c>
      <c r="AO68" s="3" t="str">
        <f>IF($A68="","",IF((AND($A68="ADD",OR(AN68="",AN68="Queenstown-Lakes District Council"))),"70",(_xlfn.XLOOKUP(AN68,ud_organisation_owner[lookupValue],ud_organisation_owner[lookupKey],""))))</f>
        <v/>
      </c>
      <c r="AP68" s="3" t="str">
        <f t="shared" si="6"/>
        <v/>
      </c>
      <c r="AQ68" s="3" t="str">
        <f>IF($A68="","",IF((AND($A68="ADD",OR(AP68="",AP68="Queenstown-Lakes District Council"))),"70",(_xlfn.XLOOKUP(AP68,ud_organisation_owner[lookupValue],ud_organisation_owner[lookupKey],""))))</f>
        <v/>
      </c>
      <c r="AR68" s="3" t="str">
        <f t="shared" si="7"/>
        <v/>
      </c>
      <c r="AS68" s="3" t="str">
        <f>IF($A68="","",IF((AND($A68="ADD",OR(AR68="",AR68="Local Authority"))),"17",(_xlfn.XLOOKUP(AR68,ud_sub_organisation[lookupValue],ud_sub_organisation[lookupKey],""))))</f>
        <v/>
      </c>
      <c r="AT68" s="3" t="str">
        <f t="shared" si="8"/>
        <v/>
      </c>
      <c r="AU68" s="3" t="str">
        <f>IF($A68="","",IF((AND($A68="ADD",OR(AT68="",AT68="Vested assets"))),"12",(_xlfn.XLOOKUP(AT68,ud_work_origin[lookupValue],ud_work_origin[lookupKey],""))))</f>
        <v/>
      </c>
      <c r="AV68" s="8"/>
      <c r="AW68" s="2" t="str">
        <f t="shared" si="9"/>
        <v/>
      </c>
      <c r="AX68" s="3" t="str">
        <f t="shared" si="10"/>
        <v/>
      </c>
      <c r="AY68" s="3" t="str">
        <f>IF($A68="","",IF((AND($A68="ADD",OR(AX68="",AX68="Excellent"))),"1",(_xlfn.XLOOKUP(AX68,condition[lookupValue],condition[lookupKey],""))))</f>
        <v/>
      </c>
      <c r="AZ68" s="7" t="str">
        <f t="shared" si="11"/>
        <v/>
      </c>
      <c r="BA68" s="9"/>
    </row>
    <row r="69" spans="2:53">
      <c r="B69" s="4"/>
      <c r="D69" s="3" t="str">
        <f>IF($A69="ADD",IF(NOT(ISBLANK(C69)),_xlfn.XLOOKUP(C69,roadnames[lookupValue],roadnames[lookupKey],"ERROR"),""), "")</f>
        <v/>
      </c>
      <c r="E69" s="5"/>
      <c r="F69" s="5"/>
      <c r="G69" s="4"/>
      <c r="H69" s="4"/>
      <c r="I69" s="6"/>
      <c r="J69" s="6"/>
      <c r="L69" s="3" t="str">
        <f>IF($A69="ADD",IF(NOT(ISBLANK(K69)),_xlfn.XLOOKUP(K69,side[lookupValue],side[lookupKey],"ERROR"),""), "")</f>
        <v/>
      </c>
      <c r="M69" s="6"/>
      <c r="N69" s="8"/>
      <c r="O69" s="6" t="str">
        <f t="shared" si="0"/>
        <v/>
      </c>
      <c r="P69" s="4"/>
      <c r="R69" s="3" t="str">
        <f>IF($A69="ADD",IF(NOT(ISBLANK(Q69)),_xlfn.XLOOKUP(Q69,len_adjust_rsn[lookupValue],len_adjust_rsn[lookupKey],"ERROR"),""), "")</f>
        <v/>
      </c>
      <c r="S69" s="6" t="str">
        <f t="shared" si="1"/>
        <v/>
      </c>
      <c r="T69" s="6"/>
      <c r="U69" s="6" t="str">
        <f t="shared" si="2"/>
        <v/>
      </c>
      <c r="W69" s="3" t="str">
        <f>IF($A69="ADD",IF(NOT(ISBLANK(V69)),_xlfn.XLOOKUP(V69,ud_traffic_island_type[lookupValue],ud_traffic_island_type[lookupKey],"ERROR"),""), "")</f>
        <v/>
      </c>
      <c r="Y69" s="3" t="str">
        <f>IF($A69="ADD",IF(NOT(ISBLANK(X69)),_xlfn.XLOOKUP(X69,ud_shape[lookupValue],ud_shape[lookupKey],"ERROR"),""), "")</f>
        <v/>
      </c>
      <c r="AE69" s="8"/>
      <c r="AF69" s="7"/>
      <c r="AG69" s="4" t="str">
        <f t="shared" ca="1" si="3"/>
        <v/>
      </c>
      <c r="AH69" s="4"/>
      <c r="AI69" s="3" t="str">
        <f t="shared" si="4"/>
        <v/>
      </c>
      <c r="AJ69" s="3" t="str">
        <f>IF($A69="","",IF((AND($A69="ADD",OR(AI69="",AI69="In Use"))),"5",(_xlfn.XLOOKUP(AI69,ud_asset_status[lookupValue],ud_asset_status[lookupKey],""))))</f>
        <v/>
      </c>
      <c r="AK69" s="7"/>
      <c r="AM69" s="3" t="str">
        <f>IF($A69="ADD",IF(NOT(ISBLANK(AL69)),_xlfn.XLOOKUP(AL69,ar_replace_reason[lookupValue],ar_replace_reason[lookupKey],"ERROR"),""), "")</f>
        <v/>
      </c>
      <c r="AN69" s="3" t="str">
        <f t="shared" si="5"/>
        <v/>
      </c>
      <c r="AO69" s="3" t="str">
        <f>IF($A69="","",IF((AND($A69="ADD",OR(AN69="",AN69="Queenstown-Lakes District Council"))),"70",(_xlfn.XLOOKUP(AN69,ud_organisation_owner[lookupValue],ud_organisation_owner[lookupKey],""))))</f>
        <v/>
      </c>
      <c r="AP69" s="3" t="str">
        <f t="shared" si="6"/>
        <v/>
      </c>
      <c r="AQ69" s="3" t="str">
        <f>IF($A69="","",IF((AND($A69="ADD",OR(AP69="",AP69="Queenstown-Lakes District Council"))),"70",(_xlfn.XLOOKUP(AP69,ud_organisation_owner[lookupValue],ud_organisation_owner[lookupKey],""))))</f>
        <v/>
      </c>
      <c r="AR69" s="3" t="str">
        <f t="shared" si="7"/>
        <v/>
      </c>
      <c r="AS69" s="3" t="str">
        <f>IF($A69="","",IF((AND($A69="ADD",OR(AR69="",AR69="Local Authority"))),"17",(_xlfn.XLOOKUP(AR69,ud_sub_organisation[lookupValue],ud_sub_organisation[lookupKey],""))))</f>
        <v/>
      </c>
      <c r="AT69" s="3" t="str">
        <f t="shared" si="8"/>
        <v/>
      </c>
      <c r="AU69" s="3" t="str">
        <f>IF($A69="","",IF((AND($A69="ADD",OR(AT69="",AT69="Vested assets"))),"12",(_xlfn.XLOOKUP(AT69,ud_work_origin[lookupValue],ud_work_origin[lookupKey],""))))</f>
        <v/>
      </c>
      <c r="AV69" s="8"/>
      <c r="AW69" s="2" t="str">
        <f t="shared" si="9"/>
        <v/>
      </c>
      <c r="AX69" s="3" t="str">
        <f t="shared" si="10"/>
        <v/>
      </c>
      <c r="AY69" s="3" t="str">
        <f>IF($A69="","",IF((AND($A69="ADD",OR(AX69="",AX69="Excellent"))),"1",(_xlfn.XLOOKUP(AX69,condition[lookupValue],condition[lookupKey],""))))</f>
        <v/>
      </c>
      <c r="AZ69" s="7" t="str">
        <f t="shared" si="11"/>
        <v/>
      </c>
      <c r="BA69" s="9"/>
    </row>
    <row r="70" spans="2:53">
      <c r="B70" s="4"/>
      <c r="D70" s="3" t="str">
        <f>IF($A70="ADD",IF(NOT(ISBLANK(C70)),_xlfn.XLOOKUP(C70,roadnames[lookupValue],roadnames[lookupKey],"ERROR"),""), "")</f>
        <v/>
      </c>
      <c r="E70" s="5"/>
      <c r="F70" s="5"/>
      <c r="G70" s="4"/>
      <c r="H70" s="4"/>
      <c r="I70" s="6"/>
      <c r="J70" s="6"/>
      <c r="L70" s="3" t="str">
        <f>IF($A70="ADD",IF(NOT(ISBLANK(K70)),_xlfn.XLOOKUP(K70,side[lookupValue],side[lookupKey],"ERROR"),""), "")</f>
        <v/>
      </c>
      <c r="M70" s="6"/>
      <c r="N70" s="8"/>
      <c r="O70" s="6" t="str">
        <f t="shared" si="0"/>
        <v/>
      </c>
      <c r="P70" s="4"/>
      <c r="R70" s="3" t="str">
        <f>IF($A70="ADD",IF(NOT(ISBLANK(Q70)),_xlfn.XLOOKUP(Q70,len_adjust_rsn[lookupValue],len_adjust_rsn[lookupKey],"ERROR"),""), "")</f>
        <v/>
      </c>
      <c r="S70" s="6" t="str">
        <f t="shared" si="1"/>
        <v/>
      </c>
      <c r="T70" s="6"/>
      <c r="U70" s="6" t="str">
        <f t="shared" si="2"/>
        <v/>
      </c>
      <c r="W70" s="3" t="str">
        <f>IF($A70="ADD",IF(NOT(ISBLANK(V70)),_xlfn.XLOOKUP(V70,ud_traffic_island_type[lookupValue],ud_traffic_island_type[lookupKey],"ERROR"),""), "")</f>
        <v/>
      </c>
      <c r="Y70" s="3" t="str">
        <f>IF($A70="ADD",IF(NOT(ISBLANK(X70)),_xlfn.XLOOKUP(X70,ud_shape[lookupValue],ud_shape[lookupKey],"ERROR"),""), "")</f>
        <v/>
      </c>
      <c r="AE70" s="8"/>
      <c r="AF70" s="7"/>
      <c r="AG70" s="4" t="str">
        <f t="shared" ca="1" si="3"/>
        <v/>
      </c>
      <c r="AH70" s="4"/>
      <c r="AI70" s="3" t="str">
        <f t="shared" si="4"/>
        <v/>
      </c>
      <c r="AJ70" s="3" t="str">
        <f>IF($A70="","",IF((AND($A70="ADD",OR(AI70="",AI70="In Use"))),"5",(_xlfn.XLOOKUP(AI70,ud_asset_status[lookupValue],ud_asset_status[lookupKey],""))))</f>
        <v/>
      </c>
      <c r="AK70" s="7"/>
      <c r="AM70" s="3" t="str">
        <f>IF($A70="ADD",IF(NOT(ISBLANK(AL70)),_xlfn.XLOOKUP(AL70,ar_replace_reason[lookupValue],ar_replace_reason[lookupKey],"ERROR"),""), "")</f>
        <v/>
      </c>
      <c r="AN70" s="3" t="str">
        <f t="shared" si="5"/>
        <v/>
      </c>
      <c r="AO70" s="3" t="str">
        <f>IF($A70="","",IF((AND($A70="ADD",OR(AN70="",AN70="Queenstown-Lakes District Council"))),"70",(_xlfn.XLOOKUP(AN70,ud_organisation_owner[lookupValue],ud_organisation_owner[lookupKey],""))))</f>
        <v/>
      </c>
      <c r="AP70" s="3" t="str">
        <f t="shared" si="6"/>
        <v/>
      </c>
      <c r="AQ70" s="3" t="str">
        <f>IF($A70="","",IF((AND($A70="ADD",OR(AP70="",AP70="Queenstown-Lakes District Council"))),"70",(_xlfn.XLOOKUP(AP70,ud_organisation_owner[lookupValue],ud_organisation_owner[lookupKey],""))))</f>
        <v/>
      </c>
      <c r="AR70" s="3" t="str">
        <f t="shared" si="7"/>
        <v/>
      </c>
      <c r="AS70" s="3" t="str">
        <f>IF($A70="","",IF((AND($A70="ADD",OR(AR70="",AR70="Local Authority"))),"17",(_xlfn.XLOOKUP(AR70,ud_sub_organisation[lookupValue],ud_sub_organisation[lookupKey],""))))</f>
        <v/>
      </c>
      <c r="AT70" s="3" t="str">
        <f t="shared" si="8"/>
        <v/>
      </c>
      <c r="AU70" s="3" t="str">
        <f>IF($A70="","",IF((AND($A70="ADD",OR(AT70="",AT70="Vested assets"))),"12",(_xlfn.XLOOKUP(AT70,ud_work_origin[lookupValue],ud_work_origin[lookupKey],""))))</f>
        <v/>
      </c>
      <c r="AV70" s="8"/>
      <c r="AW70" s="2" t="str">
        <f t="shared" si="9"/>
        <v/>
      </c>
      <c r="AX70" s="3" t="str">
        <f t="shared" si="10"/>
        <v/>
      </c>
      <c r="AY70" s="3" t="str">
        <f>IF($A70="","",IF((AND($A70="ADD",OR(AX70="",AX70="Excellent"))),"1",(_xlfn.XLOOKUP(AX70,condition[lookupValue],condition[lookupKey],""))))</f>
        <v/>
      </c>
      <c r="AZ70" s="7" t="str">
        <f t="shared" si="11"/>
        <v/>
      </c>
      <c r="BA70" s="9"/>
    </row>
    <row r="71" spans="2:53">
      <c r="B71" s="4"/>
      <c r="D71" s="3" t="str">
        <f>IF($A71="ADD",IF(NOT(ISBLANK(C71)),_xlfn.XLOOKUP(C71,roadnames[lookupValue],roadnames[lookupKey],"ERROR"),""), "")</f>
        <v/>
      </c>
      <c r="E71" s="5"/>
      <c r="F71" s="5"/>
      <c r="G71" s="4"/>
      <c r="H71" s="4"/>
      <c r="I71" s="6"/>
      <c r="J71" s="6"/>
      <c r="L71" s="3" t="str">
        <f>IF($A71="ADD",IF(NOT(ISBLANK(K71)),_xlfn.XLOOKUP(K71,side[lookupValue],side[lookupKey],"ERROR"),""), "")</f>
        <v/>
      </c>
      <c r="M71" s="6"/>
      <c r="N71" s="8"/>
      <c r="O71" s="6" t="str">
        <f t="shared" si="0"/>
        <v/>
      </c>
      <c r="P71" s="4"/>
      <c r="R71" s="3" t="str">
        <f>IF($A71="ADD",IF(NOT(ISBLANK(Q71)),_xlfn.XLOOKUP(Q71,len_adjust_rsn[lookupValue],len_adjust_rsn[lookupKey],"ERROR"),""), "")</f>
        <v/>
      </c>
      <c r="S71" s="6" t="str">
        <f t="shared" si="1"/>
        <v/>
      </c>
      <c r="T71" s="6"/>
      <c r="U71" s="6" t="str">
        <f t="shared" si="2"/>
        <v/>
      </c>
      <c r="W71" s="3" t="str">
        <f>IF($A71="ADD",IF(NOT(ISBLANK(V71)),_xlfn.XLOOKUP(V71,ud_traffic_island_type[lookupValue],ud_traffic_island_type[lookupKey],"ERROR"),""), "")</f>
        <v/>
      </c>
      <c r="Y71" s="3" t="str">
        <f>IF($A71="ADD",IF(NOT(ISBLANK(X71)),_xlfn.XLOOKUP(X71,ud_shape[lookupValue],ud_shape[lookupKey],"ERROR"),""), "")</f>
        <v/>
      </c>
      <c r="AE71" s="8"/>
      <c r="AF71" s="7"/>
      <c r="AG71" s="4" t="str">
        <f t="shared" ca="1" si="3"/>
        <v/>
      </c>
      <c r="AH71" s="4"/>
      <c r="AI71" s="3" t="str">
        <f t="shared" si="4"/>
        <v/>
      </c>
      <c r="AJ71" s="3" t="str">
        <f>IF($A71="","",IF((AND($A71="ADD",OR(AI71="",AI71="In Use"))),"5",(_xlfn.XLOOKUP(AI71,ud_asset_status[lookupValue],ud_asset_status[lookupKey],""))))</f>
        <v/>
      </c>
      <c r="AK71" s="7"/>
      <c r="AM71" s="3" t="str">
        <f>IF($A71="ADD",IF(NOT(ISBLANK(AL71)),_xlfn.XLOOKUP(AL71,ar_replace_reason[lookupValue],ar_replace_reason[lookupKey],"ERROR"),""), "")</f>
        <v/>
      </c>
      <c r="AN71" s="3" t="str">
        <f t="shared" si="5"/>
        <v/>
      </c>
      <c r="AO71" s="3" t="str">
        <f>IF($A71="","",IF((AND($A71="ADD",OR(AN71="",AN71="Queenstown-Lakes District Council"))),"70",(_xlfn.XLOOKUP(AN71,ud_organisation_owner[lookupValue],ud_organisation_owner[lookupKey],""))))</f>
        <v/>
      </c>
      <c r="AP71" s="3" t="str">
        <f t="shared" si="6"/>
        <v/>
      </c>
      <c r="AQ71" s="3" t="str">
        <f>IF($A71="","",IF((AND($A71="ADD",OR(AP71="",AP71="Queenstown-Lakes District Council"))),"70",(_xlfn.XLOOKUP(AP71,ud_organisation_owner[lookupValue],ud_organisation_owner[lookupKey],""))))</f>
        <v/>
      </c>
      <c r="AR71" s="3" t="str">
        <f t="shared" si="7"/>
        <v/>
      </c>
      <c r="AS71" s="3" t="str">
        <f>IF($A71="","",IF((AND($A71="ADD",OR(AR71="",AR71="Local Authority"))),"17",(_xlfn.XLOOKUP(AR71,ud_sub_organisation[lookupValue],ud_sub_organisation[lookupKey],""))))</f>
        <v/>
      </c>
      <c r="AT71" s="3" t="str">
        <f t="shared" si="8"/>
        <v/>
      </c>
      <c r="AU71" s="3" t="str">
        <f>IF($A71="","",IF((AND($A71="ADD",OR(AT71="",AT71="Vested assets"))),"12",(_xlfn.XLOOKUP(AT71,ud_work_origin[lookupValue],ud_work_origin[lookupKey],""))))</f>
        <v/>
      </c>
      <c r="AV71" s="8"/>
      <c r="AW71" s="2" t="str">
        <f t="shared" si="9"/>
        <v/>
      </c>
      <c r="AX71" s="3" t="str">
        <f t="shared" si="10"/>
        <v/>
      </c>
      <c r="AY71" s="3" t="str">
        <f>IF($A71="","",IF((AND($A71="ADD",OR(AX71="",AX71="Excellent"))),"1",(_xlfn.XLOOKUP(AX71,condition[lookupValue],condition[lookupKey],""))))</f>
        <v/>
      </c>
      <c r="AZ71" s="7" t="str">
        <f t="shared" si="11"/>
        <v/>
      </c>
      <c r="BA71" s="9"/>
    </row>
    <row r="72" spans="2:53">
      <c r="B72" s="4"/>
      <c r="D72" s="3" t="str">
        <f>IF($A72="ADD",IF(NOT(ISBLANK(C72)),_xlfn.XLOOKUP(C72,roadnames[lookupValue],roadnames[lookupKey],"ERROR"),""), "")</f>
        <v/>
      </c>
      <c r="E72" s="5"/>
      <c r="F72" s="5"/>
      <c r="G72" s="4"/>
      <c r="H72" s="4"/>
      <c r="I72" s="6"/>
      <c r="J72" s="6"/>
      <c r="L72" s="3" t="str">
        <f>IF($A72="ADD",IF(NOT(ISBLANK(K72)),_xlfn.XLOOKUP(K72,side[lookupValue],side[lookupKey],"ERROR"),""), "")</f>
        <v/>
      </c>
      <c r="M72" s="6"/>
      <c r="N72" s="8"/>
      <c r="O72" s="6" t="str">
        <f t="shared" si="0"/>
        <v/>
      </c>
      <c r="P72" s="4"/>
      <c r="R72" s="3" t="str">
        <f>IF($A72="ADD",IF(NOT(ISBLANK(Q72)),_xlfn.XLOOKUP(Q72,len_adjust_rsn[lookupValue],len_adjust_rsn[lookupKey],"ERROR"),""), "")</f>
        <v/>
      </c>
      <c r="S72" s="6" t="str">
        <f t="shared" si="1"/>
        <v/>
      </c>
      <c r="T72" s="6"/>
      <c r="U72" s="6" t="str">
        <f t="shared" si="2"/>
        <v/>
      </c>
      <c r="W72" s="3" t="str">
        <f>IF($A72="ADD",IF(NOT(ISBLANK(V72)),_xlfn.XLOOKUP(V72,ud_traffic_island_type[lookupValue],ud_traffic_island_type[lookupKey],"ERROR"),""), "")</f>
        <v/>
      </c>
      <c r="Y72" s="3" t="str">
        <f>IF($A72="ADD",IF(NOT(ISBLANK(X72)),_xlfn.XLOOKUP(X72,ud_shape[lookupValue],ud_shape[lookupKey],"ERROR"),""), "")</f>
        <v/>
      </c>
      <c r="AE72" s="8"/>
      <c r="AF72" s="7"/>
      <c r="AG72" s="4" t="str">
        <f t="shared" ca="1" si="3"/>
        <v/>
      </c>
      <c r="AH72" s="4"/>
      <c r="AI72" s="3" t="str">
        <f t="shared" si="4"/>
        <v/>
      </c>
      <c r="AJ72" s="3" t="str">
        <f>IF($A72="","",IF((AND($A72="ADD",OR(AI72="",AI72="In Use"))),"5",(_xlfn.XLOOKUP(AI72,ud_asset_status[lookupValue],ud_asset_status[lookupKey],""))))</f>
        <v/>
      </c>
      <c r="AK72" s="7"/>
      <c r="AM72" s="3" t="str">
        <f>IF($A72="ADD",IF(NOT(ISBLANK(AL72)),_xlfn.XLOOKUP(AL72,ar_replace_reason[lookupValue],ar_replace_reason[lookupKey],"ERROR"),""), "")</f>
        <v/>
      </c>
      <c r="AN72" s="3" t="str">
        <f t="shared" si="5"/>
        <v/>
      </c>
      <c r="AO72" s="3" t="str">
        <f>IF($A72="","",IF((AND($A72="ADD",OR(AN72="",AN72="Queenstown-Lakes District Council"))),"70",(_xlfn.XLOOKUP(AN72,ud_organisation_owner[lookupValue],ud_organisation_owner[lookupKey],""))))</f>
        <v/>
      </c>
      <c r="AP72" s="3" t="str">
        <f t="shared" si="6"/>
        <v/>
      </c>
      <c r="AQ72" s="3" t="str">
        <f>IF($A72="","",IF((AND($A72="ADD",OR(AP72="",AP72="Queenstown-Lakes District Council"))),"70",(_xlfn.XLOOKUP(AP72,ud_organisation_owner[lookupValue],ud_organisation_owner[lookupKey],""))))</f>
        <v/>
      </c>
      <c r="AR72" s="3" t="str">
        <f t="shared" si="7"/>
        <v/>
      </c>
      <c r="AS72" s="3" t="str">
        <f>IF($A72="","",IF((AND($A72="ADD",OR(AR72="",AR72="Local Authority"))),"17",(_xlfn.XLOOKUP(AR72,ud_sub_organisation[lookupValue],ud_sub_organisation[lookupKey],""))))</f>
        <v/>
      </c>
      <c r="AT72" s="3" t="str">
        <f t="shared" si="8"/>
        <v/>
      </c>
      <c r="AU72" s="3" t="str">
        <f>IF($A72="","",IF((AND($A72="ADD",OR(AT72="",AT72="Vested assets"))),"12",(_xlfn.XLOOKUP(AT72,ud_work_origin[lookupValue],ud_work_origin[lookupKey],""))))</f>
        <v/>
      </c>
      <c r="AV72" s="8"/>
      <c r="AW72" s="2" t="str">
        <f t="shared" si="9"/>
        <v/>
      </c>
      <c r="AX72" s="3" t="str">
        <f t="shared" si="10"/>
        <v/>
      </c>
      <c r="AY72" s="3" t="str">
        <f>IF($A72="","",IF((AND($A72="ADD",OR(AX72="",AX72="Excellent"))),"1",(_xlfn.XLOOKUP(AX72,condition[lookupValue],condition[lookupKey],""))))</f>
        <v/>
      </c>
      <c r="AZ72" s="7" t="str">
        <f t="shared" si="11"/>
        <v/>
      </c>
      <c r="BA72" s="9"/>
    </row>
    <row r="73" spans="2:53">
      <c r="B73" s="4"/>
      <c r="D73" s="3" t="str">
        <f>IF($A73="ADD",IF(NOT(ISBLANK(C73)),_xlfn.XLOOKUP(C73,roadnames[lookupValue],roadnames[lookupKey],"ERROR"),""), "")</f>
        <v/>
      </c>
      <c r="E73" s="5"/>
      <c r="F73" s="5"/>
      <c r="G73" s="4"/>
      <c r="H73" s="4"/>
      <c r="I73" s="6"/>
      <c r="J73" s="6"/>
      <c r="L73" s="3" t="str">
        <f>IF($A73="ADD",IF(NOT(ISBLANK(K73)),_xlfn.XLOOKUP(K73,side[lookupValue],side[lookupKey],"ERROR"),""), "")</f>
        <v/>
      </c>
      <c r="M73" s="6"/>
      <c r="N73" s="8"/>
      <c r="O73" s="6" t="str">
        <f t="shared" si="0"/>
        <v/>
      </c>
      <c r="P73" s="4"/>
      <c r="R73" s="3" t="str">
        <f>IF($A73="ADD",IF(NOT(ISBLANK(Q73)),_xlfn.XLOOKUP(Q73,len_adjust_rsn[lookupValue],len_adjust_rsn[lookupKey],"ERROR"),""), "")</f>
        <v/>
      </c>
      <c r="S73" s="6" t="str">
        <f t="shared" si="1"/>
        <v/>
      </c>
      <c r="T73" s="6"/>
      <c r="U73" s="6" t="str">
        <f t="shared" si="2"/>
        <v/>
      </c>
      <c r="W73" s="3" t="str">
        <f>IF($A73="ADD",IF(NOT(ISBLANK(V73)),_xlfn.XLOOKUP(V73,ud_traffic_island_type[lookupValue],ud_traffic_island_type[lookupKey],"ERROR"),""), "")</f>
        <v/>
      </c>
      <c r="Y73" s="3" t="str">
        <f>IF($A73="ADD",IF(NOT(ISBLANK(X73)),_xlfn.XLOOKUP(X73,ud_shape[lookupValue],ud_shape[lookupKey],"ERROR"),""), "")</f>
        <v/>
      </c>
      <c r="AE73" s="8"/>
      <c r="AF73" s="7"/>
      <c r="AG73" s="4" t="str">
        <f t="shared" ca="1" si="3"/>
        <v/>
      </c>
      <c r="AH73" s="4"/>
      <c r="AI73" s="3" t="str">
        <f t="shared" si="4"/>
        <v/>
      </c>
      <c r="AJ73" s="3" t="str">
        <f>IF($A73="","",IF((AND($A73="ADD",OR(AI73="",AI73="In Use"))),"5",(_xlfn.XLOOKUP(AI73,ud_asset_status[lookupValue],ud_asset_status[lookupKey],""))))</f>
        <v/>
      </c>
      <c r="AK73" s="7"/>
      <c r="AM73" s="3" t="str">
        <f>IF($A73="ADD",IF(NOT(ISBLANK(AL73)),_xlfn.XLOOKUP(AL73,ar_replace_reason[lookupValue],ar_replace_reason[lookupKey],"ERROR"),""), "")</f>
        <v/>
      </c>
      <c r="AN73" s="3" t="str">
        <f t="shared" si="5"/>
        <v/>
      </c>
      <c r="AO73" s="3" t="str">
        <f>IF($A73="","",IF((AND($A73="ADD",OR(AN73="",AN73="Queenstown-Lakes District Council"))),"70",(_xlfn.XLOOKUP(AN73,ud_organisation_owner[lookupValue],ud_organisation_owner[lookupKey],""))))</f>
        <v/>
      </c>
      <c r="AP73" s="3" t="str">
        <f t="shared" si="6"/>
        <v/>
      </c>
      <c r="AQ73" s="3" t="str">
        <f>IF($A73="","",IF((AND($A73="ADD",OR(AP73="",AP73="Queenstown-Lakes District Council"))),"70",(_xlfn.XLOOKUP(AP73,ud_organisation_owner[lookupValue],ud_organisation_owner[lookupKey],""))))</f>
        <v/>
      </c>
      <c r="AR73" s="3" t="str">
        <f t="shared" si="7"/>
        <v/>
      </c>
      <c r="AS73" s="3" t="str">
        <f>IF($A73="","",IF((AND($A73="ADD",OR(AR73="",AR73="Local Authority"))),"17",(_xlfn.XLOOKUP(AR73,ud_sub_organisation[lookupValue],ud_sub_organisation[lookupKey],""))))</f>
        <v/>
      </c>
      <c r="AT73" s="3" t="str">
        <f t="shared" si="8"/>
        <v/>
      </c>
      <c r="AU73" s="3" t="str">
        <f>IF($A73="","",IF((AND($A73="ADD",OR(AT73="",AT73="Vested assets"))),"12",(_xlfn.XLOOKUP(AT73,ud_work_origin[lookupValue],ud_work_origin[lookupKey],""))))</f>
        <v/>
      </c>
      <c r="AV73" s="8"/>
      <c r="AW73" s="2" t="str">
        <f t="shared" si="9"/>
        <v/>
      </c>
      <c r="AX73" s="3" t="str">
        <f t="shared" si="10"/>
        <v/>
      </c>
      <c r="AY73" s="3" t="str">
        <f>IF($A73="","",IF((AND($A73="ADD",OR(AX73="",AX73="Excellent"))),"1",(_xlfn.XLOOKUP(AX73,condition[lookupValue],condition[lookupKey],""))))</f>
        <v/>
      </c>
      <c r="AZ73" s="7" t="str">
        <f t="shared" si="11"/>
        <v/>
      </c>
      <c r="BA73" s="9"/>
    </row>
    <row r="74" spans="2:53">
      <c r="B74" s="4"/>
      <c r="D74" s="3" t="str">
        <f>IF($A74="ADD",IF(NOT(ISBLANK(C74)),_xlfn.XLOOKUP(C74,roadnames[lookupValue],roadnames[lookupKey],"ERROR"),""), "")</f>
        <v/>
      </c>
      <c r="E74" s="5"/>
      <c r="F74" s="5"/>
      <c r="G74" s="4"/>
      <c r="H74" s="4"/>
      <c r="I74" s="6"/>
      <c r="J74" s="6"/>
      <c r="L74" s="3" t="str">
        <f>IF($A74="ADD",IF(NOT(ISBLANK(K74)),_xlfn.XLOOKUP(K74,side[lookupValue],side[lookupKey],"ERROR"),""), "")</f>
        <v/>
      </c>
      <c r="M74" s="6"/>
      <c r="N74" s="8"/>
      <c r="O74" s="6" t="str">
        <f t="shared" si="0"/>
        <v/>
      </c>
      <c r="P74" s="4"/>
      <c r="R74" s="3" t="str">
        <f>IF($A74="ADD",IF(NOT(ISBLANK(Q74)),_xlfn.XLOOKUP(Q74,len_adjust_rsn[lookupValue],len_adjust_rsn[lookupKey],"ERROR"),""), "")</f>
        <v/>
      </c>
      <c r="S74" s="6" t="str">
        <f t="shared" si="1"/>
        <v/>
      </c>
      <c r="T74" s="6"/>
      <c r="U74" s="6" t="str">
        <f t="shared" si="2"/>
        <v/>
      </c>
      <c r="W74" s="3" t="str">
        <f>IF($A74="ADD",IF(NOT(ISBLANK(V74)),_xlfn.XLOOKUP(V74,ud_traffic_island_type[lookupValue],ud_traffic_island_type[lookupKey],"ERROR"),""), "")</f>
        <v/>
      </c>
      <c r="Y74" s="3" t="str">
        <f>IF($A74="ADD",IF(NOT(ISBLANK(X74)),_xlfn.XLOOKUP(X74,ud_shape[lookupValue],ud_shape[lookupKey],"ERROR"),""), "")</f>
        <v/>
      </c>
      <c r="AE74" s="8"/>
      <c r="AF74" s="7"/>
      <c r="AG74" s="4" t="str">
        <f t="shared" ca="1" si="3"/>
        <v/>
      </c>
      <c r="AH74" s="4"/>
      <c r="AI74" s="3" t="str">
        <f t="shared" si="4"/>
        <v/>
      </c>
      <c r="AJ74" s="3" t="str">
        <f>IF($A74="","",IF((AND($A74="ADD",OR(AI74="",AI74="In Use"))),"5",(_xlfn.XLOOKUP(AI74,ud_asset_status[lookupValue],ud_asset_status[lookupKey],""))))</f>
        <v/>
      </c>
      <c r="AK74" s="7"/>
      <c r="AM74" s="3" t="str">
        <f>IF($A74="ADD",IF(NOT(ISBLANK(AL74)),_xlfn.XLOOKUP(AL74,ar_replace_reason[lookupValue],ar_replace_reason[lookupKey],"ERROR"),""), "")</f>
        <v/>
      </c>
      <c r="AN74" s="3" t="str">
        <f t="shared" si="5"/>
        <v/>
      </c>
      <c r="AO74" s="3" t="str">
        <f>IF($A74="","",IF((AND($A74="ADD",OR(AN74="",AN74="Queenstown-Lakes District Council"))),"70",(_xlfn.XLOOKUP(AN74,ud_organisation_owner[lookupValue],ud_organisation_owner[lookupKey],""))))</f>
        <v/>
      </c>
      <c r="AP74" s="3" t="str">
        <f t="shared" si="6"/>
        <v/>
      </c>
      <c r="AQ74" s="3" t="str">
        <f>IF($A74="","",IF((AND($A74="ADD",OR(AP74="",AP74="Queenstown-Lakes District Council"))),"70",(_xlfn.XLOOKUP(AP74,ud_organisation_owner[lookupValue],ud_organisation_owner[lookupKey],""))))</f>
        <v/>
      </c>
      <c r="AR74" s="3" t="str">
        <f t="shared" si="7"/>
        <v/>
      </c>
      <c r="AS74" s="3" t="str">
        <f>IF($A74="","",IF((AND($A74="ADD",OR(AR74="",AR74="Local Authority"))),"17",(_xlfn.XLOOKUP(AR74,ud_sub_organisation[lookupValue],ud_sub_organisation[lookupKey],""))))</f>
        <v/>
      </c>
      <c r="AT74" s="3" t="str">
        <f t="shared" si="8"/>
        <v/>
      </c>
      <c r="AU74" s="3" t="str">
        <f>IF($A74="","",IF((AND($A74="ADD",OR(AT74="",AT74="Vested assets"))),"12",(_xlfn.XLOOKUP(AT74,ud_work_origin[lookupValue],ud_work_origin[lookupKey],""))))</f>
        <v/>
      </c>
      <c r="AV74" s="8"/>
      <c r="AW74" s="2" t="str">
        <f t="shared" si="9"/>
        <v/>
      </c>
      <c r="AX74" s="3" t="str">
        <f t="shared" si="10"/>
        <v/>
      </c>
      <c r="AY74" s="3" t="str">
        <f>IF($A74="","",IF((AND($A74="ADD",OR(AX74="",AX74="Excellent"))),"1",(_xlfn.XLOOKUP(AX74,condition[lookupValue],condition[lookupKey],""))))</f>
        <v/>
      </c>
      <c r="AZ74" s="7" t="str">
        <f t="shared" si="11"/>
        <v/>
      </c>
      <c r="BA74" s="9"/>
    </row>
    <row r="75" spans="2:53">
      <c r="B75" s="4"/>
      <c r="D75" s="3" t="str">
        <f>IF($A75="ADD",IF(NOT(ISBLANK(C75)),_xlfn.XLOOKUP(C75,roadnames[lookupValue],roadnames[lookupKey],"ERROR"),""), "")</f>
        <v/>
      </c>
      <c r="E75" s="5"/>
      <c r="F75" s="5"/>
      <c r="G75" s="4"/>
      <c r="H75" s="4"/>
      <c r="I75" s="6"/>
      <c r="J75" s="6"/>
      <c r="L75" s="3" t="str">
        <f>IF($A75="ADD",IF(NOT(ISBLANK(K75)),_xlfn.XLOOKUP(K75,side[lookupValue],side[lookupKey],"ERROR"),""), "")</f>
        <v/>
      </c>
      <c r="M75" s="6"/>
      <c r="N75" s="8"/>
      <c r="O75" s="6" t="str">
        <f t="shared" ref="O75:O100" si="12">IF(H75&lt;&gt;"",H75-G75,"")</f>
        <v/>
      </c>
      <c r="P75" s="4"/>
      <c r="R75" s="3" t="str">
        <f>IF($A75="ADD",IF(NOT(ISBLANK(Q75)),_xlfn.XLOOKUP(Q75,len_adjust_rsn[lookupValue],len_adjust_rsn[lookupKey],"ERROR"),""), "")</f>
        <v/>
      </c>
      <c r="S75" s="6" t="str">
        <f t="shared" ref="S75:S100" si="13">IF(M75&lt;&gt;"",O75*M75,"")</f>
        <v/>
      </c>
      <c r="T75" s="6"/>
      <c r="U75" s="6" t="str">
        <f t="shared" ref="U75:U100" si="14">IF(T75&lt;&gt;"",S75+T75,S75)</f>
        <v/>
      </c>
      <c r="W75" s="3" t="str">
        <f>IF($A75="ADD",IF(NOT(ISBLANK(V75)),_xlfn.XLOOKUP(V75,ud_traffic_island_type[lookupValue],ud_traffic_island_type[lookupKey],"ERROR"),""), "")</f>
        <v/>
      </c>
      <c r="Y75" s="3" t="str">
        <f>IF($A75="ADD",IF(NOT(ISBLANK(X75)),_xlfn.XLOOKUP(X75,ud_shape[lookupValue],ud_shape[lookupKey],"ERROR"),""), "")</f>
        <v/>
      </c>
      <c r="AE75" s="8"/>
      <c r="AF75" s="7"/>
      <c r="AG75" s="4" t="str">
        <f t="shared" ref="AG75:AG100" ca="1" si="15">IF(AF75&lt;&gt;"", DATEDIF(AF75, TODAY(),"Y"),"")</f>
        <v/>
      </c>
      <c r="AH75" s="4"/>
      <c r="AI75" s="3" t="str">
        <f t="shared" ref="AI75:AI100" si="16">IF($A75="ADD","In Use","")</f>
        <v/>
      </c>
      <c r="AJ75" s="3" t="str">
        <f>IF($A75="","",IF((AND($A75="ADD",OR(AI75="",AI75="In Use"))),"5",(_xlfn.XLOOKUP(AI75,ud_asset_status[lookupValue],ud_asset_status[lookupKey],""))))</f>
        <v/>
      </c>
      <c r="AK75" s="7"/>
      <c r="AM75" s="3" t="str">
        <f>IF($A75="ADD",IF(NOT(ISBLANK(AL75)),_xlfn.XLOOKUP(AL75,ar_replace_reason[lookupValue],ar_replace_reason[lookupKey],"ERROR"),""), "")</f>
        <v/>
      </c>
      <c r="AN75" s="3" t="str">
        <f t="shared" ref="AN75:AN100" si="17">IF($A75="ADD","Queenstown-Lakes District Council","")</f>
        <v/>
      </c>
      <c r="AO75" s="3" t="str">
        <f>IF($A75="","",IF((AND($A75="ADD",OR(AN75="",AN75="Queenstown-Lakes District Council"))),"70",(_xlfn.XLOOKUP(AN75,ud_organisation_owner[lookupValue],ud_organisation_owner[lookupKey],""))))</f>
        <v/>
      </c>
      <c r="AP75" s="3" t="str">
        <f t="shared" ref="AP75:AP100" si="18">IF($A75="ADD","Queenstown-Lakes District Council","")</f>
        <v/>
      </c>
      <c r="AQ75" s="3" t="str">
        <f>IF($A75="","",IF((AND($A75="ADD",OR(AP75="",AP75="Queenstown-Lakes District Council"))),"70",(_xlfn.XLOOKUP(AP75,ud_organisation_owner[lookupValue],ud_organisation_owner[lookupKey],""))))</f>
        <v/>
      </c>
      <c r="AR75" s="3" t="str">
        <f t="shared" ref="AR75:AR100" si="19">IF($A75="ADD","Local Authority","")</f>
        <v/>
      </c>
      <c r="AS75" s="3" t="str">
        <f>IF($A75="","",IF((AND($A75="ADD",OR(AR75="",AR75="Local Authority"))),"17",(_xlfn.XLOOKUP(AR75,ud_sub_organisation[lookupValue],ud_sub_organisation[lookupKey],""))))</f>
        <v/>
      </c>
      <c r="AT75" s="3" t="str">
        <f t="shared" ref="AT75:AT100" si="20">IF($A75="ADD","Vested assets","")</f>
        <v/>
      </c>
      <c r="AU75" s="3" t="str">
        <f>IF($A75="","",IF((AND($A75="ADD",OR(AT75="",AT75="Vested assets"))),"12",(_xlfn.XLOOKUP(AT75,ud_work_origin[lookupValue],ud_work_origin[lookupKey],""))))</f>
        <v/>
      </c>
      <c r="AV75" s="8"/>
      <c r="AW75" s="2" t="str">
        <f t="shared" ref="AW75:AW100" si="21">IF($A75="ADD","TRUE","")</f>
        <v/>
      </c>
      <c r="AX75" s="3" t="str">
        <f t="shared" ref="AX75:AX100" si="22">IF($A75="ADD","Excellent","")</f>
        <v/>
      </c>
      <c r="AY75" s="3" t="str">
        <f>IF($A75="","",IF((AND($A75="ADD",OR(AX75="",AX75="Excellent"))),"1",(_xlfn.XLOOKUP(AX75,condition[lookupValue],condition[lookupKey],""))))</f>
        <v/>
      </c>
      <c r="AZ75" s="7" t="str">
        <f t="shared" ref="AZ75:AZ100" si="23">IF(AF75&lt;&gt;"",AF75,"")</f>
        <v/>
      </c>
      <c r="BA75" s="9"/>
    </row>
    <row r="76" spans="2:53">
      <c r="B76" s="4"/>
      <c r="D76" s="3" t="str">
        <f>IF($A76="ADD",IF(NOT(ISBLANK(C76)),_xlfn.XLOOKUP(C76,roadnames[lookupValue],roadnames[lookupKey],"ERROR"),""), "")</f>
        <v/>
      </c>
      <c r="E76" s="5"/>
      <c r="F76" s="5"/>
      <c r="G76" s="4"/>
      <c r="H76" s="4"/>
      <c r="I76" s="6"/>
      <c r="J76" s="6"/>
      <c r="L76" s="3" t="str">
        <f>IF($A76="ADD",IF(NOT(ISBLANK(K76)),_xlfn.XLOOKUP(K76,side[lookupValue],side[lookupKey],"ERROR"),""), "")</f>
        <v/>
      </c>
      <c r="M76" s="6"/>
      <c r="N76" s="8"/>
      <c r="O76" s="6" t="str">
        <f t="shared" si="12"/>
        <v/>
      </c>
      <c r="P76" s="4"/>
      <c r="R76" s="3" t="str">
        <f>IF($A76="ADD",IF(NOT(ISBLANK(Q76)),_xlfn.XLOOKUP(Q76,len_adjust_rsn[lookupValue],len_adjust_rsn[lookupKey],"ERROR"),""), "")</f>
        <v/>
      </c>
      <c r="S76" s="6" t="str">
        <f t="shared" si="13"/>
        <v/>
      </c>
      <c r="T76" s="6"/>
      <c r="U76" s="6" t="str">
        <f t="shared" si="14"/>
        <v/>
      </c>
      <c r="W76" s="3" t="str">
        <f>IF($A76="ADD",IF(NOT(ISBLANK(V76)),_xlfn.XLOOKUP(V76,ud_traffic_island_type[lookupValue],ud_traffic_island_type[lookupKey],"ERROR"),""), "")</f>
        <v/>
      </c>
      <c r="Y76" s="3" t="str">
        <f>IF($A76="ADD",IF(NOT(ISBLANK(X76)),_xlfn.XLOOKUP(X76,ud_shape[lookupValue],ud_shape[lookupKey],"ERROR"),""), "")</f>
        <v/>
      </c>
      <c r="AE76" s="8"/>
      <c r="AF76" s="7"/>
      <c r="AG76" s="4" t="str">
        <f t="shared" ca="1" si="15"/>
        <v/>
      </c>
      <c r="AH76" s="4"/>
      <c r="AI76" s="3" t="str">
        <f t="shared" si="16"/>
        <v/>
      </c>
      <c r="AJ76" s="3" t="str">
        <f>IF($A76="","",IF((AND($A76="ADD",OR(AI76="",AI76="In Use"))),"5",(_xlfn.XLOOKUP(AI76,ud_asset_status[lookupValue],ud_asset_status[lookupKey],""))))</f>
        <v/>
      </c>
      <c r="AK76" s="7"/>
      <c r="AM76" s="3" t="str">
        <f>IF($A76="ADD",IF(NOT(ISBLANK(AL76)),_xlfn.XLOOKUP(AL76,ar_replace_reason[lookupValue],ar_replace_reason[lookupKey],"ERROR"),""), "")</f>
        <v/>
      </c>
      <c r="AN76" s="3" t="str">
        <f t="shared" si="17"/>
        <v/>
      </c>
      <c r="AO76" s="3" t="str">
        <f>IF($A76="","",IF((AND($A76="ADD",OR(AN76="",AN76="Queenstown-Lakes District Council"))),"70",(_xlfn.XLOOKUP(AN76,ud_organisation_owner[lookupValue],ud_organisation_owner[lookupKey],""))))</f>
        <v/>
      </c>
      <c r="AP76" s="3" t="str">
        <f t="shared" si="18"/>
        <v/>
      </c>
      <c r="AQ76" s="3" t="str">
        <f>IF($A76="","",IF((AND($A76="ADD",OR(AP76="",AP76="Queenstown-Lakes District Council"))),"70",(_xlfn.XLOOKUP(AP76,ud_organisation_owner[lookupValue],ud_organisation_owner[lookupKey],""))))</f>
        <v/>
      </c>
      <c r="AR76" s="3" t="str">
        <f t="shared" si="19"/>
        <v/>
      </c>
      <c r="AS76" s="3" t="str">
        <f>IF($A76="","",IF((AND($A76="ADD",OR(AR76="",AR76="Local Authority"))),"17",(_xlfn.XLOOKUP(AR76,ud_sub_organisation[lookupValue],ud_sub_organisation[lookupKey],""))))</f>
        <v/>
      </c>
      <c r="AT76" s="3" t="str">
        <f t="shared" si="20"/>
        <v/>
      </c>
      <c r="AU76" s="3" t="str">
        <f>IF($A76="","",IF((AND($A76="ADD",OR(AT76="",AT76="Vested assets"))),"12",(_xlfn.XLOOKUP(AT76,ud_work_origin[lookupValue],ud_work_origin[lookupKey],""))))</f>
        <v/>
      </c>
      <c r="AV76" s="8"/>
      <c r="AW76" s="2" t="str">
        <f t="shared" si="21"/>
        <v/>
      </c>
      <c r="AX76" s="3" t="str">
        <f t="shared" si="22"/>
        <v/>
      </c>
      <c r="AY76" s="3" t="str">
        <f>IF($A76="","",IF((AND($A76="ADD",OR(AX76="",AX76="Excellent"))),"1",(_xlfn.XLOOKUP(AX76,condition[lookupValue],condition[lookupKey],""))))</f>
        <v/>
      </c>
      <c r="AZ76" s="7" t="str">
        <f t="shared" si="23"/>
        <v/>
      </c>
      <c r="BA76" s="9"/>
    </row>
    <row r="77" spans="2:53">
      <c r="B77" s="4"/>
      <c r="D77" s="3" t="str">
        <f>IF($A77="ADD",IF(NOT(ISBLANK(C77)),_xlfn.XLOOKUP(C77,roadnames[lookupValue],roadnames[lookupKey],"ERROR"),""), "")</f>
        <v/>
      </c>
      <c r="E77" s="5"/>
      <c r="F77" s="5"/>
      <c r="G77" s="4"/>
      <c r="H77" s="4"/>
      <c r="I77" s="6"/>
      <c r="J77" s="6"/>
      <c r="L77" s="3" t="str">
        <f>IF($A77="ADD",IF(NOT(ISBLANK(K77)),_xlfn.XLOOKUP(K77,side[lookupValue],side[lookupKey],"ERROR"),""), "")</f>
        <v/>
      </c>
      <c r="M77" s="6"/>
      <c r="N77" s="8"/>
      <c r="O77" s="6" t="str">
        <f t="shared" si="12"/>
        <v/>
      </c>
      <c r="P77" s="4"/>
      <c r="R77" s="3" t="str">
        <f>IF($A77="ADD",IF(NOT(ISBLANK(Q77)),_xlfn.XLOOKUP(Q77,len_adjust_rsn[lookupValue],len_adjust_rsn[lookupKey],"ERROR"),""), "")</f>
        <v/>
      </c>
      <c r="S77" s="6" t="str">
        <f t="shared" si="13"/>
        <v/>
      </c>
      <c r="T77" s="6"/>
      <c r="U77" s="6" t="str">
        <f t="shared" si="14"/>
        <v/>
      </c>
      <c r="W77" s="3" t="str">
        <f>IF($A77="ADD",IF(NOT(ISBLANK(V77)),_xlfn.XLOOKUP(V77,ud_traffic_island_type[lookupValue],ud_traffic_island_type[lookupKey],"ERROR"),""), "")</f>
        <v/>
      </c>
      <c r="Y77" s="3" t="str">
        <f>IF($A77="ADD",IF(NOT(ISBLANK(X77)),_xlfn.XLOOKUP(X77,ud_shape[lookupValue],ud_shape[lookupKey],"ERROR"),""), "")</f>
        <v/>
      </c>
      <c r="AE77" s="8"/>
      <c r="AF77" s="7"/>
      <c r="AG77" s="4" t="str">
        <f t="shared" ca="1" si="15"/>
        <v/>
      </c>
      <c r="AH77" s="4"/>
      <c r="AI77" s="3" t="str">
        <f t="shared" si="16"/>
        <v/>
      </c>
      <c r="AJ77" s="3" t="str">
        <f>IF($A77="","",IF((AND($A77="ADD",OR(AI77="",AI77="In Use"))),"5",(_xlfn.XLOOKUP(AI77,ud_asset_status[lookupValue],ud_asset_status[lookupKey],""))))</f>
        <v/>
      </c>
      <c r="AK77" s="7"/>
      <c r="AM77" s="3" t="str">
        <f>IF($A77="ADD",IF(NOT(ISBLANK(AL77)),_xlfn.XLOOKUP(AL77,ar_replace_reason[lookupValue],ar_replace_reason[lookupKey],"ERROR"),""), "")</f>
        <v/>
      </c>
      <c r="AN77" s="3" t="str">
        <f t="shared" si="17"/>
        <v/>
      </c>
      <c r="AO77" s="3" t="str">
        <f>IF($A77="","",IF((AND($A77="ADD",OR(AN77="",AN77="Queenstown-Lakes District Council"))),"70",(_xlfn.XLOOKUP(AN77,ud_organisation_owner[lookupValue],ud_organisation_owner[lookupKey],""))))</f>
        <v/>
      </c>
      <c r="AP77" s="3" t="str">
        <f t="shared" si="18"/>
        <v/>
      </c>
      <c r="AQ77" s="3" t="str">
        <f>IF($A77="","",IF((AND($A77="ADD",OR(AP77="",AP77="Queenstown-Lakes District Council"))),"70",(_xlfn.XLOOKUP(AP77,ud_organisation_owner[lookupValue],ud_organisation_owner[lookupKey],""))))</f>
        <v/>
      </c>
      <c r="AR77" s="3" t="str">
        <f t="shared" si="19"/>
        <v/>
      </c>
      <c r="AS77" s="3" t="str">
        <f>IF($A77="","",IF((AND($A77="ADD",OR(AR77="",AR77="Local Authority"))),"17",(_xlfn.XLOOKUP(AR77,ud_sub_organisation[lookupValue],ud_sub_organisation[lookupKey],""))))</f>
        <v/>
      </c>
      <c r="AT77" s="3" t="str">
        <f t="shared" si="20"/>
        <v/>
      </c>
      <c r="AU77" s="3" t="str">
        <f>IF($A77="","",IF((AND($A77="ADD",OR(AT77="",AT77="Vested assets"))),"12",(_xlfn.XLOOKUP(AT77,ud_work_origin[lookupValue],ud_work_origin[lookupKey],""))))</f>
        <v/>
      </c>
      <c r="AV77" s="8"/>
      <c r="AW77" s="2" t="str">
        <f t="shared" si="21"/>
        <v/>
      </c>
      <c r="AX77" s="3" t="str">
        <f t="shared" si="22"/>
        <v/>
      </c>
      <c r="AY77" s="3" t="str">
        <f>IF($A77="","",IF((AND($A77="ADD",OR(AX77="",AX77="Excellent"))),"1",(_xlfn.XLOOKUP(AX77,condition[lookupValue],condition[lookupKey],""))))</f>
        <v/>
      </c>
      <c r="AZ77" s="7" t="str">
        <f t="shared" si="23"/>
        <v/>
      </c>
      <c r="BA77" s="9"/>
    </row>
    <row r="78" spans="2:53">
      <c r="B78" s="4"/>
      <c r="D78" s="3" t="str">
        <f>IF($A78="ADD",IF(NOT(ISBLANK(C78)),_xlfn.XLOOKUP(C78,roadnames[lookupValue],roadnames[lookupKey],"ERROR"),""), "")</f>
        <v/>
      </c>
      <c r="E78" s="5"/>
      <c r="F78" s="5"/>
      <c r="G78" s="4"/>
      <c r="H78" s="4"/>
      <c r="I78" s="6"/>
      <c r="J78" s="6"/>
      <c r="L78" s="3" t="str">
        <f>IF($A78="ADD",IF(NOT(ISBLANK(K78)),_xlfn.XLOOKUP(K78,side[lookupValue],side[lookupKey],"ERROR"),""), "")</f>
        <v/>
      </c>
      <c r="M78" s="6"/>
      <c r="N78" s="8"/>
      <c r="O78" s="6" t="str">
        <f t="shared" si="12"/>
        <v/>
      </c>
      <c r="P78" s="4"/>
      <c r="R78" s="3" t="str">
        <f>IF($A78="ADD",IF(NOT(ISBLANK(Q78)),_xlfn.XLOOKUP(Q78,len_adjust_rsn[lookupValue],len_adjust_rsn[lookupKey],"ERROR"),""), "")</f>
        <v/>
      </c>
      <c r="S78" s="6" t="str">
        <f t="shared" si="13"/>
        <v/>
      </c>
      <c r="T78" s="6"/>
      <c r="U78" s="6" t="str">
        <f t="shared" si="14"/>
        <v/>
      </c>
      <c r="W78" s="3" t="str">
        <f>IF($A78="ADD",IF(NOT(ISBLANK(V78)),_xlfn.XLOOKUP(V78,ud_traffic_island_type[lookupValue],ud_traffic_island_type[lookupKey],"ERROR"),""), "")</f>
        <v/>
      </c>
      <c r="Y78" s="3" t="str">
        <f>IF($A78="ADD",IF(NOT(ISBLANK(X78)),_xlfn.XLOOKUP(X78,ud_shape[lookupValue],ud_shape[lookupKey],"ERROR"),""), "")</f>
        <v/>
      </c>
      <c r="AE78" s="8"/>
      <c r="AF78" s="7"/>
      <c r="AG78" s="4" t="str">
        <f t="shared" ca="1" si="15"/>
        <v/>
      </c>
      <c r="AH78" s="4"/>
      <c r="AI78" s="3" t="str">
        <f t="shared" si="16"/>
        <v/>
      </c>
      <c r="AJ78" s="3" t="str">
        <f>IF($A78="","",IF((AND($A78="ADD",OR(AI78="",AI78="In Use"))),"5",(_xlfn.XLOOKUP(AI78,ud_asset_status[lookupValue],ud_asset_status[lookupKey],""))))</f>
        <v/>
      </c>
      <c r="AK78" s="7"/>
      <c r="AM78" s="3" t="str">
        <f>IF($A78="ADD",IF(NOT(ISBLANK(AL78)),_xlfn.XLOOKUP(AL78,ar_replace_reason[lookupValue],ar_replace_reason[lookupKey],"ERROR"),""), "")</f>
        <v/>
      </c>
      <c r="AN78" s="3" t="str">
        <f t="shared" si="17"/>
        <v/>
      </c>
      <c r="AO78" s="3" t="str">
        <f>IF($A78="","",IF((AND($A78="ADD",OR(AN78="",AN78="Queenstown-Lakes District Council"))),"70",(_xlfn.XLOOKUP(AN78,ud_organisation_owner[lookupValue],ud_organisation_owner[lookupKey],""))))</f>
        <v/>
      </c>
      <c r="AP78" s="3" t="str">
        <f t="shared" si="18"/>
        <v/>
      </c>
      <c r="AQ78" s="3" t="str">
        <f>IF($A78="","",IF((AND($A78="ADD",OR(AP78="",AP78="Queenstown-Lakes District Council"))),"70",(_xlfn.XLOOKUP(AP78,ud_organisation_owner[lookupValue],ud_organisation_owner[lookupKey],""))))</f>
        <v/>
      </c>
      <c r="AR78" s="3" t="str">
        <f t="shared" si="19"/>
        <v/>
      </c>
      <c r="AS78" s="3" t="str">
        <f>IF($A78="","",IF((AND($A78="ADD",OR(AR78="",AR78="Local Authority"))),"17",(_xlfn.XLOOKUP(AR78,ud_sub_organisation[lookupValue],ud_sub_organisation[lookupKey],""))))</f>
        <v/>
      </c>
      <c r="AT78" s="3" t="str">
        <f t="shared" si="20"/>
        <v/>
      </c>
      <c r="AU78" s="3" t="str">
        <f>IF($A78="","",IF((AND($A78="ADD",OR(AT78="",AT78="Vested assets"))),"12",(_xlfn.XLOOKUP(AT78,ud_work_origin[lookupValue],ud_work_origin[lookupKey],""))))</f>
        <v/>
      </c>
      <c r="AV78" s="8"/>
      <c r="AW78" s="2" t="str">
        <f t="shared" si="21"/>
        <v/>
      </c>
      <c r="AX78" s="3" t="str">
        <f t="shared" si="22"/>
        <v/>
      </c>
      <c r="AY78" s="3" t="str">
        <f>IF($A78="","",IF((AND($A78="ADD",OR(AX78="",AX78="Excellent"))),"1",(_xlfn.XLOOKUP(AX78,condition[lookupValue],condition[lookupKey],""))))</f>
        <v/>
      </c>
      <c r="AZ78" s="7" t="str">
        <f t="shared" si="23"/>
        <v/>
      </c>
      <c r="BA78" s="9"/>
    </row>
    <row r="79" spans="2:53">
      <c r="B79" s="4"/>
      <c r="D79" s="3" t="str">
        <f>IF($A79="ADD",IF(NOT(ISBLANK(C79)),_xlfn.XLOOKUP(C79,roadnames[lookupValue],roadnames[lookupKey],"ERROR"),""), "")</f>
        <v/>
      </c>
      <c r="E79" s="5"/>
      <c r="F79" s="5"/>
      <c r="G79" s="4"/>
      <c r="H79" s="4"/>
      <c r="I79" s="6"/>
      <c r="J79" s="6"/>
      <c r="L79" s="3" t="str">
        <f>IF($A79="ADD",IF(NOT(ISBLANK(K79)),_xlfn.XLOOKUP(K79,side[lookupValue],side[lookupKey],"ERROR"),""), "")</f>
        <v/>
      </c>
      <c r="M79" s="6"/>
      <c r="N79" s="8"/>
      <c r="O79" s="6" t="str">
        <f t="shared" si="12"/>
        <v/>
      </c>
      <c r="P79" s="4"/>
      <c r="R79" s="3" t="str">
        <f>IF($A79="ADD",IF(NOT(ISBLANK(Q79)),_xlfn.XLOOKUP(Q79,len_adjust_rsn[lookupValue],len_adjust_rsn[lookupKey],"ERROR"),""), "")</f>
        <v/>
      </c>
      <c r="S79" s="6" t="str">
        <f t="shared" si="13"/>
        <v/>
      </c>
      <c r="T79" s="6"/>
      <c r="U79" s="6" t="str">
        <f t="shared" si="14"/>
        <v/>
      </c>
      <c r="W79" s="3" t="str">
        <f>IF($A79="ADD",IF(NOT(ISBLANK(V79)),_xlfn.XLOOKUP(V79,ud_traffic_island_type[lookupValue],ud_traffic_island_type[lookupKey],"ERROR"),""), "")</f>
        <v/>
      </c>
      <c r="Y79" s="3" t="str">
        <f>IF($A79="ADD",IF(NOT(ISBLANK(X79)),_xlfn.XLOOKUP(X79,ud_shape[lookupValue],ud_shape[lookupKey],"ERROR"),""), "")</f>
        <v/>
      </c>
      <c r="AE79" s="8"/>
      <c r="AF79" s="7"/>
      <c r="AG79" s="4" t="str">
        <f t="shared" ca="1" si="15"/>
        <v/>
      </c>
      <c r="AH79" s="4"/>
      <c r="AI79" s="3" t="str">
        <f t="shared" si="16"/>
        <v/>
      </c>
      <c r="AJ79" s="3" t="str">
        <f>IF($A79="","",IF((AND($A79="ADD",OR(AI79="",AI79="In Use"))),"5",(_xlfn.XLOOKUP(AI79,ud_asset_status[lookupValue],ud_asset_status[lookupKey],""))))</f>
        <v/>
      </c>
      <c r="AK79" s="7"/>
      <c r="AM79" s="3" t="str">
        <f>IF($A79="ADD",IF(NOT(ISBLANK(AL79)),_xlfn.XLOOKUP(AL79,ar_replace_reason[lookupValue],ar_replace_reason[lookupKey],"ERROR"),""), "")</f>
        <v/>
      </c>
      <c r="AN79" s="3" t="str">
        <f t="shared" si="17"/>
        <v/>
      </c>
      <c r="AO79" s="3" t="str">
        <f>IF($A79="","",IF((AND($A79="ADD",OR(AN79="",AN79="Queenstown-Lakes District Council"))),"70",(_xlfn.XLOOKUP(AN79,ud_organisation_owner[lookupValue],ud_organisation_owner[lookupKey],""))))</f>
        <v/>
      </c>
      <c r="AP79" s="3" t="str">
        <f t="shared" si="18"/>
        <v/>
      </c>
      <c r="AQ79" s="3" t="str">
        <f>IF($A79="","",IF((AND($A79="ADD",OR(AP79="",AP79="Queenstown-Lakes District Council"))),"70",(_xlfn.XLOOKUP(AP79,ud_organisation_owner[lookupValue],ud_organisation_owner[lookupKey],""))))</f>
        <v/>
      </c>
      <c r="AR79" s="3" t="str">
        <f t="shared" si="19"/>
        <v/>
      </c>
      <c r="AS79" s="3" t="str">
        <f>IF($A79="","",IF((AND($A79="ADD",OR(AR79="",AR79="Local Authority"))),"17",(_xlfn.XLOOKUP(AR79,ud_sub_organisation[lookupValue],ud_sub_organisation[lookupKey],""))))</f>
        <v/>
      </c>
      <c r="AT79" s="3" t="str">
        <f t="shared" si="20"/>
        <v/>
      </c>
      <c r="AU79" s="3" t="str">
        <f>IF($A79="","",IF((AND($A79="ADD",OR(AT79="",AT79="Vested assets"))),"12",(_xlfn.XLOOKUP(AT79,ud_work_origin[lookupValue],ud_work_origin[lookupKey],""))))</f>
        <v/>
      </c>
      <c r="AV79" s="8"/>
      <c r="AW79" s="2" t="str">
        <f t="shared" si="21"/>
        <v/>
      </c>
      <c r="AX79" s="3" t="str">
        <f t="shared" si="22"/>
        <v/>
      </c>
      <c r="AY79" s="3" t="str">
        <f>IF($A79="","",IF((AND($A79="ADD",OR(AX79="",AX79="Excellent"))),"1",(_xlfn.XLOOKUP(AX79,condition[lookupValue],condition[lookupKey],""))))</f>
        <v/>
      </c>
      <c r="AZ79" s="7" t="str">
        <f t="shared" si="23"/>
        <v/>
      </c>
      <c r="BA79" s="9"/>
    </row>
    <row r="80" spans="2:53">
      <c r="B80" s="4"/>
      <c r="D80" s="3" t="str">
        <f>IF($A80="ADD",IF(NOT(ISBLANK(C80)),_xlfn.XLOOKUP(C80,roadnames[lookupValue],roadnames[lookupKey],"ERROR"),""), "")</f>
        <v/>
      </c>
      <c r="E80" s="5"/>
      <c r="F80" s="5"/>
      <c r="G80" s="4"/>
      <c r="H80" s="4"/>
      <c r="I80" s="6"/>
      <c r="J80" s="6"/>
      <c r="L80" s="3" t="str">
        <f>IF($A80="ADD",IF(NOT(ISBLANK(K80)),_xlfn.XLOOKUP(K80,side[lookupValue],side[lookupKey],"ERROR"),""), "")</f>
        <v/>
      </c>
      <c r="M80" s="6"/>
      <c r="N80" s="8"/>
      <c r="O80" s="6" t="str">
        <f t="shared" si="12"/>
        <v/>
      </c>
      <c r="P80" s="4"/>
      <c r="R80" s="3" t="str">
        <f>IF($A80="ADD",IF(NOT(ISBLANK(Q80)),_xlfn.XLOOKUP(Q80,len_adjust_rsn[lookupValue],len_adjust_rsn[lookupKey],"ERROR"),""), "")</f>
        <v/>
      </c>
      <c r="S80" s="6" t="str">
        <f t="shared" si="13"/>
        <v/>
      </c>
      <c r="T80" s="6"/>
      <c r="U80" s="6" t="str">
        <f t="shared" si="14"/>
        <v/>
      </c>
      <c r="W80" s="3" t="str">
        <f>IF($A80="ADD",IF(NOT(ISBLANK(V80)),_xlfn.XLOOKUP(V80,ud_traffic_island_type[lookupValue],ud_traffic_island_type[lookupKey],"ERROR"),""), "")</f>
        <v/>
      </c>
      <c r="Y80" s="3" t="str">
        <f>IF($A80="ADD",IF(NOT(ISBLANK(X80)),_xlfn.XLOOKUP(X80,ud_shape[lookupValue],ud_shape[lookupKey],"ERROR"),""), "")</f>
        <v/>
      </c>
      <c r="AE80" s="8"/>
      <c r="AF80" s="7"/>
      <c r="AG80" s="4" t="str">
        <f t="shared" ca="1" si="15"/>
        <v/>
      </c>
      <c r="AH80" s="4"/>
      <c r="AI80" s="3" t="str">
        <f t="shared" si="16"/>
        <v/>
      </c>
      <c r="AJ80" s="3" t="str">
        <f>IF($A80="","",IF((AND($A80="ADD",OR(AI80="",AI80="In Use"))),"5",(_xlfn.XLOOKUP(AI80,ud_asset_status[lookupValue],ud_asset_status[lookupKey],""))))</f>
        <v/>
      </c>
      <c r="AK80" s="7"/>
      <c r="AM80" s="3" t="str">
        <f>IF($A80="ADD",IF(NOT(ISBLANK(AL80)),_xlfn.XLOOKUP(AL80,ar_replace_reason[lookupValue],ar_replace_reason[lookupKey],"ERROR"),""), "")</f>
        <v/>
      </c>
      <c r="AN80" s="3" t="str">
        <f t="shared" si="17"/>
        <v/>
      </c>
      <c r="AO80" s="3" t="str">
        <f>IF($A80="","",IF((AND($A80="ADD",OR(AN80="",AN80="Queenstown-Lakes District Council"))),"70",(_xlfn.XLOOKUP(AN80,ud_organisation_owner[lookupValue],ud_organisation_owner[lookupKey],""))))</f>
        <v/>
      </c>
      <c r="AP80" s="3" t="str">
        <f t="shared" si="18"/>
        <v/>
      </c>
      <c r="AQ80" s="3" t="str">
        <f>IF($A80="","",IF((AND($A80="ADD",OR(AP80="",AP80="Queenstown-Lakes District Council"))),"70",(_xlfn.XLOOKUP(AP80,ud_organisation_owner[lookupValue],ud_organisation_owner[lookupKey],""))))</f>
        <v/>
      </c>
      <c r="AR80" s="3" t="str">
        <f t="shared" si="19"/>
        <v/>
      </c>
      <c r="AS80" s="3" t="str">
        <f>IF($A80="","",IF((AND($A80="ADD",OR(AR80="",AR80="Local Authority"))),"17",(_xlfn.XLOOKUP(AR80,ud_sub_organisation[lookupValue],ud_sub_organisation[lookupKey],""))))</f>
        <v/>
      </c>
      <c r="AT80" s="3" t="str">
        <f t="shared" si="20"/>
        <v/>
      </c>
      <c r="AU80" s="3" t="str">
        <f>IF($A80="","",IF((AND($A80="ADD",OR(AT80="",AT80="Vested assets"))),"12",(_xlfn.XLOOKUP(AT80,ud_work_origin[lookupValue],ud_work_origin[lookupKey],""))))</f>
        <v/>
      </c>
      <c r="AV80" s="8"/>
      <c r="AW80" s="2" t="str">
        <f t="shared" si="21"/>
        <v/>
      </c>
      <c r="AX80" s="3" t="str">
        <f t="shared" si="22"/>
        <v/>
      </c>
      <c r="AY80" s="3" t="str">
        <f>IF($A80="","",IF((AND($A80="ADD",OR(AX80="",AX80="Excellent"))),"1",(_xlfn.XLOOKUP(AX80,condition[lookupValue],condition[lookupKey],""))))</f>
        <v/>
      </c>
      <c r="AZ80" s="7" t="str">
        <f t="shared" si="23"/>
        <v/>
      </c>
      <c r="BA80" s="9"/>
    </row>
    <row r="81" spans="2:53">
      <c r="B81" s="4"/>
      <c r="D81" s="3" t="str">
        <f>IF($A81="ADD",IF(NOT(ISBLANK(C81)),_xlfn.XLOOKUP(C81,roadnames[lookupValue],roadnames[lookupKey],"ERROR"),""), "")</f>
        <v/>
      </c>
      <c r="E81" s="5"/>
      <c r="F81" s="5"/>
      <c r="G81" s="4"/>
      <c r="H81" s="4"/>
      <c r="I81" s="6"/>
      <c r="J81" s="6"/>
      <c r="L81" s="3" t="str">
        <f>IF($A81="ADD",IF(NOT(ISBLANK(K81)),_xlfn.XLOOKUP(K81,side[lookupValue],side[lookupKey],"ERROR"),""), "")</f>
        <v/>
      </c>
      <c r="M81" s="6"/>
      <c r="N81" s="8"/>
      <c r="O81" s="6" t="str">
        <f t="shared" si="12"/>
        <v/>
      </c>
      <c r="P81" s="4"/>
      <c r="R81" s="3" t="str">
        <f>IF($A81="ADD",IF(NOT(ISBLANK(Q81)),_xlfn.XLOOKUP(Q81,len_adjust_rsn[lookupValue],len_adjust_rsn[lookupKey],"ERROR"),""), "")</f>
        <v/>
      </c>
      <c r="S81" s="6" t="str">
        <f t="shared" si="13"/>
        <v/>
      </c>
      <c r="T81" s="6"/>
      <c r="U81" s="6" t="str">
        <f t="shared" si="14"/>
        <v/>
      </c>
      <c r="W81" s="3" t="str">
        <f>IF($A81="ADD",IF(NOT(ISBLANK(V81)),_xlfn.XLOOKUP(V81,ud_traffic_island_type[lookupValue],ud_traffic_island_type[lookupKey],"ERROR"),""), "")</f>
        <v/>
      </c>
      <c r="Y81" s="3" t="str">
        <f>IF($A81="ADD",IF(NOT(ISBLANK(X81)),_xlfn.XLOOKUP(X81,ud_shape[lookupValue],ud_shape[lookupKey],"ERROR"),""), "")</f>
        <v/>
      </c>
      <c r="AE81" s="8"/>
      <c r="AF81" s="7"/>
      <c r="AG81" s="4" t="str">
        <f t="shared" ca="1" si="15"/>
        <v/>
      </c>
      <c r="AH81" s="4"/>
      <c r="AI81" s="3" t="str">
        <f t="shared" si="16"/>
        <v/>
      </c>
      <c r="AJ81" s="3" t="str">
        <f>IF($A81="","",IF((AND($A81="ADD",OR(AI81="",AI81="In Use"))),"5",(_xlfn.XLOOKUP(AI81,ud_asset_status[lookupValue],ud_asset_status[lookupKey],""))))</f>
        <v/>
      </c>
      <c r="AK81" s="7"/>
      <c r="AM81" s="3" t="str">
        <f>IF($A81="ADD",IF(NOT(ISBLANK(AL81)),_xlfn.XLOOKUP(AL81,ar_replace_reason[lookupValue],ar_replace_reason[lookupKey],"ERROR"),""), "")</f>
        <v/>
      </c>
      <c r="AN81" s="3" t="str">
        <f t="shared" si="17"/>
        <v/>
      </c>
      <c r="AO81" s="3" t="str">
        <f>IF($A81="","",IF((AND($A81="ADD",OR(AN81="",AN81="Queenstown-Lakes District Council"))),"70",(_xlfn.XLOOKUP(AN81,ud_organisation_owner[lookupValue],ud_organisation_owner[lookupKey],""))))</f>
        <v/>
      </c>
      <c r="AP81" s="3" t="str">
        <f t="shared" si="18"/>
        <v/>
      </c>
      <c r="AQ81" s="3" t="str">
        <f>IF($A81="","",IF((AND($A81="ADD",OR(AP81="",AP81="Queenstown-Lakes District Council"))),"70",(_xlfn.XLOOKUP(AP81,ud_organisation_owner[lookupValue],ud_organisation_owner[lookupKey],""))))</f>
        <v/>
      </c>
      <c r="AR81" s="3" t="str">
        <f t="shared" si="19"/>
        <v/>
      </c>
      <c r="AS81" s="3" t="str">
        <f>IF($A81="","",IF((AND($A81="ADD",OR(AR81="",AR81="Local Authority"))),"17",(_xlfn.XLOOKUP(AR81,ud_sub_organisation[lookupValue],ud_sub_organisation[lookupKey],""))))</f>
        <v/>
      </c>
      <c r="AT81" s="3" t="str">
        <f t="shared" si="20"/>
        <v/>
      </c>
      <c r="AU81" s="3" t="str">
        <f>IF($A81="","",IF((AND($A81="ADD",OR(AT81="",AT81="Vested assets"))),"12",(_xlfn.XLOOKUP(AT81,ud_work_origin[lookupValue],ud_work_origin[lookupKey],""))))</f>
        <v/>
      </c>
      <c r="AV81" s="8"/>
      <c r="AW81" s="2" t="str">
        <f t="shared" si="21"/>
        <v/>
      </c>
      <c r="AX81" s="3" t="str">
        <f t="shared" si="22"/>
        <v/>
      </c>
      <c r="AY81" s="3" t="str">
        <f>IF($A81="","",IF((AND($A81="ADD",OR(AX81="",AX81="Excellent"))),"1",(_xlfn.XLOOKUP(AX81,condition[lookupValue],condition[lookupKey],""))))</f>
        <v/>
      </c>
      <c r="AZ81" s="7" t="str">
        <f t="shared" si="23"/>
        <v/>
      </c>
      <c r="BA81" s="9"/>
    </row>
    <row r="82" spans="2:53">
      <c r="B82" s="4"/>
      <c r="D82" s="3" t="str">
        <f>IF($A82="ADD",IF(NOT(ISBLANK(C82)),_xlfn.XLOOKUP(C82,roadnames[lookupValue],roadnames[lookupKey],"ERROR"),""), "")</f>
        <v/>
      </c>
      <c r="E82" s="5"/>
      <c r="F82" s="5"/>
      <c r="G82" s="4"/>
      <c r="H82" s="4"/>
      <c r="I82" s="6"/>
      <c r="J82" s="6"/>
      <c r="L82" s="3" t="str">
        <f>IF($A82="ADD",IF(NOT(ISBLANK(K82)),_xlfn.XLOOKUP(K82,side[lookupValue],side[lookupKey],"ERROR"),""), "")</f>
        <v/>
      </c>
      <c r="M82" s="6"/>
      <c r="N82" s="8"/>
      <c r="O82" s="6" t="str">
        <f t="shared" si="12"/>
        <v/>
      </c>
      <c r="P82" s="4"/>
      <c r="R82" s="3" t="str">
        <f>IF($A82="ADD",IF(NOT(ISBLANK(Q82)),_xlfn.XLOOKUP(Q82,len_adjust_rsn[lookupValue],len_adjust_rsn[lookupKey],"ERROR"),""), "")</f>
        <v/>
      </c>
      <c r="S82" s="6" t="str">
        <f t="shared" si="13"/>
        <v/>
      </c>
      <c r="T82" s="6"/>
      <c r="U82" s="6" t="str">
        <f t="shared" si="14"/>
        <v/>
      </c>
      <c r="W82" s="3" t="str">
        <f>IF($A82="ADD",IF(NOT(ISBLANK(V82)),_xlfn.XLOOKUP(V82,ud_traffic_island_type[lookupValue],ud_traffic_island_type[lookupKey],"ERROR"),""), "")</f>
        <v/>
      </c>
      <c r="Y82" s="3" t="str">
        <f>IF($A82="ADD",IF(NOT(ISBLANK(X82)),_xlfn.XLOOKUP(X82,ud_shape[lookupValue],ud_shape[lookupKey],"ERROR"),""), "")</f>
        <v/>
      </c>
      <c r="AE82" s="8"/>
      <c r="AF82" s="7"/>
      <c r="AG82" s="4" t="str">
        <f t="shared" ca="1" si="15"/>
        <v/>
      </c>
      <c r="AH82" s="4"/>
      <c r="AI82" s="3" t="str">
        <f t="shared" si="16"/>
        <v/>
      </c>
      <c r="AJ82" s="3" t="str">
        <f>IF($A82="","",IF((AND($A82="ADD",OR(AI82="",AI82="In Use"))),"5",(_xlfn.XLOOKUP(AI82,ud_asset_status[lookupValue],ud_asset_status[lookupKey],""))))</f>
        <v/>
      </c>
      <c r="AK82" s="7"/>
      <c r="AM82" s="3" t="str">
        <f>IF($A82="ADD",IF(NOT(ISBLANK(AL82)),_xlfn.XLOOKUP(AL82,ar_replace_reason[lookupValue],ar_replace_reason[lookupKey],"ERROR"),""), "")</f>
        <v/>
      </c>
      <c r="AN82" s="3" t="str">
        <f t="shared" si="17"/>
        <v/>
      </c>
      <c r="AO82" s="3" t="str">
        <f>IF($A82="","",IF((AND($A82="ADD",OR(AN82="",AN82="Queenstown-Lakes District Council"))),"70",(_xlfn.XLOOKUP(AN82,ud_organisation_owner[lookupValue],ud_organisation_owner[lookupKey],""))))</f>
        <v/>
      </c>
      <c r="AP82" s="3" t="str">
        <f t="shared" si="18"/>
        <v/>
      </c>
      <c r="AQ82" s="3" t="str">
        <f>IF($A82="","",IF((AND($A82="ADD",OR(AP82="",AP82="Queenstown-Lakes District Council"))),"70",(_xlfn.XLOOKUP(AP82,ud_organisation_owner[lookupValue],ud_organisation_owner[lookupKey],""))))</f>
        <v/>
      </c>
      <c r="AR82" s="3" t="str">
        <f t="shared" si="19"/>
        <v/>
      </c>
      <c r="AS82" s="3" t="str">
        <f>IF($A82="","",IF((AND($A82="ADD",OR(AR82="",AR82="Local Authority"))),"17",(_xlfn.XLOOKUP(AR82,ud_sub_organisation[lookupValue],ud_sub_organisation[lookupKey],""))))</f>
        <v/>
      </c>
      <c r="AT82" s="3" t="str">
        <f t="shared" si="20"/>
        <v/>
      </c>
      <c r="AU82" s="3" t="str">
        <f>IF($A82="","",IF((AND($A82="ADD",OR(AT82="",AT82="Vested assets"))),"12",(_xlfn.XLOOKUP(AT82,ud_work_origin[lookupValue],ud_work_origin[lookupKey],""))))</f>
        <v/>
      </c>
      <c r="AV82" s="8"/>
      <c r="AW82" s="2" t="str">
        <f t="shared" si="21"/>
        <v/>
      </c>
      <c r="AX82" s="3" t="str">
        <f t="shared" si="22"/>
        <v/>
      </c>
      <c r="AY82" s="3" t="str">
        <f>IF($A82="","",IF((AND($A82="ADD",OR(AX82="",AX82="Excellent"))),"1",(_xlfn.XLOOKUP(AX82,condition[lookupValue],condition[lookupKey],""))))</f>
        <v/>
      </c>
      <c r="AZ82" s="7" t="str">
        <f t="shared" si="23"/>
        <v/>
      </c>
      <c r="BA82" s="9"/>
    </row>
    <row r="83" spans="2:53">
      <c r="B83" s="4"/>
      <c r="D83" s="3" t="str">
        <f>IF($A83="ADD",IF(NOT(ISBLANK(C83)),_xlfn.XLOOKUP(C83,roadnames[lookupValue],roadnames[lookupKey],"ERROR"),""), "")</f>
        <v/>
      </c>
      <c r="E83" s="5"/>
      <c r="F83" s="5"/>
      <c r="G83" s="4"/>
      <c r="H83" s="4"/>
      <c r="I83" s="6"/>
      <c r="J83" s="6"/>
      <c r="L83" s="3" t="str">
        <f>IF($A83="ADD",IF(NOT(ISBLANK(K83)),_xlfn.XLOOKUP(K83,side[lookupValue],side[lookupKey],"ERROR"),""), "")</f>
        <v/>
      </c>
      <c r="M83" s="6"/>
      <c r="N83" s="8"/>
      <c r="O83" s="6" t="str">
        <f t="shared" si="12"/>
        <v/>
      </c>
      <c r="P83" s="4"/>
      <c r="R83" s="3" t="str">
        <f>IF($A83="ADD",IF(NOT(ISBLANK(Q83)),_xlfn.XLOOKUP(Q83,len_adjust_rsn[lookupValue],len_adjust_rsn[lookupKey],"ERROR"),""), "")</f>
        <v/>
      </c>
      <c r="S83" s="6" t="str">
        <f t="shared" si="13"/>
        <v/>
      </c>
      <c r="T83" s="6"/>
      <c r="U83" s="6" t="str">
        <f t="shared" si="14"/>
        <v/>
      </c>
      <c r="W83" s="3" t="str">
        <f>IF($A83="ADD",IF(NOT(ISBLANK(V83)),_xlfn.XLOOKUP(V83,ud_traffic_island_type[lookupValue],ud_traffic_island_type[lookupKey],"ERROR"),""), "")</f>
        <v/>
      </c>
      <c r="Y83" s="3" t="str">
        <f>IF($A83="ADD",IF(NOT(ISBLANK(X83)),_xlfn.XLOOKUP(X83,ud_shape[lookupValue],ud_shape[lookupKey],"ERROR"),""), "")</f>
        <v/>
      </c>
      <c r="AE83" s="8"/>
      <c r="AF83" s="7"/>
      <c r="AG83" s="4" t="str">
        <f t="shared" ca="1" si="15"/>
        <v/>
      </c>
      <c r="AH83" s="4"/>
      <c r="AI83" s="3" t="str">
        <f t="shared" si="16"/>
        <v/>
      </c>
      <c r="AJ83" s="3" t="str">
        <f>IF($A83="","",IF((AND($A83="ADD",OR(AI83="",AI83="In Use"))),"5",(_xlfn.XLOOKUP(AI83,ud_asset_status[lookupValue],ud_asset_status[lookupKey],""))))</f>
        <v/>
      </c>
      <c r="AK83" s="7"/>
      <c r="AM83" s="3" t="str">
        <f>IF($A83="ADD",IF(NOT(ISBLANK(AL83)),_xlfn.XLOOKUP(AL83,ar_replace_reason[lookupValue],ar_replace_reason[lookupKey],"ERROR"),""), "")</f>
        <v/>
      </c>
      <c r="AN83" s="3" t="str">
        <f t="shared" si="17"/>
        <v/>
      </c>
      <c r="AO83" s="3" t="str">
        <f>IF($A83="","",IF((AND($A83="ADD",OR(AN83="",AN83="Queenstown-Lakes District Council"))),"70",(_xlfn.XLOOKUP(AN83,ud_organisation_owner[lookupValue],ud_organisation_owner[lookupKey],""))))</f>
        <v/>
      </c>
      <c r="AP83" s="3" t="str">
        <f t="shared" si="18"/>
        <v/>
      </c>
      <c r="AQ83" s="3" t="str">
        <f>IF($A83="","",IF((AND($A83="ADD",OR(AP83="",AP83="Queenstown-Lakes District Council"))),"70",(_xlfn.XLOOKUP(AP83,ud_organisation_owner[lookupValue],ud_organisation_owner[lookupKey],""))))</f>
        <v/>
      </c>
      <c r="AR83" s="3" t="str">
        <f t="shared" si="19"/>
        <v/>
      </c>
      <c r="AS83" s="3" t="str">
        <f>IF($A83="","",IF((AND($A83="ADD",OR(AR83="",AR83="Local Authority"))),"17",(_xlfn.XLOOKUP(AR83,ud_sub_organisation[lookupValue],ud_sub_organisation[lookupKey],""))))</f>
        <v/>
      </c>
      <c r="AT83" s="3" t="str">
        <f t="shared" si="20"/>
        <v/>
      </c>
      <c r="AU83" s="3" t="str">
        <f>IF($A83="","",IF((AND($A83="ADD",OR(AT83="",AT83="Vested assets"))),"12",(_xlfn.XLOOKUP(AT83,ud_work_origin[lookupValue],ud_work_origin[lookupKey],""))))</f>
        <v/>
      </c>
      <c r="AV83" s="8"/>
      <c r="AW83" s="2" t="str">
        <f t="shared" si="21"/>
        <v/>
      </c>
      <c r="AX83" s="3" t="str">
        <f t="shared" si="22"/>
        <v/>
      </c>
      <c r="AY83" s="3" t="str">
        <f>IF($A83="","",IF((AND($A83="ADD",OR(AX83="",AX83="Excellent"))),"1",(_xlfn.XLOOKUP(AX83,condition[lookupValue],condition[lookupKey],""))))</f>
        <v/>
      </c>
      <c r="AZ83" s="7" t="str">
        <f t="shared" si="23"/>
        <v/>
      </c>
      <c r="BA83" s="9"/>
    </row>
    <row r="84" spans="2:53">
      <c r="B84" s="4"/>
      <c r="D84" s="3" t="str">
        <f>IF($A84="ADD",IF(NOT(ISBLANK(C84)),_xlfn.XLOOKUP(C84,roadnames[lookupValue],roadnames[lookupKey],"ERROR"),""), "")</f>
        <v/>
      </c>
      <c r="E84" s="5"/>
      <c r="F84" s="5"/>
      <c r="G84" s="4"/>
      <c r="H84" s="4"/>
      <c r="I84" s="6"/>
      <c r="J84" s="6"/>
      <c r="L84" s="3" t="str">
        <f>IF($A84="ADD",IF(NOT(ISBLANK(K84)),_xlfn.XLOOKUP(K84,side[lookupValue],side[lookupKey],"ERROR"),""), "")</f>
        <v/>
      </c>
      <c r="M84" s="6"/>
      <c r="N84" s="8"/>
      <c r="O84" s="6" t="str">
        <f t="shared" si="12"/>
        <v/>
      </c>
      <c r="P84" s="4"/>
      <c r="R84" s="3" t="str">
        <f>IF($A84="ADD",IF(NOT(ISBLANK(Q84)),_xlfn.XLOOKUP(Q84,len_adjust_rsn[lookupValue],len_adjust_rsn[lookupKey],"ERROR"),""), "")</f>
        <v/>
      </c>
      <c r="S84" s="6" t="str">
        <f t="shared" si="13"/>
        <v/>
      </c>
      <c r="T84" s="6"/>
      <c r="U84" s="6" t="str">
        <f t="shared" si="14"/>
        <v/>
      </c>
      <c r="W84" s="3" t="str">
        <f>IF($A84="ADD",IF(NOT(ISBLANK(V84)),_xlfn.XLOOKUP(V84,ud_traffic_island_type[lookupValue],ud_traffic_island_type[lookupKey],"ERROR"),""), "")</f>
        <v/>
      </c>
      <c r="Y84" s="3" t="str">
        <f>IF($A84="ADD",IF(NOT(ISBLANK(X84)),_xlfn.XLOOKUP(X84,ud_shape[lookupValue],ud_shape[lookupKey],"ERROR"),""), "")</f>
        <v/>
      </c>
      <c r="AE84" s="8"/>
      <c r="AF84" s="7"/>
      <c r="AG84" s="4" t="str">
        <f t="shared" ca="1" si="15"/>
        <v/>
      </c>
      <c r="AH84" s="4"/>
      <c r="AI84" s="3" t="str">
        <f t="shared" si="16"/>
        <v/>
      </c>
      <c r="AJ84" s="3" t="str">
        <f>IF($A84="","",IF((AND($A84="ADD",OR(AI84="",AI84="In Use"))),"5",(_xlfn.XLOOKUP(AI84,ud_asset_status[lookupValue],ud_asset_status[lookupKey],""))))</f>
        <v/>
      </c>
      <c r="AK84" s="7"/>
      <c r="AM84" s="3" t="str">
        <f>IF($A84="ADD",IF(NOT(ISBLANK(AL84)),_xlfn.XLOOKUP(AL84,ar_replace_reason[lookupValue],ar_replace_reason[lookupKey],"ERROR"),""), "")</f>
        <v/>
      </c>
      <c r="AN84" s="3" t="str">
        <f t="shared" si="17"/>
        <v/>
      </c>
      <c r="AO84" s="3" t="str">
        <f>IF($A84="","",IF((AND($A84="ADD",OR(AN84="",AN84="Queenstown-Lakes District Council"))),"70",(_xlfn.XLOOKUP(AN84,ud_organisation_owner[lookupValue],ud_organisation_owner[lookupKey],""))))</f>
        <v/>
      </c>
      <c r="AP84" s="3" t="str">
        <f t="shared" si="18"/>
        <v/>
      </c>
      <c r="AQ84" s="3" t="str">
        <f>IF($A84="","",IF((AND($A84="ADD",OR(AP84="",AP84="Queenstown-Lakes District Council"))),"70",(_xlfn.XLOOKUP(AP84,ud_organisation_owner[lookupValue],ud_organisation_owner[lookupKey],""))))</f>
        <v/>
      </c>
      <c r="AR84" s="3" t="str">
        <f t="shared" si="19"/>
        <v/>
      </c>
      <c r="AS84" s="3" t="str">
        <f>IF($A84="","",IF((AND($A84="ADD",OR(AR84="",AR84="Local Authority"))),"17",(_xlfn.XLOOKUP(AR84,ud_sub_organisation[lookupValue],ud_sub_organisation[lookupKey],""))))</f>
        <v/>
      </c>
      <c r="AT84" s="3" t="str">
        <f t="shared" si="20"/>
        <v/>
      </c>
      <c r="AU84" s="3" t="str">
        <f>IF($A84="","",IF((AND($A84="ADD",OR(AT84="",AT84="Vested assets"))),"12",(_xlfn.XLOOKUP(AT84,ud_work_origin[lookupValue],ud_work_origin[lookupKey],""))))</f>
        <v/>
      </c>
      <c r="AV84" s="8"/>
      <c r="AW84" s="2" t="str">
        <f t="shared" si="21"/>
        <v/>
      </c>
      <c r="AX84" s="3" t="str">
        <f t="shared" si="22"/>
        <v/>
      </c>
      <c r="AY84" s="3" t="str">
        <f>IF($A84="","",IF((AND($A84="ADD",OR(AX84="",AX84="Excellent"))),"1",(_xlfn.XLOOKUP(AX84,condition[lookupValue],condition[lookupKey],""))))</f>
        <v/>
      </c>
      <c r="AZ84" s="7" t="str">
        <f t="shared" si="23"/>
        <v/>
      </c>
      <c r="BA84" s="9"/>
    </row>
    <row r="85" spans="2:53">
      <c r="B85" s="4"/>
      <c r="D85" s="3" t="str">
        <f>IF($A85="ADD",IF(NOT(ISBLANK(C85)),_xlfn.XLOOKUP(C85,roadnames[lookupValue],roadnames[lookupKey],"ERROR"),""), "")</f>
        <v/>
      </c>
      <c r="E85" s="5"/>
      <c r="F85" s="5"/>
      <c r="G85" s="4"/>
      <c r="H85" s="4"/>
      <c r="I85" s="6"/>
      <c r="J85" s="6"/>
      <c r="L85" s="3" t="str">
        <f>IF($A85="ADD",IF(NOT(ISBLANK(K85)),_xlfn.XLOOKUP(K85,side[lookupValue],side[lookupKey],"ERROR"),""), "")</f>
        <v/>
      </c>
      <c r="M85" s="6"/>
      <c r="N85" s="8"/>
      <c r="O85" s="6" t="str">
        <f t="shared" si="12"/>
        <v/>
      </c>
      <c r="P85" s="4"/>
      <c r="R85" s="3" t="str">
        <f>IF($A85="ADD",IF(NOT(ISBLANK(Q85)),_xlfn.XLOOKUP(Q85,len_adjust_rsn[lookupValue],len_adjust_rsn[lookupKey],"ERROR"),""), "")</f>
        <v/>
      </c>
      <c r="S85" s="6" t="str">
        <f t="shared" si="13"/>
        <v/>
      </c>
      <c r="T85" s="6"/>
      <c r="U85" s="6" t="str">
        <f t="shared" si="14"/>
        <v/>
      </c>
      <c r="W85" s="3" t="str">
        <f>IF($A85="ADD",IF(NOT(ISBLANK(V85)),_xlfn.XLOOKUP(V85,ud_traffic_island_type[lookupValue],ud_traffic_island_type[lookupKey],"ERROR"),""), "")</f>
        <v/>
      </c>
      <c r="Y85" s="3" t="str">
        <f>IF($A85="ADD",IF(NOT(ISBLANK(X85)),_xlfn.XLOOKUP(X85,ud_shape[lookupValue],ud_shape[lookupKey],"ERROR"),""), "")</f>
        <v/>
      </c>
      <c r="AE85" s="8"/>
      <c r="AF85" s="7"/>
      <c r="AG85" s="4" t="str">
        <f t="shared" ca="1" si="15"/>
        <v/>
      </c>
      <c r="AH85" s="4"/>
      <c r="AI85" s="3" t="str">
        <f t="shared" si="16"/>
        <v/>
      </c>
      <c r="AJ85" s="3" t="str">
        <f>IF($A85="","",IF((AND($A85="ADD",OR(AI85="",AI85="In Use"))),"5",(_xlfn.XLOOKUP(AI85,ud_asset_status[lookupValue],ud_asset_status[lookupKey],""))))</f>
        <v/>
      </c>
      <c r="AK85" s="7"/>
      <c r="AM85" s="3" t="str">
        <f>IF($A85="ADD",IF(NOT(ISBLANK(AL85)),_xlfn.XLOOKUP(AL85,ar_replace_reason[lookupValue],ar_replace_reason[lookupKey],"ERROR"),""), "")</f>
        <v/>
      </c>
      <c r="AN85" s="3" t="str">
        <f t="shared" si="17"/>
        <v/>
      </c>
      <c r="AO85" s="3" t="str">
        <f>IF($A85="","",IF((AND($A85="ADD",OR(AN85="",AN85="Queenstown-Lakes District Council"))),"70",(_xlfn.XLOOKUP(AN85,ud_organisation_owner[lookupValue],ud_organisation_owner[lookupKey],""))))</f>
        <v/>
      </c>
      <c r="AP85" s="3" t="str">
        <f t="shared" si="18"/>
        <v/>
      </c>
      <c r="AQ85" s="3" t="str">
        <f>IF($A85="","",IF((AND($A85="ADD",OR(AP85="",AP85="Queenstown-Lakes District Council"))),"70",(_xlfn.XLOOKUP(AP85,ud_organisation_owner[lookupValue],ud_organisation_owner[lookupKey],""))))</f>
        <v/>
      </c>
      <c r="AR85" s="3" t="str">
        <f t="shared" si="19"/>
        <v/>
      </c>
      <c r="AS85" s="3" t="str">
        <f>IF($A85="","",IF((AND($A85="ADD",OR(AR85="",AR85="Local Authority"))),"17",(_xlfn.XLOOKUP(AR85,ud_sub_organisation[lookupValue],ud_sub_organisation[lookupKey],""))))</f>
        <v/>
      </c>
      <c r="AT85" s="3" t="str">
        <f t="shared" si="20"/>
        <v/>
      </c>
      <c r="AU85" s="3" t="str">
        <f>IF($A85="","",IF((AND($A85="ADD",OR(AT85="",AT85="Vested assets"))),"12",(_xlfn.XLOOKUP(AT85,ud_work_origin[lookupValue],ud_work_origin[lookupKey],""))))</f>
        <v/>
      </c>
      <c r="AV85" s="8"/>
      <c r="AW85" s="2" t="str">
        <f t="shared" si="21"/>
        <v/>
      </c>
      <c r="AX85" s="3" t="str">
        <f t="shared" si="22"/>
        <v/>
      </c>
      <c r="AY85" s="3" t="str">
        <f>IF($A85="","",IF((AND($A85="ADD",OR(AX85="",AX85="Excellent"))),"1",(_xlfn.XLOOKUP(AX85,condition[lookupValue],condition[lookupKey],""))))</f>
        <v/>
      </c>
      <c r="AZ85" s="7" t="str">
        <f t="shared" si="23"/>
        <v/>
      </c>
      <c r="BA85" s="9"/>
    </row>
    <row r="86" spans="2:53">
      <c r="B86" s="4"/>
      <c r="D86" s="3" t="str">
        <f>IF($A86="ADD",IF(NOT(ISBLANK(C86)),_xlfn.XLOOKUP(C86,roadnames[lookupValue],roadnames[lookupKey],"ERROR"),""), "")</f>
        <v/>
      </c>
      <c r="E86" s="5"/>
      <c r="F86" s="5"/>
      <c r="G86" s="4"/>
      <c r="H86" s="4"/>
      <c r="I86" s="6"/>
      <c r="J86" s="6"/>
      <c r="L86" s="3" t="str">
        <f>IF($A86="ADD",IF(NOT(ISBLANK(K86)),_xlfn.XLOOKUP(K86,side[lookupValue],side[lookupKey],"ERROR"),""), "")</f>
        <v/>
      </c>
      <c r="M86" s="6"/>
      <c r="N86" s="8"/>
      <c r="O86" s="6" t="str">
        <f t="shared" si="12"/>
        <v/>
      </c>
      <c r="P86" s="4"/>
      <c r="R86" s="3" t="str">
        <f>IF($A86="ADD",IF(NOT(ISBLANK(Q86)),_xlfn.XLOOKUP(Q86,len_adjust_rsn[lookupValue],len_adjust_rsn[lookupKey],"ERROR"),""), "")</f>
        <v/>
      </c>
      <c r="S86" s="6" t="str">
        <f t="shared" si="13"/>
        <v/>
      </c>
      <c r="T86" s="6"/>
      <c r="U86" s="6" t="str">
        <f t="shared" si="14"/>
        <v/>
      </c>
      <c r="W86" s="3" t="str">
        <f>IF($A86="ADD",IF(NOT(ISBLANK(V86)),_xlfn.XLOOKUP(V86,ud_traffic_island_type[lookupValue],ud_traffic_island_type[lookupKey],"ERROR"),""), "")</f>
        <v/>
      </c>
      <c r="Y86" s="3" t="str">
        <f>IF($A86="ADD",IF(NOT(ISBLANK(X86)),_xlfn.XLOOKUP(X86,ud_shape[lookupValue],ud_shape[lookupKey],"ERROR"),""), "")</f>
        <v/>
      </c>
      <c r="AE86" s="8"/>
      <c r="AF86" s="7"/>
      <c r="AG86" s="4" t="str">
        <f t="shared" ca="1" si="15"/>
        <v/>
      </c>
      <c r="AH86" s="4"/>
      <c r="AI86" s="3" t="str">
        <f t="shared" si="16"/>
        <v/>
      </c>
      <c r="AJ86" s="3" t="str">
        <f>IF($A86="","",IF((AND($A86="ADD",OR(AI86="",AI86="In Use"))),"5",(_xlfn.XLOOKUP(AI86,ud_asset_status[lookupValue],ud_asset_status[lookupKey],""))))</f>
        <v/>
      </c>
      <c r="AK86" s="7"/>
      <c r="AM86" s="3" t="str">
        <f>IF($A86="ADD",IF(NOT(ISBLANK(AL86)),_xlfn.XLOOKUP(AL86,ar_replace_reason[lookupValue],ar_replace_reason[lookupKey],"ERROR"),""), "")</f>
        <v/>
      </c>
      <c r="AN86" s="3" t="str">
        <f t="shared" si="17"/>
        <v/>
      </c>
      <c r="AO86" s="3" t="str">
        <f>IF($A86="","",IF((AND($A86="ADD",OR(AN86="",AN86="Queenstown-Lakes District Council"))),"70",(_xlfn.XLOOKUP(AN86,ud_organisation_owner[lookupValue],ud_organisation_owner[lookupKey],""))))</f>
        <v/>
      </c>
      <c r="AP86" s="3" t="str">
        <f t="shared" si="18"/>
        <v/>
      </c>
      <c r="AQ86" s="3" t="str">
        <f>IF($A86="","",IF((AND($A86="ADD",OR(AP86="",AP86="Queenstown-Lakes District Council"))),"70",(_xlfn.XLOOKUP(AP86,ud_organisation_owner[lookupValue],ud_organisation_owner[lookupKey],""))))</f>
        <v/>
      </c>
      <c r="AR86" s="3" t="str">
        <f t="shared" si="19"/>
        <v/>
      </c>
      <c r="AS86" s="3" t="str">
        <f>IF($A86="","",IF((AND($A86="ADD",OR(AR86="",AR86="Local Authority"))),"17",(_xlfn.XLOOKUP(AR86,ud_sub_organisation[lookupValue],ud_sub_organisation[lookupKey],""))))</f>
        <v/>
      </c>
      <c r="AT86" s="3" t="str">
        <f t="shared" si="20"/>
        <v/>
      </c>
      <c r="AU86" s="3" t="str">
        <f>IF($A86="","",IF((AND($A86="ADD",OR(AT86="",AT86="Vested assets"))),"12",(_xlfn.XLOOKUP(AT86,ud_work_origin[lookupValue],ud_work_origin[lookupKey],""))))</f>
        <v/>
      </c>
      <c r="AV86" s="8"/>
      <c r="AW86" s="2" t="str">
        <f t="shared" si="21"/>
        <v/>
      </c>
      <c r="AX86" s="3" t="str">
        <f t="shared" si="22"/>
        <v/>
      </c>
      <c r="AY86" s="3" t="str">
        <f>IF($A86="","",IF((AND($A86="ADD",OR(AX86="",AX86="Excellent"))),"1",(_xlfn.XLOOKUP(AX86,condition[lookupValue],condition[lookupKey],""))))</f>
        <v/>
      </c>
      <c r="AZ86" s="7" t="str">
        <f t="shared" si="23"/>
        <v/>
      </c>
      <c r="BA86" s="9"/>
    </row>
    <row r="87" spans="2:53">
      <c r="B87" s="4"/>
      <c r="D87" s="3" t="str">
        <f>IF($A87="ADD",IF(NOT(ISBLANK(C87)),_xlfn.XLOOKUP(C87,roadnames[lookupValue],roadnames[lookupKey],"ERROR"),""), "")</f>
        <v/>
      </c>
      <c r="E87" s="5"/>
      <c r="F87" s="5"/>
      <c r="G87" s="4"/>
      <c r="H87" s="4"/>
      <c r="I87" s="6"/>
      <c r="J87" s="6"/>
      <c r="L87" s="3" t="str">
        <f>IF($A87="ADD",IF(NOT(ISBLANK(K87)),_xlfn.XLOOKUP(K87,side[lookupValue],side[lookupKey],"ERROR"),""), "")</f>
        <v/>
      </c>
      <c r="M87" s="6"/>
      <c r="N87" s="8"/>
      <c r="O87" s="6" t="str">
        <f t="shared" si="12"/>
        <v/>
      </c>
      <c r="P87" s="4"/>
      <c r="R87" s="3" t="str">
        <f>IF($A87="ADD",IF(NOT(ISBLANK(Q87)),_xlfn.XLOOKUP(Q87,len_adjust_rsn[lookupValue],len_adjust_rsn[lookupKey],"ERROR"),""), "")</f>
        <v/>
      </c>
      <c r="S87" s="6" t="str">
        <f t="shared" si="13"/>
        <v/>
      </c>
      <c r="T87" s="6"/>
      <c r="U87" s="6" t="str">
        <f t="shared" si="14"/>
        <v/>
      </c>
      <c r="W87" s="3" t="str">
        <f>IF($A87="ADD",IF(NOT(ISBLANK(V87)),_xlfn.XLOOKUP(V87,ud_traffic_island_type[lookupValue],ud_traffic_island_type[lookupKey],"ERROR"),""), "")</f>
        <v/>
      </c>
      <c r="Y87" s="3" t="str">
        <f>IF($A87="ADD",IF(NOT(ISBLANK(X87)),_xlfn.XLOOKUP(X87,ud_shape[lookupValue],ud_shape[lookupKey],"ERROR"),""), "")</f>
        <v/>
      </c>
      <c r="AE87" s="8"/>
      <c r="AF87" s="7"/>
      <c r="AG87" s="4" t="str">
        <f t="shared" ca="1" si="15"/>
        <v/>
      </c>
      <c r="AH87" s="4"/>
      <c r="AI87" s="3" t="str">
        <f t="shared" si="16"/>
        <v/>
      </c>
      <c r="AJ87" s="3" t="str">
        <f>IF($A87="","",IF((AND($A87="ADD",OR(AI87="",AI87="In Use"))),"5",(_xlfn.XLOOKUP(AI87,ud_asset_status[lookupValue],ud_asset_status[lookupKey],""))))</f>
        <v/>
      </c>
      <c r="AK87" s="7"/>
      <c r="AM87" s="3" t="str">
        <f>IF($A87="ADD",IF(NOT(ISBLANK(AL87)),_xlfn.XLOOKUP(AL87,ar_replace_reason[lookupValue],ar_replace_reason[lookupKey],"ERROR"),""), "")</f>
        <v/>
      </c>
      <c r="AN87" s="3" t="str">
        <f t="shared" si="17"/>
        <v/>
      </c>
      <c r="AO87" s="3" t="str">
        <f>IF($A87="","",IF((AND($A87="ADD",OR(AN87="",AN87="Queenstown-Lakes District Council"))),"70",(_xlfn.XLOOKUP(AN87,ud_organisation_owner[lookupValue],ud_organisation_owner[lookupKey],""))))</f>
        <v/>
      </c>
      <c r="AP87" s="3" t="str">
        <f t="shared" si="18"/>
        <v/>
      </c>
      <c r="AQ87" s="3" t="str">
        <f>IF($A87="","",IF((AND($A87="ADD",OR(AP87="",AP87="Queenstown-Lakes District Council"))),"70",(_xlfn.XLOOKUP(AP87,ud_organisation_owner[lookupValue],ud_organisation_owner[lookupKey],""))))</f>
        <v/>
      </c>
      <c r="AR87" s="3" t="str">
        <f t="shared" si="19"/>
        <v/>
      </c>
      <c r="AS87" s="3" t="str">
        <f>IF($A87="","",IF((AND($A87="ADD",OR(AR87="",AR87="Local Authority"))),"17",(_xlfn.XLOOKUP(AR87,ud_sub_organisation[lookupValue],ud_sub_organisation[lookupKey],""))))</f>
        <v/>
      </c>
      <c r="AT87" s="3" t="str">
        <f t="shared" si="20"/>
        <v/>
      </c>
      <c r="AU87" s="3" t="str">
        <f>IF($A87="","",IF((AND($A87="ADD",OR(AT87="",AT87="Vested assets"))),"12",(_xlfn.XLOOKUP(AT87,ud_work_origin[lookupValue],ud_work_origin[lookupKey],""))))</f>
        <v/>
      </c>
      <c r="AV87" s="8"/>
      <c r="AW87" s="2" t="str">
        <f t="shared" si="21"/>
        <v/>
      </c>
      <c r="AX87" s="3" t="str">
        <f t="shared" si="22"/>
        <v/>
      </c>
      <c r="AY87" s="3" t="str">
        <f>IF($A87="","",IF((AND($A87="ADD",OR(AX87="",AX87="Excellent"))),"1",(_xlfn.XLOOKUP(AX87,condition[lookupValue],condition[lookupKey],""))))</f>
        <v/>
      </c>
      <c r="AZ87" s="7" t="str">
        <f t="shared" si="23"/>
        <v/>
      </c>
      <c r="BA87" s="9"/>
    </row>
    <row r="88" spans="2:53">
      <c r="B88" s="4"/>
      <c r="D88" s="3" t="str">
        <f>IF($A88="ADD",IF(NOT(ISBLANK(C88)),_xlfn.XLOOKUP(C88,roadnames[lookupValue],roadnames[lookupKey],"ERROR"),""), "")</f>
        <v/>
      </c>
      <c r="E88" s="5"/>
      <c r="F88" s="5"/>
      <c r="G88" s="4"/>
      <c r="H88" s="4"/>
      <c r="I88" s="6"/>
      <c r="J88" s="6"/>
      <c r="L88" s="3" t="str">
        <f>IF($A88="ADD",IF(NOT(ISBLANK(K88)),_xlfn.XLOOKUP(K88,side[lookupValue],side[lookupKey],"ERROR"),""), "")</f>
        <v/>
      </c>
      <c r="M88" s="6"/>
      <c r="N88" s="8"/>
      <c r="O88" s="6" t="str">
        <f t="shared" si="12"/>
        <v/>
      </c>
      <c r="P88" s="4"/>
      <c r="R88" s="3" t="str">
        <f>IF($A88="ADD",IF(NOT(ISBLANK(Q88)),_xlfn.XLOOKUP(Q88,len_adjust_rsn[lookupValue],len_adjust_rsn[lookupKey],"ERROR"),""), "")</f>
        <v/>
      </c>
      <c r="S88" s="6" t="str">
        <f t="shared" si="13"/>
        <v/>
      </c>
      <c r="T88" s="6"/>
      <c r="U88" s="6" t="str">
        <f t="shared" si="14"/>
        <v/>
      </c>
      <c r="W88" s="3" t="str">
        <f>IF($A88="ADD",IF(NOT(ISBLANK(V88)),_xlfn.XLOOKUP(V88,ud_traffic_island_type[lookupValue],ud_traffic_island_type[lookupKey],"ERROR"),""), "")</f>
        <v/>
      </c>
      <c r="Y88" s="3" t="str">
        <f>IF($A88="ADD",IF(NOT(ISBLANK(X88)),_xlfn.XLOOKUP(X88,ud_shape[lookupValue],ud_shape[lookupKey],"ERROR"),""), "")</f>
        <v/>
      </c>
      <c r="AE88" s="8"/>
      <c r="AF88" s="7"/>
      <c r="AG88" s="4" t="str">
        <f t="shared" ca="1" si="15"/>
        <v/>
      </c>
      <c r="AH88" s="4"/>
      <c r="AI88" s="3" t="str">
        <f t="shared" si="16"/>
        <v/>
      </c>
      <c r="AJ88" s="3" t="str">
        <f>IF($A88="","",IF((AND($A88="ADD",OR(AI88="",AI88="In Use"))),"5",(_xlfn.XLOOKUP(AI88,ud_asset_status[lookupValue],ud_asset_status[lookupKey],""))))</f>
        <v/>
      </c>
      <c r="AK88" s="7"/>
      <c r="AM88" s="3" t="str">
        <f>IF($A88="ADD",IF(NOT(ISBLANK(AL88)),_xlfn.XLOOKUP(AL88,ar_replace_reason[lookupValue],ar_replace_reason[lookupKey],"ERROR"),""), "")</f>
        <v/>
      </c>
      <c r="AN88" s="3" t="str">
        <f t="shared" si="17"/>
        <v/>
      </c>
      <c r="AO88" s="3" t="str">
        <f>IF($A88="","",IF((AND($A88="ADD",OR(AN88="",AN88="Queenstown-Lakes District Council"))),"70",(_xlfn.XLOOKUP(AN88,ud_organisation_owner[lookupValue],ud_organisation_owner[lookupKey],""))))</f>
        <v/>
      </c>
      <c r="AP88" s="3" t="str">
        <f t="shared" si="18"/>
        <v/>
      </c>
      <c r="AQ88" s="3" t="str">
        <f>IF($A88="","",IF((AND($A88="ADD",OR(AP88="",AP88="Queenstown-Lakes District Council"))),"70",(_xlfn.XLOOKUP(AP88,ud_organisation_owner[lookupValue],ud_organisation_owner[lookupKey],""))))</f>
        <v/>
      </c>
      <c r="AR88" s="3" t="str">
        <f t="shared" si="19"/>
        <v/>
      </c>
      <c r="AS88" s="3" t="str">
        <f>IF($A88="","",IF((AND($A88="ADD",OR(AR88="",AR88="Local Authority"))),"17",(_xlfn.XLOOKUP(AR88,ud_sub_organisation[lookupValue],ud_sub_organisation[lookupKey],""))))</f>
        <v/>
      </c>
      <c r="AT88" s="3" t="str">
        <f t="shared" si="20"/>
        <v/>
      </c>
      <c r="AU88" s="3" t="str">
        <f>IF($A88="","",IF((AND($A88="ADD",OR(AT88="",AT88="Vested assets"))),"12",(_xlfn.XLOOKUP(AT88,ud_work_origin[lookupValue],ud_work_origin[lookupKey],""))))</f>
        <v/>
      </c>
      <c r="AV88" s="8"/>
      <c r="AW88" s="2" t="str">
        <f t="shared" si="21"/>
        <v/>
      </c>
      <c r="AX88" s="3" t="str">
        <f t="shared" si="22"/>
        <v/>
      </c>
      <c r="AY88" s="3" t="str">
        <f>IF($A88="","",IF((AND($A88="ADD",OR(AX88="",AX88="Excellent"))),"1",(_xlfn.XLOOKUP(AX88,condition[lookupValue],condition[lookupKey],""))))</f>
        <v/>
      </c>
      <c r="AZ88" s="7" t="str">
        <f t="shared" si="23"/>
        <v/>
      </c>
      <c r="BA88" s="9"/>
    </row>
    <row r="89" spans="2:53">
      <c r="B89" s="4"/>
      <c r="D89" s="3" t="str">
        <f>IF($A89="ADD",IF(NOT(ISBLANK(C89)),_xlfn.XLOOKUP(C89,roadnames[lookupValue],roadnames[lookupKey],"ERROR"),""), "")</f>
        <v/>
      </c>
      <c r="E89" s="5"/>
      <c r="F89" s="5"/>
      <c r="G89" s="4"/>
      <c r="H89" s="4"/>
      <c r="I89" s="6"/>
      <c r="J89" s="6"/>
      <c r="L89" s="3" t="str">
        <f>IF($A89="ADD",IF(NOT(ISBLANK(K89)),_xlfn.XLOOKUP(K89,side[lookupValue],side[lookupKey],"ERROR"),""), "")</f>
        <v/>
      </c>
      <c r="M89" s="6"/>
      <c r="N89" s="8"/>
      <c r="O89" s="6" t="str">
        <f t="shared" si="12"/>
        <v/>
      </c>
      <c r="P89" s="4"/>
      <c r="R89" s="3" t="str">
        <f>IF($A89="ADD",IF(NOT(ISBLANK(Q89)),_xlfn.XLOOKUP(Q89,len_adjust_rsn[lookupValue],len_adjust_rsn[lookupKey],"ERROR"),""), "")</f>
        <v/>
      </c>
      <c r="S89" s="6" t="str">
        <f t="shared" si="13"/>
        <v/>
      </c>
      <c r="T89" s="6"/>
      <c r="U89" s="6" t="str">
        <f t="shared" si="14"/>
        <v/>
      </c>
      <c r="W89" s="3" t="str">
        <f>IF($A89="ADD",IF(NOT(ISBLANK(V89)),_xlfn.XLOOKUP(V89,ud_traffic_island_type[lookupValue],ud_traffic_island_type[lookupKey],"ERROR"),""), "")</f>
        <v/>
      </c>
      <c r="Y89" s="3" t="str">
        <f>IF($A89="ADD",IF(NOT(ISBLANK(X89)),_xlfn.XLOOKUP(X89,ud_shape[lookupValue],ud_shape[lookupKey],"ERROR"),""), "")</f>
        <v/>
      </c>
      <c r="AE89" s="8"/>
      <c r="AF89" s="7"/>
      <c r="AG89" s="4" t="str">
        <f t="shared" ca="1" si="15"/>
        <v/>
      </c>
      <c r="AH89" s="4"/>
      <c r="AI89" s="3" t="str">
        <f t="shared" si="16"/>
        <v/>
      </c>
      <c r="AJ89" s="3" t="str">
        <f>IF($A89="","",IF((AND($A89="ADD",OR(AI89="",AI89="In Use"))),"5",(_xlfn.XLOOKUP(AI89,ud_asset_status[lookupValue],ud_asset_status[lookupKey],""))))</f>
        <v/>
      </c>
      <c r="AK89" s="7"/>
      <c r="AM89" s="3" t="str">
        <f>IF($A89="ADD",IF(NOT(ISBLANK(AL89)),_xlfn.XLOOKUP(AL89,ar_replace_reason[lookupValue],ar_replace_reason[lookupKey],"ERROR"),""), "")</f>
        <v/>
      </c>
      <c r="AN89" s="3" t="str">
        <f t="shared" si="17"/>
        <v/>
      </c>
      <c r="AO89" s="3" t="str">
        <f>IF($A89="","",IF((AND($A89="ADD",OR(AN89="",AN89="Queenstown-Lakes District Council"))),"70",(_xlfn.XLOOKUP(AN89,ud_organisation_owner[lookupValue],ud_organisation_owner[lookupKey],""))))</f>
        <v/>
      </c>
      <c r="AP89" s="3" t="str">
        <f t="shared" si="18"/>
        <v/>
      </c>
      <c r="AQ89" s="3" t="str">
        <f>IF($A89="","",IF((AND($A89="ADD",OR(AP89="",AP89="Queenstown-Lakes District Council"))),"70",(_xlfn.XLOOKUP(AP89,ud_organisation_owner[lookupValue],ud_organisation_owner[lookupKey],""))))</f>
        <v/>
      </c>
      <c r="AR89" s="3" t="str">
        <f t="shared" si="19"/>
        <v/>
      </c>
      <c r="AS89" s="3" t="str">
        <f>IF($A89="","",IF((AND($A89="ADD",OR(AR89="",AR89="Local Authority"))),"17",(_xlfn.XLOOKUP(AR89,ud_sub_organisation[lookupValue],ud_sub_organisation[lookupKey],""))))</f>
        <v/>
      </c>
      <c r="AT89" s="3" t="str">
        <f t="shared" si="20"/>
        <v/>
      </c>
      <c r="AU89" s="3" t="str">
        <f>IF($A89="","",IF((AND($A89="ADD",OR(AT89="",AT89="Vested assets"))),"12",(_xlfn.XLOOKUP(AT89,ud_work_origin[lookupValue],ud_work_origin[lookupKey],""))))</f>
        <v/>
      </c>
      <c r="AV89" s="8"/>
      <c r="AW89" s="2" t="str">
        <f t="shared" si="21"/>
        <v/>
      </c>
      <c r="AX89" s="3" t="str">
        <f t="shared" si="22"/>
        <v/>
      </c>
      <c r="AY89" s="3" t="str">
        <f>IF($A89="","",IF((AND($A89="ADD",OR(AX89="",AX89="Excellent"))),"1",(_xlfn.XLOOKUP(AX89,condition[lookupValue],condition[lookupKey],""))))</f>
        <v/>
      </c>
      <c r="AZ89" s="7" t="str">
        <f t="shared" si="23"/>
        <v/>
      </c>
      <c r="BA89" s="9"/>
    </row>
    <row r="90" spans="2:53">
      <c r="B90" s="4"/>
      <c r="D90" s="3" t="str">
        <f>IF($A90="ADD",IF(NOT(ISBLANK(C90)),_xlfn.XLOOKUP(C90,roadnames[lookupValue],roadnames[lookupKey],"ERROR"),""), "")</f>
        <v/>
      </c>
      <c r="E90" s="5"/>
      <c r="F90" s="5"/>
      <c r="G90" s="4"/>
      <c r="H90" s="4"/>
      <c r="I90" s="6"/>
      <c r="J90" s="6"/>
      <c r="L90" s="3" t="str">
        <f>IF($A90="ADD",IF(NOT(ISBLANK(K90)),_xlfn.XLOOKUP(K90,side[lookupValue],side[lookupKey],"ERROR"),""), "")</f>
        <v/>
      </c>
      <c r="M90" s="6"/>
      <c r="N90" s="8"/>
      <c r="O90" s="6" t="str">
        <f t="shared" si="12"/>
        <v/>
      </c>
      <c r="P90" s="4"/>
      <c r="R90" s="3" t="str">
        <f>IF($A90="ADD",IF(NOT(ISBLANK(Q90)),_xlfn.XLOOKUP(Q90,len_adjust_rsn[lookupValue],len_adjust_rsn[lookupKey],"ERROR"),""), "")</f>
        <v/>
      </c>
      <c r="S90" s="6" t="str">
        <f t="shared" si="13"/>
        <v/>
      </c>
      <c r="T90" s="6"/>
      <c r="U90" s="6" t="str">
        <f t="shared" si="14"/>
        <v/>
      </c>
      <c r="W90" s="3" t="str">
        <f>IF($A90="ADD",IF(NOT(ISBLANK(V90)),_xlfn.XLOOKUP(V90,ud_traffic_island_type[lookupValue],ud_traffic_island_type[lookupKey],"ERROR"),""), "")</f>
        <v/>
      </c>
      <c r="Y90" s="3" t="str">
        <f>IF($A90="ADD",IF(NOT(ISBLANK(X90)),_xlfn.XLOOKUP(X90,ud_shape[lookupValue],ud_shape[lookupKey],"ERROR"),""), "")</f>
        <v/>
      </c>
      <c r="AE90" s="8"/>
      <c r="AF90" s="7"/>
      <c r="AG90" s="4" t="str">
        <f t="shared" ca="1" si="15"/>
        <v/>
      </c>
      <c r="AH90" s="4"/>
      <c r="AI90" s="3" t="str">
        <f t="shared" si="16"/>
        <v/>
      </c>
      <c r="AJ90" s="3" t="str">
        <f>IF($A90="","",IF((AND($A90="ADD",OR(AI90="",AI90="In Use"))),"5",(_xlfn.XLOOKUP(AI90,ud_asset_status[lookupValue],ud_asset_status[lookupKey],""))))</f>
        <v/>
      </c>
      <c r="AK90" s="7"/>
      <c r="AM90" s="3" t="str">
        <f>IF($A90="ADD",IF(NOT(ISBLANK(AL90)),_xlfn.XLOOKUP(AL90,ar_replace_reason[lookupValue],ar_replace_reason[lookupKey],"ERROR"),""), "")</f>
        <v/>
      </c>
      <c r="AN90" s="3" t="str">
        <f t="shared" si="17"/>
        <v/>
      </c>
      <c r="AO90" s="3" t="str">
        <f>IF($A90="","",IF((AND($A90="ADD",OR(AN90="",AN90="Queenstown-Lakes District Council"))),"70",(_xlfn.XLOOKUP(AN90,ud_organisation_owner[lookupValue],ud_organisation_owner[lookupKey],""))))</f>
        <v/>
      </c>
      <c r="AP90" s="3" t="str">
        <f t="shared" si="18"/>
        <v/>
      </c>
      <c r="AQ90" s="3" t="str">
        <f>IF($A90="","",IF((AND($A90="ADD",OR(AP90="",AP90="Queenstown-Lakes District Council"))),"70",(_xlfn.XLOOKUP(AP90,ud_organisation_owner[lookupValue],ud_organisation_owner[lookupKey],""))))</f>
        <v/>
      </c>
      <c r="AR90" s="3" t="str">
        <f t="shared" si="19"/>
        <v/>
      </c>
      <c r="AS90" s="3" t="str">
        <f>IF($A90="","",IF((AND($A90="ADD",OR(AR90="",AR90="Local Authority"))),"17",(_xlfn.XLOOKUP(AR90,ud_sub_organisation[lookupValue],ud_sub_organisation[lookupKey],""))))</f>
        <v/>
      </c>
      <c r="AT90" s="3" t="str">
        <f t="shared" si="20"/>
        <v/>
      </c>
      <c r="AU90" s="3" t="str">
        <f>IF($A90="","",IF((AND($A90="ADD",OR(AT90="",AT90="Vested assets"))),"12",(_xlfn.XLOOKUP(AT90,ud_work_origin[lookupValue],ud_work_origin[lookupKey],""))))</f>
        <v/>
      </c>
      <c r="AV90" s="8"/>
      <c r="AW90" s="2" t="str">
        <f t="shared" si="21"/>
        <v/>
      </c>
      <c r="AX90" s="3" t="str">
        <f t="shared" si="22"/>
        <v/>
      </c>
      <c r="AY90" s="3" t="str">
        <f>IF($A90="","",IF((AND($A90="ADD",OR(AX90="",AX90="Excellent"))),"1",(_xlfn.XLOOKUP(AX90,condition[lookupValue],condition[lookupKey],""))))</f>
        <v/>
      </c>
      <c r="AZ90" s="7" t="str">
        <f t="shared" si="23"/>
        <v/>
      </c>
      <c r="BA90" s="9"/>
    </row>
    <row r="91" spans="2:53">
      <c r="B91" s="4"/>
      <c r="D91" s="3" t="str">
        <f>IF($A91="ADD",IF(NOT(ISBLANK(C91)),_xlfn.XLOOKUP(C91,roadnames[lookupValue],roadnames[lookupKey],"ERROR"),""), "")</f>
        <v/>
      </c>
      <c r="E91" s="5"/>
      <c r="F91" s="5"/>
      <c r="G91" s="4"/>
      <c r="H91" s="4"/>
      <c r="I91" s="6"/>
      <c r="J91" s="6"/>
      <c r="L91" s="3" t="str">
        <f>IF($A91="ADD",IF(NOT(ISBLANK(K91)),_xlfn.XLOOKUP(K91,side[lookupValue],side[lookupKey],"ERROR"),""), "")</f>
        <v/>
      </c>
      <c r="M91" s="6"/>
      <c r="N91" s="8"/>
      <c r="O91" s="6" t="str">
        <f t="shared" si="12"/>
        <v/>
      </c>
      <c r="P91" s="4"/>
      <c r="R91" s="3" t="str">
        <f>IF($A91="ADD",IF(NOT(ISBLANK(Q91)),_xlfn.XLOOKUP(Q91,len_adjust_rsn[lookupValue],len_adjust_rsn[lookupKey],"ERROR"),""), "")</f>
        <v/>
      </c>
      <c r="S91" s="6" t="str">
        <f t="shared" si="13"/>
        <v/>
      </c>
      <c r="T91" s="6"/>
      <c r="U91" s="6" t="str">
        <f t="shared" si="14"/>
        <v/>
      </c>
      <c r="W91" s="3" t="str">
        <f>IF($A91="ADD",IF(NOT(ISBLANK(V91)),_xlfn.XLOOKUP(V91,ud_traffic_island_type[lookupValue],ud_traffic_island_type[lookupKey],"ERROR"),""), "")</f>
        <v/>
      </c>
      <c r="Y91" s="3" t="str">
        <f>IF($A91="ADD",IF(NOT(ISBLANK(X91)),_xlfn.XLOOKUP(X91,ud_shape[lookupValue],ud_shape[lookupKey],"ERROR"),""), "")</f>
        <v/>
      </c>
      <c r="AE91" s="8"/>
      <c r="AF91" s="7"/>
      <c r="AG91" s="4" t="str">
        <f t="shared" ca="1" si="15"/>
        <v/>
      </c>
      <c r="AH91" s="4"/>
      <c r="AI91" s="3" t="str">
        <f t="shared" si="16"/>
        <v/>
      </c>
      <c r="AJ91" s="3" t="str">
        <f>IF($A91="","",IF((AND($A91="ADD",OR(AI91="",AI91="In Use"))),"5",(_xlfn.XLOOKUP(AI91,ud_asset_status[lookupValue],ud_asset_status[lookupKey],""))))</f>
        <v/>
      </c>
      <c r="AK91" s="7"/>
      <c r="AM91" s="3" t="str">
        <f>IF($A91="ADD",IF(NOT(ISBLANK(AL91)),_xlfn.XLOOKUP(AL91,ar_replace_reason[lookupValue],ar_replace_reason[lookupKey],"ERROR"),""), "")</f>
        <v/>
      </c>
      <c r="AN91" s="3" t="str">
        <f t="shared" si="17"/>
        <v/>
      </c>
      <c r="AO91" s="3" t="str">
        <f>IF($A91="","",IF((AND($A91="ADD",OR(AN91="",AN91="Queenstown-Lakes District Council"))),"70",(_xlfn.XLOOKUP(AN91,ud_organisation_owner[lookupValue],ud_organisation_owner[lookupKey],""))))</f>
        <v/>
      </c>
      <c r="AP91" s="3" t="str">
        <f t="shared" si="18"/>
        <v/>
      </c>
      <c r="AQ91" s="3" t="str">
        <f>IF($A91="","",IF((AND($A91="ADD",OR(AP91="",AP91="Queenstown-Lakes District Council"))),"70",(_xlfn.XLOOKUP(AP91,ud_organisation_owner[lookupValue],ud_organisation_owner[lookupKey],""))))</f>
        <v/>
      </c>
      <c r="AR91" s="3" t="str">
        <f t="shared" si="19"/>
        <v/>
      </c>
      <c r="AS91" s="3" t="str">
        <f>IF($A91="","",IF((AND($A91="ADD",OR(AR91="",AR91="Local Authority"))),"17",(_xlfn.XLOOKUP(AR91,ud_sub_organisation[lookupValue],ud_sub_organisation[lookupKey],""))))</f>
        <v/>
      </c>
      <c r="AT91" s="3" t="str">
        <f t="shared" si="20"/>
        <v/>
      </c>
      <c r="AU91" s="3" t="str">
        <f>IF($A91="","",IF((AND($A91="ADD",OR(AT91="",AT91="Vested assets"))),"12",(_xlfn.XLOOKUP(AT91,ud_work_origin[lookupValue],ud_work_origin[lookupKey],""))))</f>
        <v/>
      </c>
      <c r="AV91" s="8"/>
      <c r="AW91" s="2" t="str">
        <f t="shared" si="21"/>
        <v/>
      </c>
      <c r="AX91" s="3" t="str">
        <f t="shared" si="22"/>
        <v/>
      </c>
      <c r="AY91" s="3" t="str">
        <f>IF($A91="","",IF((AND($A91="ADD",OR(AX91="",AX91="Excellent"))),"1",(_xlfn.XLOOKUP(AX91,condition[lookupValue],condition[lookupKey],""))))</f>
        <v/>
      </c>
      <c r="AZ91" s="7" t="str">
        <f t="shared" si="23"/>
        <v/>
      </c>
      <c r="BA91" s="9"/>
    </row>
    <row r="92" spans="2:53">
      <c r="B92" s="4"/>
      <c r="D92" s="3" t="str">
        <f>IF($A92="ADD",IF(NOT(ISBLANK(C92)),_xlfn.XLOOKUP(C92,roadnames[lookupValue],roadnames[lookupKey],"ERROR"),""), "")</f>
        <v/>
      </c>
      <c r="E92" s="5"/>
      <c r="F92" s="5"/>
      <c r="G92" s="4"/>
      <c r="H92" s="4"/>
      <c r="I92" s="6"/>
      <c r="J92" s="6"/>
      <c r="L92" s="3" t="str">
        <f>IF($A92="ADD",IF(NOT(ISBLANK(K92)),_xlfn.XLOOKUP(K92,side[lookupValue],side[lookupKey],"ERROR"),""), "")</f>
        <v/>
      </c>
      <c r="M92" s="6"/>
      <c r="N92" s="8"/>
      <c r="O92" s="6" t="str">
        <f t="shared" si="12"/>
        <v/>
      </c>
      <c r="P92" s="4"/>
      <c r="R92" s="3" t="str">
        <f>IF($A92="ADD",IF(NOT(ISBLANK(Q92)),_xlfn.XLOOKUP(Q92,len_adjust_rsn[lookupValue],len_adjust_rsn[lookupKey],"ERROR"),""), "")</f>
        <v/>
      </c>
      <c r="S92" s="6" t="str">
        <f t="shared" si="13"/>
        <v/>
      </c>
      <c r="T92" s="6"/>
      <c r="U92" s="6" t="str">
        <f t="shared" si="14"/>
        <v/>
      </c>
      <c r="W92" s="3" t="str">
        <f>IF($A92="ADD",IF(NOT(ISBLANK(V92)),_xlfn.XLOOKUP(V92,ud_traffic_island_type[lookupValue],ud_traffic_island_type[lookupKey],"ERROR"),""), "")</f>
        <v/>
      </c>
      <c r="Y92" s="3" t="str">
        <f>IF($A92="ADD",IF(NOT(ISBLANK(X92)),_xlfn.XLOOKUP(X92,ud_shape[lookupValue],ud_shape[lookupKey],"ERROR"),""), "")</f>
        <v/>
      </c>
      <c r="AE92" s="8"/>
      <c r="AF92" s="7"/>
      <c r="AG92" s="4" t="str">
        <f t="shared" ca="1" si="15"/>
        <v/>
      </c>
      <c r="AH92" s="4"/>
      <c r="AI92" s="3" t="str">
        <f t="shared" si="16"/>
        <v/>
      </c>
      <c r="AJ92" s="3" t="str">
        <f>IF($A92="","",IF((AND($A92="ADD",OR(AI92="",AI92="In Use"))),"5",(_xlfn.XLOOKUP(AI92,ud_asset_status[lookupValue],ud_asset_status[lookupKey],""))))</f>
        <v/>
      </c>
      <c r="AK92" s="7"/>
      <c r="AM92" s="3" t="str">
        <f>IF($A92="ADD",IF(NOT(ISBLANK(AL92)),_xlfn.XLOOKUP(AL92,ar_replace_reason[lookupValue],ar_replace_reason[lookupKey],"ERROR"),""), "")</f>
        <v/>
      </c>
      <c r="AN92" s="3" t="str">
        <f t="shared" si="17"/>
        <v/>
      </c>
      <c r="AO92" s="3" t="str">
        <f>IF($A92="","",IF((AND($A92="ADD",OR(AN92="",AN92="Queenstown-Lakes District Council"))),"70",(_xlfn.XLOOKUP(AN92,ud_organisation_owner[lookupValue],ud_organisation_owner[lookupKey],""))))</f>
        <v/>
      </c>
      <c r="AP92" s="3" t="str">
        <f t="shared" si="18"/>
        <v/>
      </c>
      <c r="AQ92" s="3" t="str">
        <f>IF($A92="","",IF((AND($A92="ADD",OR(AP92="",AP92="Queenstown-Lakes District Council"))),"70",(_xlfn.XLOOKUP(AP92,ud_organisation_owner[lookupValue],ud_organisation_owner[lookupKey],""))))</f>
        <v/>
      </c>
      <c r="AR92" s="3" t="str">
        <f t="shared" si="19"/>
        <v/>
      </c>
      <c r="AS92" s="3" t="str">
        <f>IF($A92="","",IF((AND($A92="ADD",OR(AR92="",AR92="Local Authority"))),"17",(_xlfn.XLOOKUP(AR92,ud_sub_organisation[lookupValue],ud_sub_organisation[lookupKey],""))))</f>
        <v/>
      </c>
      <c r="AT92" s="3" t="str">
        <f t="shared" si="20"/>
        <v/>
      </c>
      <c r="AU92" s="3" t="str">
        <f>IF($A92="","",IF((AND($A92="ADD",OR(AT92="",AT92="Vested assets"))),"12",(_xlfn.XLOOKUP(AT92,ud_work_origin[lookupValue],ud_work_origin[lookupKey],""))))</f>
        <v/>
      </c>
      <c r="AV92" s="8"/>
      <c r="AW92" s="2" t="str">
        <f t="shared" si="21"/>
        <v/>
      </c>
      <c r="AX92" s="3" t="str">
        <f t="shared" si="22"/>
        <v/>
      </c>
      <c r="AY92" s="3" t="str">
        <f>IF($A92="","",IF((AND($A92="ADD",OR(AX92="",AX92="Excellent"))),"1",(_xlfn.XLOOKUP(AX92,condition[lookupValue],condition[lookupKey],""))))</f>
        <v/>
      </c>
      <c r="AZ92" s="7" t="str">
        <f t="shared" si="23"/>
        <v/>
      </c>
      <c r="BA92" s="9"/>
    </row>
    <row r="93" spans="2:53">
      <c r="B93" s="4"/>
      <c r="D93" s="3" t="str">
        <f>IF($A93="ADD",IF(NOT(ISBLANK(C93)),_xlfn.XLOOKUP(C93,roadnames[lookupValue],roadnames[lookupKey],"ERROR"),""), "")</f>
        <v/>
      </c>
      <c r="E93" s="5"/>
      <c r="F93" s="5"/>
      <c r="G93" s="4"/>
      <c r="H93" s="4"/>
      <c r="I93" s="6"/>
      <c r="J93" s="6"/>
      <c r="L93" s="3" t="str">
        <f>IF($A93="ADD",IF(NOT(ISBLANK(K93)),_xlfn.XLOOKUP(K93,side[lookupValue],side[lookupKey],"ERROR"),""), "")</f>
        <v/>
      </c>
      <c r="M93" s="6"/>
      <c r="N93" s="8"/>
      <c r="O93" s="6" t="str">
        <f t="shared" si="12"/>
        <v/>
      </c>
      <c r="P93" s="4"/>
      <c r="R93" s="3" t="str">
        <f>IF($A93="ADD",IF(NOT(ISBLANK(Q93)),_xlfn.XLOOKUP(Q93,len_adjust_rsn[lookupValue],len_adjust_rsn[lookupKey],"ERROR"),""), "")</f>
        <v/>
      </c>
      <c r="S93" s="6" t="str">
        <f t="shared" si="13"/>
        <v/>
      </c>
      <c r="T93" s="6"/>
      <c r="U93" s="6" t="str">
        <f t="shared" si="14"/>
        <v/>
      </c>
      <c r="W93" s="3" t="str">
        <f>IF($A93="ADD",IF(NOT(ISBLANK(V93)),_xlfn.XLOOKUP(V93,ud_traffic_island_type[lookupValue],ud_traffic_island_type[lookupKey],"ERROR"),""), "")</f>
        <v/>
      </c>
      <c r="Y93" s="3" t="str">
        <f>IF($A93="ADD",IF(NOT(ISBLANK(X93)),_xlfn.XLOOKUP(X93,ud_shape[lookupValue],ud_shape[lookupKey],"ERROR"),""), "")</f>
        <v/>
      </c>
      <c r="AE93" s="8"/>
      <c r="AF93" s="7"/>
      <c r="AG93" s="4" t="str">
        <f t="shared" ca="1" si="15"/>
        <v/>
      </c>
      <c r="AH93" s="4"/>
      <c r="AI93" s="3" t="str">
        <f t="shared" si="16"/>
        <v/>
      </c>
      <c r="AJ93" s="3" t="str">
        <f>IF($A93="","",IF((AND($A93="ADD",OR(AI93="",AI93="In Use"))),"5",(_xlfn.XLOOKUP(AI93,ud_asset_status[lookupValue],ud_asset_status[lookupKey],""))))</f>
        <v/>
      </c>
      <c r="AK93" s="7"/>
      <c r="AM93" s="3" t="str">
        <f>IF($A93="ADD",IF(NOT(ISBLANK(AL93)),_xlfn.XLOOKUP(AL93,ar_replace_reason[lookupValue],ar_replace_reason[lookupKey],"ERROR"),""), "")</f>
        <v/>
      </c>
      <c r="AN93" s="3" t="str">
        <f t="shared" si="17"/>
        <v/>
      </c>
      <c r="AO93" s="3" t="str">
        <f>IF($A93="","",IF((AND($A93="ADD",OR(AN93="",AN93="Queenstown-Lakes District Council"))),"70",(_xlfn.XLOOKUP(AN93,ud_organisation_owner[lookupValue],ud_organisation_owner[lookupKey],""))))</f>
        <v/>
      </c>
      <c r="AP93" s="3" t="str">
        <f t="shared" si="18"/>
        <v/>
      </c>
      <c r="AQ93" s="3" t="str">
        <f>IF($A93="","",IF((AND($A93="ADD",OR(AP93="",AP93="Queenstown-Lakes District Council"))),"70",(_xlfn.XLOOKUP(AP93,ud_organisation_owner[lookupValue],ud_organisation_owner[lookupKey],""))))</f>
        <v/>
      </c>
      <c r="AR93" s="3" t="str">
        <f t="shared" si="19"/>
        <v/>
      </c>
      <c r="AS93" s="3" t="str">
        <f>IF($A93="","",IF((AND($A93="ADD",OR(AR93="",AR93="Local Authority"))),"17",(_xlfn.XLOOKUP(AR93,ud_sub_organisation[lookupValue],ud_sub_organisation[lookupKey],""))))</f>
        <v/>
      </c>
      <c r="AT93" s="3" t="str">
        <f t="shared" si="20"/>
        <v/>
      </c>
      <c r="AU93" s="3" t="str">
        <f>IF($A93="","",IF((AND($A93="ADD",OR(AT93="",AT93="Vested assets"))),"12",(_xlfn.XLOOKUP(AT93,ud_work_origin[lookupValue],ud_work_origin[lookupKey],""))))</f>
        <v/>
      </c>
      <c r="AV93" s="8"/>
      <c r="AW93" s="2" t="str">
        <f t="shared" si="21"/>
        <v/>
      </c>
      <c r="AX93" s="3" t="str">
        <f t="shared" si="22"/>
        <v/>
      </c>
      <c r="AY93" s="3" t="str">
        <f>IF($A93="","",IF((AND($A93="ADD",OR(AX93="",AX93="Excellent"))),"1",(_xlfn.XLOOKUP(AX93,condition[lookupValue],condition[lookupKey],""))))</f>
        <v/>
      </c>
      <c r="AZ93" s="7" t="str">
        <f t="shared" si="23"/>
        <v/>
      </c>
      <c r="BA93" s="9"/>
    </row>
    <row r="94" spans="2:53">
      <c r="B94" s="4"/>
      <c r="D94" s="3" t="str">
        <f>IF($A94="ADD",IF(NOT(ISBLANK(C94)),_xlfn.XLOOKUP(C94,roadnames[lookupValue],roadnames[lookupKey],"ERROR"),""), "")</f>
        <v/>
      </c>
      <c r="E94" s="5"/>
      <c r="F94" s="5"/>
      <c r="G94" s="4"/>
      <c r="H94" s="4"/>
      <c r="I94" s="6"/>
      <c r="J94" s="6"/>
      <c r="L94" s="3" t="str">
        <f>IF($A94="ADD",IF(NOT(ISBLANK(K94)),_xlfn.XLOOKUP(K94,side[lookupValue],side[lookupKey],"ERROR"),""), "")</f>
        <v/>
      </c>
      <c r="M94" s="6"/>
      <c r="N94" s="8"/>
      <c r="O94" s="6" t="str">
        <f t="shared" si="12"/>
        <v/>
      </c>
      <c r="P94" s="4"/>
      <c r="R94" s="3" t="str">
        <f>IF($A94="ADD",IF(NOT(ISBLANK(Q94)),_xlfn.XLOOKUP(Q94,len_adjust_rsn[lookupValue],len_adjust_rsn[lookupKey],"ERROR"),""), "")</f>
        <v/>
      </c>
      <c r="S94" s="6" t="str">
        <f t="shared" si="13"/>
        <v/>
      </c>
      <c r="T94" s="6"/>
      <c r="U94" s="6" t="str">
        <f t="shared" si="14"/>
        <v/>
      </c>
      <c r="W94" s="3" t="str">
        <f>IF($A94="ADD",IF(NOT(ISBLANK(V94)),_xlfn.XLOOKUP(V94,ud_traffic_island_type[lookupValue],ud_traffic_island_type[lookupKey],"ERROR"),""), "")</f>
        <v/>
      </c>
      <c r="Y94" s="3" t="str">
        <f>IF($A94="ADD",IF(NOT(ISBLANK(X94)),_xlfn.XLOOKUP(X94,ud_shape[lookupValue],ud_shape[lookupKey],"ERROR"),""), "")</f>
        <v/>
      </c>
      <c r="AE94" s="8"/>
      <c r="AF94" s="7"/>
      <c r="AG94" s="4" t="str">
        <f t="shared" ca="1" si="15"/>
        <v/>
      </c>
      <c r="AH94" s="4"/>
      <c r="AI94" s="3" t="str">
        <f t="shared" si="16"/>
        <v/>
      </c>
      <c r="AJ94" s="3" t="str">
        <f>IF($A94="","",IF((AND($A94="ADD",OR(AI94="",AI94="In Use"))),"5",(_xlfn.XLOOKUP(AI94,ud_asset_status[lookupValue],ud_asset_status[lookupKey],""))))</f>
        <v/>
      </c>
      <c r="AK94" s="7"/>
      <c r="AM94" s="3" t="str">
        <f>IF($A94="ADD",IF(NOT(ISBLANK(AL94)),_xlfn.XLOOKUP(AL94,ar_replace_reason[lookupValue],ar_replace_reason[lookupKey],"ERROR"),""), "")</f>
        <v/>
      </c>
      <c r="AN94" s="3" t="str">
        <f t="shared" si="17"/>
        <v/>
      </c>
      <c r="AO94" s="3" t="str">
        <f>IF($A94="","",IF((AND($A94="ADD",OR(AN94="",AN94="Queenstown-Lakes District Council"))),"70",(_xlfn.XLOOKUP(AN94,ud_organisation_owner[lookupValue],ud_organisation_owner[lookupKey],""))))</f>
        <v/>
      </c>
      <c r="AP94" s="3" t="str">
        <f t="shared" si="18"/>
        <v/>
      </c>
      <c r="AQ94" s="3" t="str">
        <f>IF($A94="","",IF((AND($A94="ADD",OR(AP94="",AP94="Queenstown-Lakes District Council"))),"70",(_xlfn.XLOOKUP(AP94,ud_organisation_owner[lookupValue],ud_organisation_owner[lookupKey],""))))</f>
        <v/>
      </c>
      <c r="AR94" s="3" t="str">
        <f t="shared" si="19"/>
        <v/>
      </c>
      <c r="AS94" s="3" t="str">
        <f>IF($A94="","",IF((AND($A94="ADD",OR(AR94="",AR94="Local Authority"))),"17",(_xlfn.XLOOKUP(AR94,ud_sub_organisation[lookupValue],ud_sub_organisation[lookupKey],""))))</f>
        <v/>
      </c>
      <c r="AT94" s="3" t="str">
        <f t="shared" si="20"/>
        <v/>
      </c>
      <c r="AU94" s="3" t="str">
        <f>IF($A94="","",IF((AND($A94="ADD",OR(AT94="",AT94="Vested assets"))),"12",(_xlfn.XLOOKUP(AT94,ud_work_origin[lookupValue],ud_work_origin[lookupKey],""))))</f>
        <v/>
      </c>
      <c r="AV94" s="8"/>
      <c r="AW94" s="2" t="str">
        <f t="shared" si="21"/>
        <v/>
      </c>
      <c r="AX94" s="3" t="str">
        <f t="shared" si="22"/>
        <v/>
      </c>
      <c r="AY94" s="3" t="str">
        <f>IF($A94="","",IF((AND($A94="ADD",OR(AX94="",AX94="Excellent"))),"1",(_xlfn.XLOOKUP(AX94,condition[lookupValue],condition[lookupKey],""))))</f>
        <v/>
      </c>
      <c r="AZ94" s="7" t="str">
        <f t="shared" si="23"/>
        <v/>
      </c>
      <c r="BA94" s="9"/>
    </row>
    <row r="95" spans="2:53">
      <c r="B95" s="4"/>
      <c r="D95" s="3" t="str">
        <f>IF($A95="ADD",IF(NOT(ISBLANK(C95)),_xlfn.XLOOKUP(C95,roadnames[lookupValue],roadnames[lookupKey],"ERROR"),""), "")</f>
        <v/>
      </c>
      <c r="E95" s="5"/>
      <c r="F95" s="5"/>
      <c r="G95" s="4"/>
      <c r="H95" s="4"/>
      <c r="I95" s="6"/>
      <c r="J95" s="6"/>
      <c r="L95" s="3" t="str">
        <f>IF($A95="ADD",IF(NOT(ISBLANK(K95)),_xlfn.XLOOKUP(K95,side[lookupValue],side[lookupKey],"ERROR"),""), "")</f>
        <v/>
      </c>
      <c r="M95" s="6"/>
      <c r="N95" s="8"/>
      <c r="O95" s="6" t="str">
        <f t="shared" si="12"/>
        <v/>
      </c>
      <c r="P95" s="4"/>
      <c r="R95" s="3" t="str">
        <f>IF($A95="ADD",IF(NOT(ISBLANK(Q95)),_xlfn.XLOOKUP(Q95,len_adjust_rsn[lookupValue],len_adjust_rsn[lookupKey],"ERROR"),""), "")</f>
        <v/>
      </c>
      <c r="S95" s="6" t="str">
        <f t="shared" si="13"/>
        <v/>
      </c>
      <c r="T95" s="6"/>
      <c r="U95" s="6" t="str">
        <f t="shared" si="14"/>
        <v/>
      </c>
      <c r="W95" s="3" t="str">
        <f>IF($A95="ADD",IF(NOT(ISBLANK(V95)),_xlfn.XLOOKUP(V95,ud_traffic_island_type[lookupValue],ud_traffic_island_type[lookupKey],"ERROR"),""), "")</f>
        <v/>
      </c>
      <c r="Y95" s="3" t="str">
        <f>IF($A95="ADD",IF(NOT(ISBLANK(X95)),_xlfn.XLOOKUP(X95,ud_shape[lookupValue],ud_shape[lookupKey],"ERROR"),""), "")</f>
        <v/>
      </c>
      <c r="AE95" s="8"/>
      <c r="AF95" s="7"/>
      <c r="AG95" s="4" t="str">
        <f t="shared" ca="1" si="15"/>
        <v/>
      </c>
      <c r="AH95" s="4"/>
      <c r="AI95" s="3" t="str">
        <f t="shared" si="16"/>
        <v/>
      </c>
      <c r="AJ95" s="3" t="str">
        <f>IF($A95="","",IF((AND($A95="ADD",OR(AI95="",AI95="In Use"))),"5",(_xlfn.XLOOKUP(AI95,ud_asset_status[lookupValue],ud_asset_status[lookupKey],""))))</f>
        <v/>
      </c>
      <c r="AK95" s="7"/>
      <c r="AM95" s="3" t="str">
        <f>IF($A95="ADD",IF(NOT(ISBLANK(AL95)),_xlfn.XLOOKUP(AL95,ar_replace_reason[lookupValue],ar_replace_reason[lookupKey],"ERROR"),""), "")</f>
        <v/>
      </c>
      <c r="AN95" s="3" t="str">
        <f t="shared" si="17"/>
        <v/>
      </c>
      <c r="AO95" s="3" t="str">
        <f>IF($A95="","",IF((AND($A95="ADD",OR(AN95="",AN95="Queenstown-Lakes District Council"))),"70",(_xlfn.XLOOKUP(AN95,ud_organisation_owner[lookupValue],ud_organisation_owner[lookupKey],""))))</f>
        <v/>
      </c>
      <c r="AP95" s="3" t="str">
        <f t="shared" si="18"/>
        <v/>
      </c>
      <c r="AQ95" s="3" t="str">
        <f>IF($A95="","",IF((AND($A95="ADD",OR(AP95="",AP95="Queenstown-Lakes District Council"))),"70",(_xlfn.XLOOKUP(AP95,ud_organisation_owner[lookupValue],ud_organisation_owner[lookupKey],""))))</f>
        <v/>
      </c>
      <c r="AR95" s="3" t="str">
        <f t="shared" si="19"/>
        <v/>
      </c>
      <c r="AS95" s="3" t="str">
        <f>IF($A95="","",IF((AND($A95="ADD",OR(AR95="",AR95="Local Authority"))),"17",(_xlfn.XLOOKUP(AR95,ud_sub_organisation[lookupValue],ud_sub_organisation[lookupKey],""))))</f>
        <v/>
      </c>
      <c r="AT95" s="3" t="str">
        <f t="shared" si="20"/>
        <v/>
      </c>
      <c r="AU95" s="3" t="str">
        <f>IF($A95="","",IF((AND($A95="ADD",OR(AT95="",AT95="Vested assets"))),"12",(_xlfn.XLOOKUP(AT95,ud_work_origin[lookupValue],ud_work_origin[lookupKey],""))))</f>
        <v/>
      </c>
      <c r="AV95" s="8"/>
      <c r="AW95" s="2" t="str">
        <f t="shared" si="21"/>
        <v/>
      </c>
      <c r="AX95" s="3" t="str">
        <f t="shared" si="22"/>
        <v/>
      </c>
      <c r="AY95" s="3" t="str">
        <f>IF($A95="","",IF((AND($A95="ADD",OR(AX95="",AX95="Excellent"))),"1",(_xlfn.XLOOKUP(AX95,condition[lookupValue],condition[lookupKey],""))))</f>
        <v/>
      </c>
      <c r="AZ95" s="7" t="str">
        <f t="shared" si="23"/>
        <v/>
      </c>
      <c r="BA95" s="9"/>
    </row>
    <row r="96" spans="2:53">
      <c r="B96" s="4"/>
      <c r="D96" s="3" t="str">
        <f>IF($A96="ADD",IF(NOT(ISBLANK(C96)),_xlfn.XLOOKUP(C96,roadnames[lookupValue],roadnames[lookupKey],"ERROR"),""), "")</f>
        <v/>
      </c>
      <c r="E96" s="5"/>
      <c r="F96" s="5"/>
      <c r="G96" s="4"/>
      <c r="H96" s="4"/>
      <c r="I96" s="6"/>
      <c r="J96" s="6"/>
      <c r="L96" s="3" t="str">
        <f>IF($A96="ADD",IF(NOT(ISBLANK(K96)),_xlfn.XLOOKUP(K96,side[lookupValue],side[lookupKey],"ERROR"),""), "")</f>
        <v/>
      </c>
      <c r="M96" s="6"/>
      <c r="N96" s="8"/>
      <c r="O96" s="6" t="str">
        <f t="shared" si="12"/>
        <v/>
      </c>
      <c r="P96" s="4"/>
      <c r="R96" s="3" t="str">
        <f>IF($A96="ADD",IF(NOT(ISBLANK(Q96)),_xlfn.XLOOKUP(Q96,len_adjust_rsn[lookupValue],len_adjust_rsn[lookupKey],"ERROR"),""), "")</f>
        <v/>
      </c>
      <c r="S96" s="6" t="str">
        <f t="shared" si="13"/>
        <v/>
      </c>
      <c r="T96" s="6"/>
      <c r="U96" s="6" t="str">
        <f t="shared" si="14"/>
        <v/>
      </c>
      <c r="W96" s="3" t="str">
        <f>IF($A96="ADD",IF(NOT(ISBLANK(V96)),_xlfn.XLOOKUP(V96,ud_traffic_island_type[lookupValue],ud_traffic_island_type[lookupKey],"ERROR"),""), "")</f>
        <v/>
      </c>
      <c r="Y96" s="3" t="str">
        <f>IF($A96="ADD",IF(NOT(ISBLANK(X96)),_xlfn.XLOOKUP(X96,ud_shape[lookupValue],ud_shape[lookupKey],"ERROR"),""), "")</f>
        <v/>
      </c>
      <c r="AE96" s="8"/>
      <c r="AF96" s="7"/>
      <c r="AG96" s="4" t="str">
        <f t="shared" ca="1" si="15"/>
        <v/>
      </c>
      <c r="AH96" s="4"/>
      <c r="AI96" s="3" t="str">
        <f t="shared" si="16"/>
        <v/>
      </c>
      <c r="AJ96" s="3" t="str">
        <f>IF($A96="","",IF((AND($A96="ADD",OR(AI96="",AI96="In Use"))),"5",(_xlfn.XLOOKUP(AI96,ud_asset_status[lookupValue],ud_asset_status[lookupKey],""))))</f>
        <v/>
      </c>
      <c r="AK96" s="7"/>
      <c r="AM96" s="3" t="str">
        <f>IF($A96="ADD",IF(NOT(ISBLANK(AL96)),_xlfn.XLOOKUP(AL96,ar_replace_reason[lookupValue],ar_replace_reason[lookupKey],"ERROR"),""), "")</f>
        <v/>
      </c>
      <c r="AN96" s="3" t="str">
        <f t="shared" si="17"/>
        <v/>
      </c>
      <c r="AO96" s="3" t="str">
        <f>IF($A96="","",IF((AND($A96="ADD",OR(AN96="",AN96="Queenstown-Lakes District Council"))),"70",(_xlfn.XLOOKUP(AN96,ud_organisation_owner[lookupValue],ud_organisation_owner[lookupKey],""))))</f>
        <v/>
      </c>
      <c r="AP96" s="3" t="str">
        <f t="shared" si="18"/>
        <v/>
      </c>
      <c r="AQ96" s="3" t="str">
        <f>IF($A96="","",IF((AND($A96="ADD",OR(AP96="",AP96="Queenstown-Lakes District Council"))),"70",(_xlfn.XLOOKUP(AP96,ud_organisation_owner[lookupValue],ud_organisation_owner[lookupKey],""))))</f>
        <v/>
      </c>
      <c r="AR96" s="3" t="str">
        <f t="shared" si="19"/>
        <v/>
      </c>
      <c r="AS96" s="3" t="str">
        <f>IF($A96="","",IF((AND($A96="ADD",OR(AR96="",AR96="Local Authority"))),"17",(_xlfn.XLOOKUP(AR96,ud_sub_organisation[lookupValue],ud_sub_organisation[lookupKey],""))))</f>
        <v/>
      </c>
      <c r="AT96" s="3" t="str">
        <f t="shared" si="20"/>
        <v/>
      </c>
      <c r="AU96" s="3" t="str">
        <f>IF($A96="","",IF((AND($A96="ADD",OR(AT96="",AT96="Vested assets"))),"12",(_xlfn.XLOOKUP(AT96,ud_work_origin[lookupValue],ud_work_origin[lookupKey],""))))</f>
        <v/>
      </c>
      <c r="AV96" s="8"/>
      <c r="AW96" s="2" t="str">
        <f t="shared" si="21"/>
        <v/>
      </c>
      <c r="AX96" s="3" t="str">
        <f t="shared" si="22"/>
        <v/>
      </c>
      <c r="AY96" s="3" t="str">
        <f>IF($A96="","",IF((AND($A96="ADD",OR(AX96="",AX96="Excellent"))),"1",(_xlfn.XLOOKUP(AX96,condition[lookupValue],condition[lookupKey],""))))</f>
        <v/>
      </c>
      <c r="AZ96" s="7" t="str">
        <f t="shared" si="23"/>
        <v/>
      </c>
      <c r="BA96" s="9"/>
    </row>
    <row r="97" spans="2:53">
      <c r="B97" s="4"/>
      <c r="D97" s="3" t="str">
        <f>IF($A97="ADD",IF(NOT(ISBLANK(C97)),_xlfn.XLOOKUP(C97,roadnames[lookupValue],roadnames[lookupKey],"ERROR"),""), "")</f>
        <v/>
      </c>
      <c r="E97" s="5"/>
      <c r="F97" s="5"/>
      <c r="G97" s="4"/>
      <c r="H97" s="4"/>
      <c r="I97" s="6"/>
      <c r="J97" s="6"/>
      <c r="L97" s="3" t="str">
        <f>IF($A97="ADD",IF(NOT(ISBLANK(K97)),_xlfn.XLOOKUP(K97,side[lookupValue],side[lookupKey],"ERROR"),""), "")</f>
        <v/>
      </c>
      <c r="M97" s="6"/>
      <c r="N97" s="8"/>
      <c r="O97" s="6" t="str">
        <f t="shared" si="12"/>
        <v/>
      </c>
      <c r="P97" s="4"/>
      <c r="R97" s="3" t="str">
        <f>IF($A97="ADD",IF(NOT(ISBLANK(Q97)),_xlfn.XLOOKUP(Q97,len_adjust_rsn[lookupValue],len_adjust_rsn[lookupKey],"ERROR"),""), "")</f>
        <v/>
      </c>
      <c r="S97" s="6" t="str">
        <f t="shared" si="13"/>
        <v/>
      </c>
      <c r="T97" s="6"/>
      <c r="U97" s="6" t="str">
        <f t="shared" si="14"/>
        <v/>
      </c>
      <c r="W97" s="3" t="str">
        <f>IF($A97="ADD",IF(NOT(ISBLANK(V97)),_xlfn.XLOOKUP(V97,ud_traffic_island_type[lookupValue],ud_traffic_island_type[lookupKey],"ERROR"),""), "")</f>
        <v/>
      </c>
      <c r="Y97" s="3" t="str">
        <f>IF($A97="ADD",IF(NOT(ISBLANK(X97)),_xlfn.XLOOKUP(X97,ud_shape[lookupValue],ud_shape[lookupKey],"ERROR"),""), "")</f>
        <v/>
      </c>
      <c r="AE97" s="8"/>
      <c r="AF97" s="7"/>
      <c r="AG97" s="4" t="str">
        <f t="shared" ca="1" si="15"/>
        <v/>
      </c>
      <c r="AH97" s="4"/>
      <c r="AI97" s="3" t="str">
        <f t="shared" si="16"/>
        <v/>
      </c>
      <c r="AJ97" s="3" t="str">
        <f>IF($A97="","",IF((AND($A97="ADD",OR(AI97="",AI97="In Use"))),"5",(_xlfn.XLOOKUP(AI97,ud_asset_status[lookupValue],ud_asset_status[lookupKey],""))))</f>
        <v/>
      </c>
      <c r="AK97" s="7"/>
      <c r="AM97" s="3" t="str">
        <f>IF($A97="ADD",IF(NOT(ISBLANK(AL97)),_xlfn.XLOOKUP(AL97,ar_replace_reason[lookupValue],ar_replace_reason[lookupKey],"ERROR"),""), "")</f>
        <v/>
      </c>
      <c r="AN97" s="3" t="str">
        <f t="shared" si="17"/>
        <v/>
      </c>
      <c r="AO97" s="3" t="str">
        <f>IF($A97="","",IF((AND($A97="ADD",OR(AN97="",AN97="Queenstown-Lakes District Council"))),"70",(_xlfn.XLOOKUP(AN97,ud_organisation_owner[lookupValue],ud_organisation_owner[lookupKey],""))))</f>
        <v/>
      </c>
      <c r="AP97" s="3" t="str">
        <f t="shared" si="18"/>
        <v/>
      </c>
      <c r="AQ97" s="3" t="str">
        <f>IF($A97="","",IF((AND($A97="ADD",OR(AP97="",AP97="Queenstown-Lakes District Council"))),"70",(_xlfn.XLOOKUP(AP97,ud_organisation_owner[lookupValue],ud_organisation_owner[lookupKey],""))))</f>
        <v/>
      </c>
      <c r="AR97" s="3" t="str">
        <f t="shared" si="19"/>
        <v/>
      </c>
      <c r="AS97" s="3" t="str">
        <f>IF($A97="","",IF((AND($A97="ADD",OR(AR97="",AR97="Local Authority"))),"17",(_xlfn.XLOOKUP(AR97,ud_sub_organisation[lookupValue],ud_sub_organisation[lookupKey],""))))</f>
        <v/>
      </c>
      <c r="AT97" s="3" t="str">
        <f t="shared" si="20"/>
        <v/>
      </c>
      <c r="AU97" s="3" t="str">
        <f>IF($A97="","",IF((AND($A97="ADD",OR(AT97="",AT97="Vested assets"))),"12",(_xlfn.XLOOKUP(AT97,ud_work_origin[lookupValue],ud_work_origin[lookupKey],""))))</f>
        <v/>
      </c>
      <c r="AV97" s="8"/>
      <c r="AW97" s="2" t="str">
        <f t="shared" si="21"/>
        <v/>
      </c>
      <c r="AX97" s="3" t="str">
        <f t="shared" si="22"/>
        <v/>
      </c>
      <c r="AY97" s="3" t="str">
        <f>IF($A97="","",IF((AND($A97="ADD",OR(AX97="",AX97="Excellent"))),"1",(_xlfn.XLOOKUP(AX97,condition[lookupValue],condition[lookupKey],""))))</f>
        <v/>
      </c>
      <c r="AZ97" s="7" t="str">
        <f t="shared" si="23"/>
        <v/>
      </c>
      <c r="BA97" s="9"/>
    </row>
    <row r="98" spans="2:53">
      <c r="B98" s="4"/>
      <c r="D98" s="3" t="str">
        <f>IF($A98="ADD",IF(NOT(ISBLANK(C98)),_xlfn.XLOOKUP(C98,roadnames[lookupValue],roadnames[lookupKey],"ERROR"),""), "")</f>
        <v/>
      </c>
      <c r="E98" s="5"/>
      <c r="F98" s="5"/>
      <c r="G98" s="4"/>
      <c r="H98" s="4"/>
      <c r="I98" s="6"/>
      <c r="J98" s="6"/>
      <c r="L98" s="3" t="str">
        <f>IF($A98="ADD",IF(NOT(ISBLANK(K98)),_xlfn.XLOOKUP(K98,side[lookupValue],side[lookupKey],"ERROR"),""), "")</f>
        <v/>
      </c>
      <c r="M98" s="6"/>
      <c r="N98" s="8"/>
      <c r="O98" s="6" t="str">
        <f t="shared" si="12"/>
        <v/>
      </c>
      <c r="P98" s="4"/>
      <c r="R98" s="3" t="str">
        <f>IF($A98="ADD",IF(NOT(ISBLANK(Q98)),_xlfn.XLOOKUP(Q98,len_adjust_rsn[lookupValue],len_adjust_rsn[lookupKey],"ERROR"),""), "")</f>
        <v/>
      </c>
      <c r="S98" s="6" t="str">
        <f t="shared" si="13"/>
        <v/>
      </c>
      <c r="T98" s="6"/>
      <c r="U98" s="6" t="str">
        <f t="shared" si="14"/>
        <v/>
      </c>
      <c r="W98" s="3" t="str">
        <f>IF($A98="ADD",IF(NOT(ISBLANK(V98)),_xlfn.XLOOKUP(V98,ud_traffic_island_type[lookupValue],ud_traffic_island_type[lookupKey],"ERROR"),""), "")</f>
        <v/>
      </c>
      <c r="Y98" s="3" t="str">
        <f>IF($A98="ADD",IF(NOT(ISBLANK(X98)),_xlfn.XLOOKUP(X98,ud_shape[lookupValue],ud_shape[lookupKey],"ERROR"),""), "")</f>
        <v/>
      </c>
      <c r="AE98" s="8"/>
      <c r="AF98" s="7"/>
      <c r="AG98" s="4" t="str">
        <f t="shared" ca="1" si="15"/>
        <v/>
      </c>
      <c r="AH98" s="4"/>
      <c r="AI98" s="3" t="str">
        <f t="shared" si="16"/>
        <v/>
      </c>
      <c r="AJ98" s="3" t="str">
        <f>IF($A98="","",IF((AND($A98="ADD",OR(AI98="",AI98="In Use"))),"5",(_xlfn.XLOOKUP(AI98,ud_asset_status[lookupValue],ud_asset_status[lookupKey],""))))</f>
        <v/>
      </c>
      <c r="AK98" s="7"/>
      <c r="AM98" s="3" t="str">
        <f>IF($A98="ADD",IF(NOT(ISBLANK(AL98)),_xlfn.XLOOKUP(AL98,ar_replace_reason[lookupValue],ar_replace_reason[lookupKey],"ERROR"),""), "")</f>
        <v/>
      </c>
      <c r="AN98" s="3" t="str">
        <f t="shared" si="17"/>
        <v/>
      </c>
      <c r="AO98" s="3" t="str">
        <f>IF($A98="","",IF((AND($A98="ADD",OR(AN98="",AN98="Queenstown-Lakes District Council"))),"70",(_xlfn.XLOOKUP(AN98,ud_organisation_owner[lookupValue],ud_organisation_owner[lookupKey],""))))</f>
        <v/>
      </c>
      <c r="AP98" s="3" t="str">
        <f t="shared" si="18"/>
        <v/>
      </c>
      <c r="AQ98" s="3" t="str">
        <f>IF($A98="","",IF((AND($A98="ADD",OR(AP98="",AP98="Queenstown-Lakes District Council"))),"70",(_xlfn.XLOOKUP(AP98,ud_organisation_owner[lookupValue],ud_organisation_owner[lookupKey],""))))</f>
        <v/>
      </c>
      <c r="AR98" s="3" t="str">
        <f t="shared" si="19"/>
        <v/>
      </c>
      <c r="AS98" s="3" t="str">
        <f>IF($A98="","",IF((AND($A98="ADD",OR(AR98="",AR98="Local Authority"))),"17",(_xlfn.XLOOKUP(AR98,ud_sub_organisation[lookupValue],ud_sub_organisation[lookupKey],""))))</f>
        <v/>
      </c>
      <c r="AT98" s="3" t="str">
        <f t="shared" si="20"/>
        <v/>
      </c>
      <c r="AU98" s="3" t="str">
        <f>IF($A98="","",IF((AND($A98="ADD",OR(AT98="",AT98="Vested assets"))),"12",(_xlfn.XLOOKUP(AT98,ud_work_origin[lookupValue],ud_work_origin[lookupKey],""))))</f>
        <v/>
      </c>
      <c r="AV98" s="8"/>
      <c r="AW98" s="2" t="str">
        <f t="shared" si="21"/>
        <v/>
      </c>
      <c r="AX98" s="3" t="str">
        <f t="shared" si="22"/>
        <v/>
      </c>
      <c r="AY98" s="3" t="str">
        <f>IF($A98="","",IF((AND($A98="ADD",OR(AX98="",AX98="Excellent"))),"1",(_xlfn.XLOOKUP(AX98,condition[lookupValue],condition[lookupKey],""))))</f>
        <v/>
      </c>
      <c r="AZ98" s="7" t="str">
        <f t="shared" si="23"/>
        <v/>
      </c>
      <c r="BA98" s="9"/>
    </row>
    <row r="99" spans="2:53">
      <c r="B99" s="4"/>
      <c r="D99" s="3" t="str">
        <f>IF($A99="ADD",IF(NOT(ISBLANK(C99)),_xlfn.XLOOKUP(C99,roadnames[lookupValue],roadnames[lookupKey],"ERROR"),""), "")</f>
        <v/>
      </c>
      <c r="E99" s="5"/>
      <c r="F99" s="5"/>
      <c r="G99" s="4"/>
      <c r="H99" s="4"/>
      <c r="I99" s="6"/>
      <c r="J99" s="6"/>
      <c r="L99" s="3" t="str">
        <f>IF($A99="ADD",IF(NOT(ISBLANK(K99)),_xlfn.XLOOKUP(K99,side[lookupValue],side[lookupKey],"ERROR"),""), "")</f>
        <v/>
      </c>
      <c r="M99" s="6"/>
      <c r="N99" s="8"/>
      <c r="O99" s="6" t="str">
        <f t="shared" si="12"/>
        <v/>
      </c>
      <c r="P99" s="4"/>
      <c r="R99" s="3" t="str">
        <f>IF($A99="ADD",IF(NOT(ISBLANK(Q99)),_xlfn.XLOOKUP(Q99,len_adjust_rsn[lookupValue],len_adjust_rsn[lookupKey],"ERROR"),""), "")</f>
        <v/>
      </c>
      <c r="S99" s="6" t="str">
        <f t="shared" si="13"/>
        <v/>
      </c>
      <c r="T99" s="6"/>
      <c r="U99" s="6" t="str">
        <f t="shared" si="14"/>
        <v/>
      </c>
      <c r="W99" s="3" t="str">
        <f>IF($A99="ADD",IF(NOT(ISBLANK(V99)),_xlfn.XLOOKUP(V99,ud_traffic_island_type[lookupValue],ud_traffic_island_type[lookupKey],"ERROR"),""), "")</f>
        <v/>
      </c>
      <c r="Y99" s="3" t="str">
        <f>IF($A99="ADD",IF(NOT(ISBLANK(X99)),_xlfn.XLOOKUP(X99,ud_shape[lookupValue],ud_shape[lookupKey],"ERROR"),""), "")</f>
        <v/>
      </c>
      <c r="AE99" s="8"/>
      <c r="AF99" s="7"/>
      <c r="AG99" s="4" t="str">
        <f t="shared" ca="1" si="15"/>
        <v/>
      </c>
      <c r="AH99" s="4"/>
      <c r="AI99" s="3" t="str">
        <f t="shared" si="16"/>
        <v/>
      </c>
      <c r="AJ99" s="3" t="str">
        <f>IF($A99="","",IF((AND($A99="ADD",OR(AI99="",AI99="In Use"))),"5",(_xlfn.XLOOKUP(AI99,ud_asset_status[lookupValue],ud_asset_status[lookupKey],""))))</f>
        <v/>
      </c>
      <c r="AK99" s="7"/>
      <c r="AM99" s="3" t="str">
        <f>IF($A99="ADD",IF(NOT(ISBLANK(AL99)),_xlfn.XLOOKUP(AL99,ar_replace_reason[lookupValue],ar_replace_reason[lookupKey],"ERROR"),""), "")</f>
        <v/>
      </c>
      <c r="AN99" s="3" t="str">
        <f t="shared" si="17"/>
        <v/>
      </c>
      <c r="AO99" s="3" t="str">
        <f>IF($A99="","",IF((AND($A99="ADD",OR(AN99="",AN99="Queenstown-Lakes District Council"))),"70",(_xlfn.XLOOKUP(AN99,ud_organisation_owner[lookupValue],ud_organisation_owner[lookupKey],""))))</f>
        <v/>
      </c>
      <c r="AP99" s="3" t="str">
        <f t="shared" si="18"/>
        <v/>
      </c>
      <c r="AQ99" s="3" t="str">
        <f>IF($A99="","",IF((AND($A99="ADD",OR(AP99="",AP99="Queenstown-Lakes District Council"))),"70",(_xlfn.XLOOKUP(AP99,ud_organisation_owner[lookupValue],ud_organisation_owner[lookupKey],""))))</f>
        <v/>
      </c>
      <c r="AR99" s="3" t="str">
        <f t="shared" si="19"/>
        <v/>
      </c>
      <c r="AS99" s="3" t="str">
        <f>IF($A99="","",IF((AND($A99="ADD",OR(AR99="",AR99="Local Authority"))),"17",(_xlfn.XLOOKUP(AR99,ud_sub_organisation[lookupValue],ud_sub_organisation[lookupKey],""))))</f>
        <v/>
      </c>
      <c r="AT99" s="3" t="str">
        <f t="shared" si="20"/>
        <v/>
      </c>
      <c r="AU99" s="3" t="str">
        <f>IF($A99="","",IF((AND($A99="ADD",OR(AT99="",AT99="Vested assets"))),"12",(_xlfn.XLOOKUP(AT99,ud_work_origin[lookupValue],ud_work_origin[lookupKey],""))))</f>
        <v/>
      </c>
      <c r="AV99" s="8"/>
      <c r="AW99" s="2" t="str">
        <f t="shared" si="21"/>
        <v/>
      </c>
      <c r="AX99" s="3" t="str">
        <f t="shared" si="22"/>
        <v/>
      </c>
      <c r="AY99" s="3" t="str">
        <f>IF($A99="","",IF((AND($A99="ADD",OR(AX99="",AX99="Excellent"))),"1",(_xlfn.XLOOKUP(AX99,condition[lookupValue],condition[lookupKey],""))))</f>
        <v/>
      </c>
      <c r="AZ99" s="7" t="str">
        <f t="shared" si="23"/>
        <v/>
      </c>
      <c r="BA99" s="9"/>
    </row>
    <row r="100" spans="2:53">
      <c r="B100" s="4"/>
      <c r="D100" s="3" t="str">
        <f>IF($A100="ADD",IF(NOT(ISBLANK(C100)),_xlfn.XLOOKUP(C100,roadnames[lookupValue],roadnames[lookupKey],"ERROR"),""), "")</f>
        <v/>
      </c>
      <c r="E100" s="5"/>
      <c r="F100" s="5"/>
      <c r="G100" s="4"/>
      <c r="H100" s="4"/>
      <c r="I100" s="6"/>
      <c r="J100" s="6"/>
      <c r="L100" s="3" t="str">
        <f>IF($A100="ADD",IF(NOT(ISBLANK(K100)),_xlfn.XLOOKUP(K100,side[lookupValue],side[lookupKey],"ERROR"),""), "")</f>
        <v/>
      </c>
      <c r="M100" s="6"/>
      <c r="N100" s="8"/>
      <c r="O100" s="6" t="str">
        <f t="shared" si="12"/>
        <v/>
      </c>
      <c r="P100" s="4"/>
      <c r="R100" s="3" t="str">
        <f>IF($A100="ADD",IF(NOT(ISBLANK(Q100)),_xlfn.XLOOKUP(Q100,len_adjust_rsn[lookupValue],len_adjust_rsn[lookupKey],"ERROR"),""), "")</f>
        <v/>
      </c>
      <c r="S100" s="6" t="str">
        <f t="shared" si="13"/>
        <v/>
      </c>
      <c r="T100" s="6"/>
      <c r="U100" s="6" t="str">
        <f t="shared" si="14"/>
        <v/>
      </c>
      <c r="W100" s="3" t="str">
        <f>IF($A100="ADD",IF(NOT(ISBLANK(V100)),_xlfn.XLOOKUP(V100,ud_traffic_island_type[lookupValue],ud_traffic_island_type[lookupKey],"ERROR"),""), "")</f>
        <v/>
      </c>
      <c r="Y100" s="3" t="str">
        <f>IF($A100="ADD",IF(NOT(ISBLANK(X100)),_xlfn.XLOOKUP(X100,ud_shape[lookupValue],ud_shape[lookupKey],"ERROR"),""), "")</f>
        <v/>
      </c>
      <c r="AE100" s="8"/>
      <c r="AF100" s="7"/>
      <c r="AG100" s="4" t="str">
        <f t="shared" ca="1" si="15"/>
        <v/>
      </c>
      <c r="AH100" s="4"/>
      <c r="AI100" s="3" t="str">
        <f t="shared" si="16"/>
        <v/>
      </c>
      <c r="AJ100" s="3" t="str">
        <f>IF($A100="","",IF((AND($A100="ADD",OR(AI100="",AI100="In Use"))),"5",(_xlfn.XLOOKUP(AI100,ud_asset_status[lookupValue],ud_asset_status[lookupKey],""))))</f>
        <v/>
      </c>
      <c r="AK100" s="7"/>
      <c r="AM100" s="3" t="str">
        <f>IF($A100="ADD",IF(NOT(ISBLANK(AL100)),_xlfn.XLOOKUP(AL100,ar_replace_reason[lookupValue],ar_replace_reason[lookupKey],"ERROR"),""), "")</f>
        <v/>
      </c>
      <c r="AN100" s="3" t="str">
        <f t="shared" si="17"/>
        <v/>
      </c>
      <c r="AO100" s="3" t="str">
        <f>IF($A100="","",IF((AND($A100="ADD",OR(AN100="",AN100="Queenstown-Lakes District Council"))),"70",(_xlfn.XLOOKUP(AN100,ud_organisation_owner[lookupValue],ud_organisation_owner[lookupKey],""))))</f>
        <v/>
      </c>
      <c r="AP100" s="3" t="str">
        <f t="shared" si="18"/>
        <v/>
      </c>
      <c r="AQ100" s="3" t="str">
        <f>IF($A100="","",IF((AND($A100="ADD",OR(AP100="",AP100="Queenstown-Lakes District Council"))),"70",(_xlfn.XLOOKUP(AP100,ud_organisation_owner[lookupValue],ud_organisation_owner[lookupKey],""))))</f>
        <v/>
      </c>
      <c r="AR100" s="3" t="str">
        <f t="shared" si="19"/>
        <v/>
      </c>
      <c r="AS100" s="3" t="str">
        <f>IF($A100="","",IF((AND($A100="ADD",OR(AR100="",AR100="Local Authority"))),"17",(_xlfn.XLOOKUP(AR100,ud_sub_organisation[lookupValue],ud_sub_organisation[lookupKey],""))))</f>
        <v/>
      </c>
      <c r="AT100" s="3" t="str">
        <f t="shared" si="20"/>
        <v/>
      </c>
      <c r="AU100" s="3" t="str">
        <f>IF($A100="","",IF((AND($A100="ADD",OR(AT100="",AT100="Vested assets"))),"12",(_xlfn.XLOOKUP(AT100,ud_work_origin[lookupValue],ud_work_origin[lookupKey],""))))</f>
        <v/>
      </c>
      <c r="AV100" s="8"/>
      <c r="AW100" s="2" t="str">
        <f t="shared" si="21"/>
        <v/>
      </c>
      <c r="AX100" s="3" t="str">
        <f t="shared" si="22"/>
        <v/>
      </c>
      <c r="AY100" s="3" t="str">
        <f>IF($A100="","",IF((AND($A100="ADD",OR(AX100="",AX100="Excellent"))),"1",(_xlfn.XLOOKUP(AX100,condition[lookupValue],condition[lookupKey],""))))</f>
        <v/>
      </c>
      <c r="AZ100" s="7" t="str">
        <f t="shared" si="23"/>
        <v/>
      </c>
      <c r="BA100" s="9"/>
    </row>
  </sheetData>
  <sheetProtection algorithmName="SHA-512" hashValue="pJsgu/W4Kg9zZYUfxm1VAfsZDN3XWcwsGSGAIfcZogCNpeSahUbFYeNzfEAVP2Ej2O8bRcLUTd/AkHe/Fu+9Uw==" saltValue="cgaAh2XDjLXFTkSylRXc2g==" spinCount="100000" sheet="1" scenarios="1" selectLockedCells="1"/>
  <conditionalFormatting sqref="A2:XFD2">
    <cfRule type="cellIs" dxfId="351" priority="2" operator="equal">
      <formula>"ERROR"</formula>
    </cfRule>
  </conditionalFormatting>
  <conditionalFormatting sqref="A1:XFD1">
    <cfRule type="expression" dxfId="350" priority="1">
      <formula>A$2="ERROR"</formula>
    </cfRule>
  </conditionalFormatting>
  <conditionalFormatting sqref="A10:XFD100">
    <cfRule type="expression" dxfId="349" priority="829">
      <formula>MATCH("ERROR",$A10:$EN10,0)</formula>
    </cfRule>
    <cfRule type="expression" dxfId="348" priority="830">
      <formula>AND($A10="ADD",A$6=TRUE,A10="")</formula>
    </cfRule>
    <cfRule type="expression" dxfId="347" priority="831">
      <formula>OR(AND($A10="DELETE",A$1="Asset ID",A10=""),AND($A10="DELETE",A$1="Removal Date",A10=""),AND($A10="DELETE",A$1="Removal Reason",A10=""))</formula>
    </cfRule>
    <cfRule type="expression" dxfId="346" priority="832">
      <formula>AND($A10="EDIT",A$1="Asset ID",A10="")</formula>
    </cfRule>
    <cfRule type="expression" dxfId="345" priority="833">
      <formula>AND($A10="ADD",A$5=TRUE,A10="")</formula>
    </cfRule>
  </conditionalFormatting>
  <dataValidations count="37">
    <dataValidation type="list" allowBlank="1" showInputMessage="1" showErrorMessage="1" sqref="C10:C100" xr:uid="{0651A7D4-2C75-479D-A4CA-E4422ABCBF92}">
      <formula1>roadnames_lookup</formula1>
    </dataValidation>
    <dataValidation type="list" allowBlank="1" showInputMessage="1" showErrorMessage="1" sqref="K10:K100" xr:uid="{063399BD-7843-4E86-8DB9-B4DB5F0EDAB5}">
      <formula1>side_lookup</formula1>
    </dataValidation>
    <dataValidation type="list" allowBlank="1" showInputMessage="1" showErrorMessage="1" sqref="Q10:Q100" xr:uid="{EC05A7EA-4026-44AF-BA2B-E08213EAB47C}">
      <formula1>len_adjust_rsn_lookup</formula1>
    </dataValidation>
    <dataValidation type="list" allowBlank="1" showInputMessage="1" showErrorMessage="1" sqref="V10:V100" xr:uid="{D691EEC0-5D53-45A4-BD33-3456434B835B}">
      <formula1>ud_traffic_island_type_lookup</formula1>
    </dataValidation>
    <dataValidation type="list" allowBlank="1" showInputMessage="1" showErrorMessage="1" sqref="X10:X100" xr:uid="{2D624F52-A633-4ECC-88A9-C7999347772B}">
      <formula1>ud_shape_lookup</formula1>
    </dataValidation>
    <dataValidation type="list" allowBlank="1" showInputMessage="1" showErrorMessage="1" promptTitle="WARNING" prompt="Only change If ammending existing asset" sqref="AI10:AI100" xr:uid="{F8A2B246-8FA2-42C5-B229-EDB54B2891C5}">
      <formula1>ud_asset_status_lookup</formula1>
    </dataValidation>
    <dataValidation type="list" allowBlank="1" showInputMessage="1" showErrorMessage="1" sqref="AL10:AL100" xr:uid="{BFE22564-DB1D-4899-93ED-62432A2728B8}">
      <formula1>ar_replace_reason_lookup</formula1>
    </dataValidation>
    <dataValidation type="list" allowBlank="1" showInputMessage="1" showErrorMessage="1" promptTitle="WARNING" prompt="Only change this If Not QLDC asset" sqref="AP10:AP100" xr:uid="{8B5433D2-29DA-4188-A08E-9E81790D678B}">
      <formula1>ud_organisation_owner_lookup</formula1>
    </dataValidation>
    <dataValidation type="list" allowBlank="1" showInputMessage="1" showErrorMessage="1" promptTitle="WARNING" prompt="Only change this If Not QLDC Roading asset" sqref="AR10:AR100" xr:uid="{1C8C45CA-9BBC-436F-85FD-FE479CA0E468}">
      <formula1>ud_sub_organisation_lookup</formula1>
    </dataValidation>
    <dataValidation type="list" allowBlank="1" showInputMessage="1" showErrorMessage="1" promptTitle="WARNING" prompt="Only change this field If undertaking maintenance Or CAPEX works" sqref="AT10:AT100" xr:uid="{DF4C25A8-C75C-4A3E-B43C-E6DE616797E1}">
      <formula1>ud_work_origin_lookup</formula1>
    </dataValidation>
    <dataValidation type="list" allowBlank="1" showInputMessage="1" showErrorMessage="1" promptTitle="WARNING" prompt="Only change this If incorrect" sqref="AX10:AX100" xr:uid="{97012627-3C83-4FF3-83B2-B43CEA709B08}">
      <formula1>condition_lookup</formula1>
    </dataValidation>
    <dataValidation type="list" allowBlank="1" showInputMessage="1" showErrorMessage="1" sqref="Z10:AD100" xr:uid="{05A8364D-19F5-4C50-8775-5016CB2EFED6}">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FC2C49B7-0915-416C-9F2F-6ECDAD7621BD}">
      <formula1>"ADD,EDIT,DELETE"</formula1>
    </dataValidation>
    <dataValidation type="list" allowBlank="1" showInputMessage="1" showErrorMessage="1" promptTitle="WARNING" prompt="Only change this If Not QLDC asset" sqref="AN10:AN100" xr:uid="{9FD92137-98F2-41E8-B0AF-C0D10EF4C65D}">
      <formula1>ud_organisation_owner_lookup</formula1>
    </dataValidation>
    <dataValidation type="list" allowBlank="1" showInputMessage="1" showErrorMessage="1" promptTitle="WARNING" prompt="Only change this If NZTA Or Parks And Reserves asset" sqref="AW10:AW100" xr:uid="{EC32B678-C9EB-488B-86AD-19ADCBA1A24E}">
      <formula1>"TRUE,FALSE"</formula1>
    </dataValidation>
    <dataValidation type="whole" allowBlank="1" showInputMessage="1" showErrorMessage="1" error="Please Enter Whole Number Between 1 And 999" promptTitle="ERROR" sqref="AG10:AG100" xr:uid="{EB706D73-973C-4097-8581-7B8487FE4F0B}">
      <formula1>1</formula1>
      <formula2>999</formula2>
    </dataValidation>
    <dataValidation type="whole" allowBlank="1" showInputMessage="1" showErrorMessage="1" error="Please Enter Whole Number Between 1 And 2147483647" promptTitle="ERROR" sqref="B10:B100" xr:uid="{A777C65D-1218-4235-BA43-47CE59354A67}">
      <formula1>1</formula1>
      <formula2>2147483647</formula2>
    </dataValidation>
    <dataValidation type="whole" allowBlank="1" showInputMessage="1" showErrorMessage="1" error="Please Enter Whole Number Between 1 And 9999999999" promptTitle="ERROR" sqref="AH10:AH100" xr:uid="{A7234A05-6188-4392-ABF7-5B17DB398D17}">
      <formula1>1</formula1>
      <formula2>9999999999</formula2>
    </dataValidation>
    <dataValidation type="whole" allowBlank="1" showInputMessage="1" showErrorMessage="1" error="Please Enter Whole Number Between 1 And 999999" promptTitle="ERROR" sqref="H10:H100" xr:uid="{A1769E76-2E59-4652-9CC6-1CF258AAF374}">
      <formula1>1</formula1>
      <formula2>999999</formula2>
    </dataValidation>
    <dataValidation type="whole" allowBlank="1" showInputMessage="1" showErrorMessage="1" error="Please Enter Whole Number Between 0 And 999999" promptTitle="ERROR" sqref="G10:G100" xr:uid="{3460C2D0-35E0-4788-AD42-EEAB5EDF11E8}">
      <formula1>0</formula1>
      <formula2>999999</formula2>
    </dataValidation>
    <dataValidation type="whole" allowBlank="1" showInputMessage="1" showErrorMessage="1" error="Please Enter Whole Number Between 1 And 99999" promptTitle="ERROR" sqref="P10:P100" xr:uid="{2CF5B3F6-CA8E-41D3-8582-3FE04CCFD898}">
      <formula1>1</formula1>
      <formula2>99999</formula2>
    </dataValidation>
    <dataValidation type="decimal" allowBlank="1" showInputMessage="1" showErrorMessage="1" error="Please Enter Decimal Between -40.0 And 999.9" promptTitle="ERROR" sqref="I10:I100" xr:uid="{04ECE28B-192B-41B7-802E-1AF463A26DED}">
      <formula1>-40</formula1>
      <formula2>999.9</formula2>
    </dataValidation>
    <dataValidation type="decimal" allowBlank="1" showInputMessage="1" showErrorMessage="1" error="Please Enter Decimal Between -40.0 And 999.9" promptTitle="ERROR" sqref="J10:J100" xr:uid="{D981F6F4-591E-4840-B5A7-78C613ED5FF8}">
      <formula1>-40</formula1>
      <formula2>999.9</formula2>
    </dataValidation>
    <dataValidation type="decimal" allowBlank="1" showInputMessage="1" showErrorMessage="1" error="Please Enter Decimal Between 0.1 And 9999.9" promptTitle="ERROR" sqref="M10:M100" xr:uid="{B74C921A-AF1E-4578-88E6-D7E334387BB9}">
      <formula1>0.1</formula1>
      <formula2>9999.9</formula2>
    </dataValidation>
    <dataValidation type="decimal" allowBlank="1" showInputMessage="1" showErrorMessage="1" error="Please Enter Decimal Between 0.1 And 999999.9" promptTitle="ERROR" sqref="O10:O100" xr:uid="{C1AB42B7-68EA-4B87-9538-F62898600210}">
      <formula1>0.1</formula1>
      <formula2>999999.9</formula2>
    </dataValidation>
    <dataValidation type="decimal" allowBlank="1" showInputMessage="1" showErrorMessage="1" error="Please Enter Decimal Between 0.1 And 9999999.9" promptTitle="ERROR" sqref="S10:S100" xr:uid="{C97F431F-424C-4F80-91C9-9E1EE01F50D2}">
      <formula1>0.1</formula1>
      <formula2>9999999.9</formula2>
    </dataValidation>
    <dataValidation type="decimal" allowBlank="1" showInputMessage="1" showErrorMessage="1" error="Please Enter Decimal Between 0.1 And 9999999.9" promptTitle="ERROR" sqref="T10:T100" xr:uid="{F24E653E-520C-4659-80AE-253A4A92BFB3}">
      <formula1>0.1</formula1>
      <formula2>9999999.9</formula2>
    </dataValidation>
    <dataValidation type="decimal" allowBlank="1" showInputMessage="1" showErrorMessage="1" error="Please Enter Decimal Between 0.1 And 9999999.9" promptTitle="ERROR" sqref="U10:U100" xr:uid="{23E06844-0909-40A1-B1A0-1CAEC569AA3B}">
      <formula1>0.1</formula1>
      <formula2>9999999.9</formula2>
    </dataValidation>
    <dataValidation type="decimal" allowBlank="1" showInputMessage="1" showErrorMessage="1" error="Please Enter Decimal Between 0.01 And 99999999.99" promptTitle="ERROR" sqref="N10:N100" xr:uid="{53088EBC-EFF1-44AD-88D1-6321916D4CC3}">
      <formula1>0.01</formula1>
      <formula2>99999999.99</formula2>
    </dataValidation>
    <dataValidation type="decimal" allowBlank="1" showInputMessage="1" showErrorMessage="1" error="Please Enter Decimal Between 0.01 And 99999999.99" promptTitle="ERROR" sqref="AE10:AE100" xr:uid="{99AFE5FA-7E75-40FC-8FDF-BB2CF5742AE1}">
      <formula1>0.01</formula1>
      <formula2>99999999.99</formula2>
    </dataValidation>
    <dataValidation type="decimal" allowBlank="1" showInputMessage="1" showErrorMessage="1" error="Please Enter Decimal Between 0.01 And 9999999999.99" promptTitle="ERROR" sqref="AV10:AV100" xr:uid="{411E80B3-96A2-4416-9AB0-C48F74F7DF39}">
      <formula1>0.01</formula1>
      <formula2>9999999999.99</formula2>
    </dataValidation>
    <dataValidation type="textLength" allowBlank="1" showInputMessage="1" showErrorMessage="1" error="Please Dont Enter More Than 255 Characters" promptTitle="ERROR" sqref="BA10:BA100" xr:uid="{A44818B4-43B0-414C-9FC7-97BEE4A3C08C}">
      <formula1>0</formula1>
      <formula2>255</formula2>
    </dataValidation>
    <dataValidation type="date" allowBlank="1" showInputMessage="1" showErrorMessage="1" error="Please Enter Valid Date eg 31/01/2023" promptTitle="ERROR" sqref="AF10:AF100" xr:uid="{2FB62851-12D5-4C86-8331-CB1C259154B0}">
      <formula1>43831</formula1>
      <formula2>48580</formula2>
    </dataValidation>
    <dataValidation type="date" allowBlank="1" showInputMessage="1" showErrorMessage="1" error="Please Enter Valid Date eg 31/01/2023" promptTitle="ERROR" sqref="AK10:AK100" xr:uid="{F01FAF87-BB9E-4A47-B087-B77044D28C1F}">
      <formula1>43831</formula1>
      <formula2>48580</formula2>
    </dataValidation>
    <dataValidation type="date" allowBlank="1" showInputMessage="1" showErrorMessage="1" error="Please Enter Valid Date eg 31/01/2023" promptTitle="ERROR" sqref="AZ10:AZ100" xr:uid="{1F20B635-5D9E-43B6-89C2-2FA6B3720404}">
      <formula1>43831</formula1>
      <formula2>48580</formula2>
    </dataValidation>
    <dataValidation type="decimal" allowBlank="1" showInputMessage="1" showErrorMessage="1" error="This an incomplete grid reference or is outside of QLDC. Please check that this a easting in NZTM2000" promptTitle="ERROR" sqref="E10:E100" xr:uid="{DF0D9148-242A-4E3D-AD96-64E1F76A3DE0}">
      <formula1>1215000</formula1>
      <formula2>1337479</formula2>
    </dataValidation>
    <dataValidation type="decimal" allowBlank="1" showInputMessage="1" showErrorMessage="1" error="This an incomplete grid reference or is outside of QLDC. Please check that this a northing in NZTM2000" promptTitle="ERROR" sqref="F10:F100" xr:uid="{3C82CD9D-00DF-45F2-8BC2-3F5874C0A17E}">
      <formula1>4967104</formula1>
      <formula2>5128000</formula2>
    </dataValidation>
  </dataValidations>
  <pageMargins left="0.75" right="0.75" top="1" bottom="1" header="0.5" footer="0.5"/>
  <legacyDrawing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2BD6D-D338-467B-9B13-861BC03EE8FB}">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5127</v>
      </c>
      <c r="B2" t="s">
        <v>8485</v>
      </c>
      <c r="E2" t="b">
        <v>1</v>
      </c>
    </row>
    <row r="3" spans="1:5">
      <c r="A3" t="s">
        <v>5129</v>
      </c>
      <c r="B3" t="s">
        <v>8486</v>
      </c>
      <c r="E3" t="b">
        <v>1</v>
      </c>
    </row>
    <row r="4" spans="1:5">
      <c r="A4" t="s">
        <v>5135</v>
      </c>
      <c r="B4" t="s">
        <v>8487</v>
      </c>
      <c r="E4" t="b">
        <v>1</v>
      </c>
    </row>
    <row r="5" spans="1:5">
      <c r="A5" t="s">
        <v>5137</v>
      </c>
      <c r="B5" t="s">
        <v>8488</v>
      </c>
      <c r="E5" t="b">
        <v>1</v>
      </c>
    </row>
    <row r="6" spans="1:5">
      <c r="A6" t="s">
        <v>5133</v>
      </c>
      <c r="B6" t="s">
        <v>8489</v>
      </c>
      <c r="E6" t="b">
        <v>1</v>
      </c>
    </row>
    <row r="7" spans="1:5">
      <c r="A7" t="s">
        <v>5131</v>
      </c>
      <c r="B7" t="s">
        <v>8490</v>
      </c>
      <c r="E7" t="b">
        <v>1</v>
      </c>
    </row>
  </sheetData>
  <pageMargins left="0.75" right="0.75" top="1" bottom="1" header="0.5" footer="0.5"/>
  <tableParts count="1">
    <tablePart r:id="rId1"/>
  </tablePart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92F77-B5AB-4322-A103-B2A3BDAC5E54}">
  <dimension ref="A1:E30"/>
  <sheetViews>
    <sheetView workbookViewId="0">
      <selection activeCell="A2" sqref="A2:E3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8428</v>
      </c>
      <c r="B2" t="s">
        <v>8429</v>
      </c>
      <c r="E2" t="b">
        <v>1</v>
      </c>
    </row>
    <row r="3" spans="1:5">
      <c r="A3" t="s">
        <v>8430</v>
      </c>
      <c r="B3" t="s">
        <v>8431</v>
      </c>
      <c r="E3" t="b">
        <v>1</v>
      </c>
    </row>
    <row r="4" spans="1:5">
      <c r="A4" t="s">
        <v>8432</v>
      </c>
      <c r="B4" t="s">
        <v>8433</v>
      </c>
      <c r="E4" t="b">
        <v>1</v>
      </c>
    </row>
    <row r="5" spans="1:5">
      <c r="A5" t="s">
        <v>8434</v>
      </c>
      <c r="B5" t="s">
        <v>8435</v>
      </c>
      <c r="E5" t="b">
        <v>1</v>
      </c>
    </row>
    <row r="6" spans="1:5">
      <c r="A6" t="s">
        <v>8436</v>
      </c>
      <c r="B6" t="s">
        <v>8437</v>
      </c>
      <c r="E6" t="b">
        <v>1</v>
      </c>
    </row>
    <row r="7" spans="1:5">
      <c r="A7" t="s">
        <v>8438</v>
      </c>
      <c r="B7" t="s">
        <v>8439</v>
      </c>
      <c r="E7" t="b">
        <v>1</v>
      </c>
    </row>
    <row r="8" spans="1:5">
      <c r="A8" t="s">
        <v>8440</v>
      </c>
      <c r="B8" t="s">
        <v>8441</v>
      </c>
      <c r="E8" t="b">
        <v>1</v>
      </c>
    </row>
    <row r="9" spans="1:5">
      <c r="A9" t="s">
        <v>8442</v>
      </c>
      <c r="B9" t="s">
        <v>8443</v>
      </c>
      <c r="E9" t="b">
        <v>1</v>
      </c>
    </row>
    <row r="10" spans="1:5">
      <c r="A10" t="s">
        <v>8444</v>
      </c>
      <c r="B10" t="s">
        <v>8445</v>
      </c>
      <c r="E10" t="b">
        <v>1</v>
      </c>
    </row>
    <row r="11" spans="1:5">
      <c r="A11" t="s">
        <v>8446</v>
      </c>
      <c r="B11" t="s">
        <v>8447</v>
      </c>
      <c r="E11" t="b">
        <v>1</v>
      </c>
    </row>
    <row r="12" spans="1:5">
      <c r="A12" t="s">
        <v>8448</v>
      </c>
      <c r="B12" t="s">
        <v>8449</v>
      </c>
      <c r="E12" t="b">
        <v>1</v>
      </c>
    </row>
    <row r="13" spans="1:5">
      <c r="A13" t="s">
        <v>8450</v>
      </c>
      <c r="B13" t="s">
        <v>8451</v>
      </c>
      <c r="E13" t="b">
        <v>1</v>
      </c>
    </row>
    <row r="14" spans="1:5">
      <c r="A14" t="s">
        <v>8452</v>
      </c>
      <c r="B14" t="s">
        <v>8453</v>
      </c>
      <c r="E14" t="b">
        <v>1</v>
      </c>
    </row>
    <row r="15" spans="1:5">
      <c r="A15" t="s">
        <v>8454</v>
      </c>
      <c r="B15" t="s">
        <v>8455</v>
      </c>
      <c r="E15" t="b">
        <v>1</v>
      </c>
    </row>
    <row r="16" spans="1:5">
      <c r="A16" t="s">
        <v>8456</v>
      </c>
      <c r="B16" t="s">
        <v>8457</v>
      </c>
      <c r="E16" t="b">
        <v>1</v>
      </c>
    </row>
    <row r="17" spans="1:5">
      <c r="A17" t="s">
        <v>8458</v>
      </c>
      <c r="B17" t="s">
        <v>8459</v>
      </c>
      <c r="E17" t="b">
        <v>1</v>
      </c>
    </row>
    <row r="18" spans="1:5">
      <c r="A18" t="s">
        <v>8464</v>
      </c>
      <c r="B18" t="s">
        <v>8465</v>
      </c>
      <c r="E18" t="b">
        <v>1</v>
      </c>
    </row>
    <row r="19" spans="1:5">
      <c r="A19" t="s">
        <v>8466</v>
      </c>
      <c r="B19" t="s">
        <v>8467</v>
      </c>
      <c r="E19" t="b">
        <v>1</v>
      </c>
    </row>
    <row r="20" spans="1:5">
      <c r="A20" t="s">
        <v>8460</v>
      </c>
      <c r="B20" t="s">
        <v>8461</v>
      </c>
      <c r="E20" t="b">
        <v>1</v>
      </c>
    </row>
    <row r="21" spans="1:5">
      <c r="A21" t="s">
        <v>8462</v>
      </c>
      <c r="B21" t="s">
        <v>8463</v>
      </c>
      <c r="E21" t="b">
        <v>1</v>
      </c>
    </row>
    <row r="22" spans="1:5">
      <c r="A22" t="s">
        <v>8468</v>
      </c>
      <c r="B22" t="s">
        <v>8469</v>
      </c>
      <c r="E22" t="b">
        <v>1</v>
      </c>
    </row>
    <row r="23" spans="1:5">
      <c r="A23" t="s">
        <v>8470</v>
      </c>
      <c r="B23" t="s">
        <v>8471</v>
      </c>
      <c r="E23" t="b">
        <v>1</v>
      </c>
    </row>
    <row r="24" spans="1:5">
      <c r="A24" t="s">
        <v>8472</v>
      </c>
      <c r="B24" t="s">
        <v>8473</v>
      </c>
      <c r="E24" t="b">
        <v>1</v>
      </c>
    </row>
    <row r="25" spans="1:5">
      <c r="A25" t="s">
        <v>8474</v>
      </c>
      <c r="B25" t="s">
        <v>8475</v>
      </c>
      <c r="E25" t="b">
        <v>1</v>
      </c>
    </row>
    <row r="26" spans="1:5">
      <c r="A26" t="s">
        <v>8476</v>
      </c>
      <c r="B26" t="s">
        <v>8477</v>
      </c>
      <c r="E26" t="b">
        <v>1</v>
      </c>
    </row>
    <row r="27" spans="1:5">
      <c r="A27" t="s">
        <v>8478</v>
      </c>
      <c r="B27" t="s">
        <v>8479</v>
      </c>
      <c r="E27" t="b">
        <v>1</v>
      </c>
    </row>
    <row r="28" spans="1:5">
      <c r="A28" t="s">
        <v>8482</v>
      </c>
      <c r="B28" t="s">
        <v>8483</v>
      </c>
      <c r="E28" t="b">
        <v>1</v>
      </c>
    </row>
    <row r="29" spans="1:5">
      <c r="A29" t="s">
        <v>8480</v>
      </c>
      <c r="B29" t="s">
        <v>8481</v>
      </c>
      <c r="E29" t="b">
        <v>1</v>
      </c>
    </row>
    <row r="30" spans="1:5">
      <c r="A30" t="s">
        <v>8484</v>
      </c>
      <c r="B30" t="s">
        <v>8484</v>
      </c>
      <c r="E30" t="b">
        <v>1</v>
      </c>
    </row>
  </sheetData>
  <pageMargins left="0.75" right="0.75" top="1" bottom="1" header="0.5" footer="0.5"/>
  <tableParts count="1">
    <tablePart r:id="rId1"/>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3A6E9-235A-4565-B801-EB5D153D0BF2}">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8419</v>
      </c>
      <c r="B2" t="s">
        <v>8420</v>
      </c>
      <c r="E2" t="b">
        <v>1</v>
      </c>
    </row>
    <row r="3" spans="1:5">
      <c r="A3" t="s">
        <v>5540</v>
      </c>
      <c r="B3" t="s">
        <v>8427</v>
      </c>
      <c r="E3" t="b">
        <v>1</v>
      </c>
    </row>
    <row r="4" spans="1:5">
      <c r="A4" t="s">
        <v>7848</v>
      </c>
      <c r="B4" t="s">
        <v>8421</v>
      </c>
      <c r="E4" t="b">
        <v>1</v>
      </c>
    </row>
    <row r="5" spans="1:5">
      <c r="A5" t="s">
        <v>8422</v>
      </c>
      <c r="B5" t="s">
        <v>8423</v>
      </c>
      <c r="E5" t="b">
        <v>1</v>
      </c>
    </row>
    <row r="6" spans="1:5">
      <c r="A6" t="s">
        <v>8424</v>
      </c>
      <c r="B6" t="s">
        <v>8425</v>
      </c>
      <c r="E6" t="b">
        <v>1</v>
      </c>
    </row>
    <row r="7" spans="1:5">
      <c r="A7" t="s">
        <v>5516</v>
      </c>
      <c r="B7" t="s">
        <v>8426</v>
      </c>
      <c r="E7" t="b">
        <v>1</v>
      </c>
    </row>
  </sheetData>
  <pageMargins left="0.75" right="0.75" top="1" bottom="1" header="0.5" footer="0.5"/>
  <tableParts count="1">
    <tablePart r:id="rId1"/>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69524-CCEA-48DF-8D38-6CFB948EF0F1}">
  <dimension ref="A1:E12"/>
  <sheetViews>
    <sheetView workbookViewId="0">
      <selection activeCell="A2" sqref="A2:E12"/>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8398</v>
      </c>
      <c r="B2" t="s">
        <v>8399</v>
      </c>
      <c r="E2" t="b">
        <v>1</v>
      </c>
    </row>
    <row r="3" spans="1:5">
      <c r="A3" t="s">
        <v>8400</v>
      </c>
      <c r="B3" t="s">
        <v>8401</v>
      </c>
      <c r="E3" t="b">
        <v>1</v>
      </c>
    </row>
    <row r="4" spans="1:5">
      <c r="A4" t="s">
        <v>8402</v>
      </c>
      <c r="B4" t="s">
        <v>8403</v>
      </c>
      <c r="E4" t="b">
        <v>1</v>
      </c>
    </row>
    <row r="5" spans="1:5">
      <c r="A5" t="s">
        <v>8404</v>
      </c>
      <c r="B5" t="s">
        <v>8405</v>
      </c>
      <c r="E5" t="b">
        <v>1</v>
      </c>
    </row>
    <row r="6" spans="1:5">
      <c r="A6" t="s">
        <v>8406</v>
      </c>
      <c r="B6" t="s">
        <v>8407</v>
      </c>
      <c r="E6" t="b">
        <v>1</v>
      </c>
    </row>
    <row r="7" spans="1:5">
      <c r="A7" t="s">
        <v>8408</v>
      </c>
      <c r="B7" t="s">
        <v>8409</v>
      </c>
      <c r="E7" t="b">
        <v>1</v>
      </c>
    </row>
    <row r="8" spans="1:5">
      <c r="A8" t="s">
        <v>8410</v>
      </c>
      <c r="B8" t="s">
        <v>8411</v>
      </c>
      <c r="E8" t="b">
        <v>1</v>
      </c>
    </row>
    <row r="9" spans="1:5">
      <c r="A9" t="s">
        <v>8412</v>
      </c>
      <c r="B9" t="s">
        <v>8413</v>
      </c>
      <c r="E9" t="b">
        <v>1</v>
      </c>
    </row>
    <row r="10" spans="1:5">
      <c r="A10" t="s">
        <v>8414</v>
      </c>
      <c r="B10" t="s">
        <v>8415</v>
      </c>
      <c r="E10" t="b">
        <v>1</v>
      </c>
    </row>
    <row r="11" spans="1:5">
      <c r="A11" t="s">
        <v>8416</v>
      </c>
      <c r="B11" t="s">
        <v>5408</v>
      </c>
      <c r="E11" t="b">
        <v>1</v>
      </c>
    </row>
    <row r="12" spans="1:5">
      <c r="A12" t="s">
        <v>8417</v>
      </c>
      <c r="B12" t="s">
        <v>8418</v>
      </c>
      <c r="E12" t="b">
        <v>1</v>
      </c>
    </row>
  </sheetData>
  <pageMargins left="0.75" right="0.75" top="1" bottom="1" header="0.5" footer="0.5"/>
  <tableParts count="1">
    <tablePart r:id="rId1"/>
  </tablePart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E46BF-47CA-4675-8E44-70FF3CFD48DF}">
  <dimension ref="A1:E20"/>
  <sheetViews>
    <sheetView workbookViewId="0">
      <selection activeCell="A2" sqref="A2:E2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5133</v>
      </c>
      <c r="B2" t="s">
        <v>8390</v>
      </c>
      <c r="C2" t="s">
        <v>5137</v>
      </c>
      <c r="D2" t="s">
        <v>8384</v>
      </c>
      <c r="E2" t="b">
        <v>1</v>
      </c>
    </row>
    <row r="3" spans="1:5">
      <c r="A3" t="s">
        <v>5143</v>
      </c>
      <c r="B3" t="s">
        <v>8388</v>
      </c>
      <c r="C3" t="s">
        <v>5137</v>
      </c>
      <c r="D3" t="s">
        <v>8384</v>
      </c>
      <c r="E3" t="b">
        <v>1</v>
      </c>
    </row>
    <row r="4" spans="1:5">
      <c r="A4" t="s">
        <v>5135</v>
      </c>
      <c r="B4" t="s">
        <v>8390</v>
      </c>
      <c r="C4" t="s">
        <v>5133</v>
      </c>
      <c r="D4" t="s">
        <v>8385</v>
      </c>
      <c r="E4" t="b">
        <v>1</v>
      </c>
    </row>
    <row r="5" spans="1:5">
      <c r="A5" t="s">
        <v>5127</v>
      </c>
      <c r="B5" t="s">
        <v>8389</v>
      </c>
      <c r="C5" t="s">
        <v>5133</v>
      </c>
      <c r="D5" t="s">
        <v>8385</v>
      </c>
      <c r="E5" t="b">
        <v>1</v>
      </c>
    </row>
    <row r="6" spans="1:5">
      <c r="A6" t="s">
        <v>5149</v>
      </c>
      <c r="B6" t="s">
        <v>8391</v>
      </c>
      <c r="C6" t="s">
        <v>5133</v>
      </c>
      <c r="D6" t="s">
        <v>8385</v>
      </c>
      <c r="E6" t="b">
        <v>1</v>
      </c>
    </row>
    <row r="7" spans="1:5">
      <c r="A7" t="s">
        <v>5145</v>
      </c>
      <c r="B7" t="s">
        <v>8388</v>
      </c>
      <c r="C7" t="s">
        <v>5133</v>
      </c>
      <c r="D7" t="s">
        <v>8385</v>
      </c>
      <c r="E7" t="b">
        <v>1</v>
      </c>
    </row>
    <row r="8" spans="1:5">
      <c r="A8" t="s">
        <v>5129</v>
      </c>
      <c r="B8" t="s">
        <v>8390</v>
      </c>
      <c r="C8" t="s">
        <v>5127</v>
      </c>
      <c r="D8" t="s">
        <v>8386</v>
      </c>
      <c r="E8" t="b">
        <v>1</v>
      </c>
    </row>
    <row r="9" spans="1:5">
      <c r="A9" t="s">
        <v>5137</v>
      </c>
      <c r="B9" t="s">
        <v>8389</v>
      </c>
      <c r="C9" t="s">
        <v>5127</v>
      </c>
      <c r="D9" t="s">
        <v>8386</v>
      </c>
      <c r="E9" t="b">
        <v>1</v>
      </c>
    </row>
    <row r="10" spans="1:5">
      <c r="A10" t="s">
        <v>5147</v>
      </c>
      <c r="B10" t="s">
        <v>8391</v>
      </c>
      <c r="C10" t="s">
        <v>5127</v>
      </c>
      <c r="D10" t="s">
        <v>8386</v>
      </c>
      <c r="E10" t="b">
        <v>1</v>
      </c>
    </row>
    <row r="11" spans="1:5">
      <c r="A11" t="s">
        <v>5153</v>
      </c>
      <c r="B11" t="s">
        <v>8393</v>
      </c>
      <c r="C11" t="s">
        <v>5127</v>
      </c>
      <c r="D11" t="s">
        <v>8386</v>
      </c>
      <c r="E11" t="b">
        <v>1</v>
      </c>
    </row>
    <row r="12" spans="1:5">
      <c r="A12" t="s">
        <v>5139</v>
      </c>
      <c r="B12" t="s">
        <v>8388</v>
      </c>
      <c r="C12" t="s">
        <v>5127</v>
      </c>
      <c r="D12" t="s">
        <v>8386</v>
      </c>
      <c r="E12" t="b">
        <v>1</v>
      </c>
    </row>
    <row r="13" spans="1:5">
      <c r="A13" t="s">
        <v>5151</v>
      </c>
      <c r="B13" t="s">
        <v>8392</v>
      </c>
      <c r="C13" t="s">
        <v>5127</v>
      </c>
      <c r="D13" t="s">
        <v>8386</v>
      </c>
      <c r="E13" t="b">
        <v>1</v>
      </c>
    </row>
    <row r="14" spans="1:5">
      <c r="A14" t="s">
        <v>5193</v>
      </c>
      <c r="B14" t="s">
        <v>8394</v>
      </c>
      <c r="C14" t="s">
        <v>5131</v>
      </c>
      <c r="D14" t="s">
        <v>8270</v>
      </c>
      <c r="E14" t="b">
        <v>1</v>
      </c>
    </row>
    <row r="15" spans="1:5">
      <c r="A15" t="s">
        <v>5196</v>
      </c>
      <c r="B15" t="s">
        <v>8395</v>
      </c>
      <c r="C15" t="s">
        <v>5131</v>
      </c>
      <c r="D15" t="s">
        <v>8270</v>
      </c>
      <c r="E15" t="b">
        <v>1</v>
      </c>
    </row>
    <row r="16" spans="1:5">
      <c r="A16" t="s">
        <v>5198</v>
      </c>
      <c r="B16" t="s">
        <v>8396</v>
      </c>
      <c r="C16" t="s">
        <v>5131</v>
      </c>
      <c r="D16" t="s">
        <v>8270</v>
      </c>
      <c r="E16" t="b">
        <v>1</v>
      </c>
    </row>
    <row r="17" spans="1:5">
      <c r="A17" t="s">
        <v>5200</v>
      </c>
      <c r="B17" t="s">
        <v>8397</v>
      </c>
      <c r="C17" t="s">
        <v>5131</v>
      </c>
      <c r="D17" t="s">
        <v>8270</v>
      </c>
      <c r="E17" t="b">
        <v>1</v>
      </c>
    </row>
    <row r="18" spans="1:5">
      <c r="A18" t="s">
        <v>5131</v>
      </c>
      <c r="B18" t="s">
        <v>8390</v>
      </c>
      <c r="C18" t="s">
        <v>5129</v>
      </c>
      <c r="D18" t="s">
        <v>8387</v>
      </c>
      <c r="E18" t="b">
        <v>1</v>
      </c>
    </row>
    <row r="19" spans="1:5">
      <c r="A19" t="s">
        <v>5191</v>
      </c>
      <c r="B19" t="s">
        <v>8393</v>
      </c>
      <c r="C19" t="s">
        <v>5129</v>
      </c>
      <c r="D19" t="s">
        <v>8387</v>
      </c>
      <c r="E19" t="b">
        <v>1</v>
      </c>
    </row>
    <row r="20" spans="1:5">
      <c r="A20" t="s">
        <v>5141</v>
      </c>
      <c r="B20" t="s">
        <v>8388</v>
      </c>
      <c r="C20" t="s">
        <v>5129</v>
      </c>
      <c r="D20" t="s">
        <v>8387</v>
      </c>
      <c r="E20" t="b">
        <v>1</v>
      </c>
    </row>
  </sheetData>
  <pageMargins left="0.75" right="0.75" top="1" bottom="1" header="0.5" footer="0.5"/>
  <tableParts count="1">
    <tablePart r:id="rId1"/>
  </tablePart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79909-DE00-41AC-94AF-7DB658290878}">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5137</v>
      </c>
      <c r="B2" t="s">
        <v>8384</v>
      </c>
      <c r="E2" t="b">
        <v>1</v>
      </c>
    </row>
    <row r="3" spans="1:5">
      <c r="A3" t="s">
        <v>5133</v>
      </c>
      <c r="B3" t="s">
        <v>8385</v>
      </c>
      <c r="E3" t="b">
        <v>1</v>
      </c>
    </row>
    <row r="4" spans="1:5">
      <c r="A4" t="s">
        <v>5127</v>
      </c>
      <c r="B4" t="s">
        <v>8386</v>
      </c>
      <c r="E4" t="b">
        <v>1</v>
      </c>
    </row>
    <row r="5" spans="1:5">
      <c r="A5" t="s">
        <v>5131</v>
      </c>
      <c r="B5" t="s">
        <v>8270</v>
      </c>
      <c r="E5" t="b">
        <v>1</v>
      </c>
    </row>
    <row r="6" spans="1:5">
      <c r="A6" t="s">
        <v>5129</v>
      </c>
      <c r="B6" t="s">
        <v>8387</v>
      </c>
      <c r="E6" t="b">
        <v>1</v>
      </c>
    </row>
  </sheetData>
  <pageMargins left="0.75" right="0.75" top="1" bottom="1" header="0.5" footer="0.5"/>
  <tableParts count="1">
    <tablePart r:id="rId1"/>
  </tablePart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4F45A-E2DA-4FC0-96FD-FA13D41D5A43}">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5127</v>
      </c>
      <c r="B2" t="s">
        <v>8382</v>
      </c>
      <c r="E2" t="b">
        <v>1</v>
      </c>
    </row>
    <row r="3" spans="1:5">
      <c r="A3" t="s">
        <v>5129</v>
      </c>
      <c r="B3" t="s">
        <v>8383</v>
      </c>
      <c r="E3" t="b">
        <v>1</v>
      </c>
    </row>
    <row r="4" spans="1:5">
      <c r="A4" t="s">
        <v>5137</v>
      </c>
      <c r="B4" t="s">
        <v>8381</v>
      </c>
      <c r="E4" t="b">
        <v>1</v>
      </c>
    </row>
  </sheetData>
  <pageMargins left="0.75" right="0.75" top="1" bottom="1" header="0.5" footer="0.5"/>
  <tableParts count="1">
    <tablePart r:id="rId1"/>
  </tablePart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2A7EB-F4F0-4BB8-9DCA-E3BDD5F22BCF}">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5133</v>
      </c>
      <c r="B2" t="s">
        <v>8078</v>
      </c>
      <c r="E2" t="b">
        <v>1</v>
      </c>
    </row>
    <row r="3" spans="1:5">
      <c r="A3" t="s">
        <v>5129</v>
      </c>
      <c r="B3" t="s">
        <v>8083</v>
      </c>
      <c r="E3" t="b">
        <v>1</v>
      </c>
    </row>
    <row r="4" spans="1:5">
      <c r="A4" t="s">
        <v>5131</v>
      </c>
      <c r="B4" t="s">
        <v>8085</v>
      </c>
      <c r="E4" t="b">
        <v>1</v>
      </c>
    </row>
    <row r="5" spans="1:5">
      <c r="A5" t="s">
        <v>5137</v>
      </c>
      <c r="B5" t="s">
        <v>8086</v>
      </c>
      <c r="E5" t="b">
        <v>1</v>
      </c>
    </row>
    <row r="6" spans="1:5">
      <c r="A6" t="s">
        <v>5135</v>
      </c>
      <c r="B6" t="s">
        <v>8088</v>
      </c>
      <c r="E6" t="b">
        <v>1</v>
      </c>
    </row>
    <row r="7" spans="1:5">
      <c r="A7" t="s">
        <v>5127</v>
      </c>
      <c r="B7" t="s">
        <v>8089</v>
      </c>
      <c r="E7" t="b">
        <v>1</v>
      </c>
    </row>
  </sheetData>
  <pageMargins left="0.75" right="0.75" top="1" bottom="1" header="0.5" footer="0.5"/>
  <tableParts count="1">
    <tablePart r:id="rId1"/>
  </tablePart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FAFD4-281D-45B8-B8EC-CDBD3323ECAC}">
  <dimension ref="A1:E111"/>
  <sheetViews>
    <sheetView workbookViewId="0">
      <selection activeCell="A2" sqref="A2:E1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1921</v>
      </c>
      <c r="B2" t="s">
        <v>8346</v>
      </c>
      <c r="C2" t="s">
        <v>5141</v>
      </c>
      <c r="D2" t="s">
        <v>8262</v>
      </c>
      <c r="E2" t="b">
        <v>1</v>
      </c>
    </row>
    <row r="3" spans="1:5">
      <c r="A3" t="s">
        <v>465</v>
      </c>
      <c r="B3" t="s">
        <v>8347</v>
      </c>
      <c r="C3" t="s">
        <v>5141</v>
      </c>
      <c r="D3" t="s">
        <v>8262</v>
      </c>
      <c r="E3" t="b">
        <v>1</v>
      </c>
    </row>
    <row r="4" spans="1:5">
      <c r="A4" t="s">
        <v>3577</v>
      </c>
      <c r="B4" t="s">
        <v>8348</v>
      </c>
      <c r="C4" t="s">
        <v>5141</v>
      </c>
      <c r="D4" t="s">
        <v>8262</v>
      </c>
      <c r="E4" t="b">
        <v>1</v>
      </c>
    </row>
    <row r="5" spans="1:5">
      <c r="A5" t="s">
        <v>2167</v>
      </c>
      <c r="B5" t="s">
        <v>8349</v>
      </c>
      <c r="C5" t="s">
        <v>5141</v>
      </c>
      <c r="D5" t="s">
        <v>8262</v>
      </c>
      <c r="E5" t="b">
        <v>1</v>
      </c>
    </row>
    <row r="6" spans="1:5">
      <c r="A6" t="s">
        <v>5258</v>
      </c>
      <c r="B6" t="s">
        <v>8350</v>
      </c>
      <c r="C6" t="s">
        <v>5141</v>
      </c>
      <c r="D6" t="s">
        <v>8262</v>
      </c>
      <c r="E6" t="b">
        <v>1</v>
      </c>
    </row>
    <row r="7" spans="1:5">
      <c r="A7" t="s">
        <v>3665</v>
      </c>
      <c r="B7" t="s">
        <v>8351</v>
      </c>
      <c r="C7" t="s">
        <v>5141</v>
      </c>
      <c r="D7" t="s">
        <v>8262</v>
      </c>
      <c r="E7" t="b">
        <v>1</v>
      </c>
    </row>
    <row r="8" spans="1:5">
      <c r="A8" t="s">
        <v>3085</v>
      </c>
      <c r="B8" t="s">
        <v>8352</v>
      </c>
      <c r="C8" t="s">
        <v>5141</v>
      </c>
      <c r="D8" t="s">
        <v>8262</v>
      </c>
      <c r="E8" t="b">
        <v>1</v>
      </c>
    </row>
    <row r="9" spans="1:5">
      <c r="A9" t="s">
        <v>2867</v>
      </c>
      <c r="B9" t="s">
        <v>8353</v>
      </c>
      <c r="C9" t="s">
        <v>5141</v>
      </c>
      <c r="D9" t="s">
        <v>8262</v>
      </c>
      <c r="E9" t="b">
        <v>1</v>
      </c>
    </row>
    <row r="10" spans="1:5">
      <c r="A10" t="s">
        <v>4521</v>
      </c>
      <c r="B10" t="s">
        <v>8354</v>
      </c>
      <c r="C10" t="s">
        <v>5141</v>
      </c>
      <c r="D10" t="s">
        <v>8262</v>
      </c>
      <c r="E10" t="b">
        <v>1</v>
      </c>
    </row>
    <row r="11" spans="1:5">
      <c r="A11" t="s">
        <v>3581</v>
      </c>
      <c r="B11" t="s">
        <v>8355</v>
      </c>
      <c r="C11" t="s">
        <v>5141</v>
      </c>
      <c r="D11" t="s">
        <v>8262</v>
      </c>
      <c r="E11" t="b">
        <v>1</v>
      </c>
    </row>
    <row r="12" spans="1:5">
      <c r="A12" t="s">
        <v>1503</v>
      </c>
      <c r="B12" t="s">
        <v>8356</v>
      </c>
      <c r="C12" t="s">
        <v>5141</v>
      </c>
      <c r="D12" t="s">
        <v>8262</v>
      </c>
      <c r="E12" t="b">
        <v>1</v>
      </c>
    </row>
    <row r="13" spans="1:5">
      <c r="A13" t="s">
        <v>4821</v>
      </c>
      <c r="B13" t="s">
        <v>8357</v>
      </c>
      <c r="C13" t="s">
        <v>5141</v>
      </c>
      <c r="D13" t="s">
        <v>8262</v>
      </c>
      <c r="E13" t="b">
        <v>1</v>
      </c>
    </row>
    <row r="14" spans="1:5">
      <c r="A14" t="s">
        <v>3579</v>
      </c>
      <c r="B14" t="s">
        <v>8358</v>
      </c>
      <c r="C14" t="s">
        <v>5141</v>
      </c>
      <c r="D14" t="s">
        <v>8262</v>
      </c>
      <c r="E14" t="b">
        <v>1</v>
      </c>
    </row>
    <row r="15" spans="1:5">
      <c r="A15" t="s">
        <v>4645</v>
      </c>
      <c r="B15" t="s">
        <v>8359</v>
      </c>
      <c r="C15" t="s">
        <v>5141</v>
      </c>
      <c r="D15" t="s">
        <v>8262</v>
      </c>
      <c r="E15" t="b">
        <v>1</v>
      </c>
    </row>
    <row r="16" spans="1:5">
      <c r="A16" t="s">
        <v>4857</v>
      </c>
      <c r="B16" t="s">
        <v>8360</v>
      </c>
      <c r="C16" t="s">
        <v>5141</v>
      </c>
      <c r="D16" t="s">
        <v>8262</v>
      </c>
      <c r="E16" t="b">
        <v>1</v>
      </c>
    </row>
    <row r="17" spans="1:5">
      <c r="A17" t="s">
        <v>5456</v>
      </c>
      <c r="B17" t="s">
        <v>8361</v>
      </c>
      <c r="C17" t="s">
        <v>5141</v>
      </c>
      <c r="D17" t="s">
        <v>8262</v>
      </c>
      <c r="E17" t="b">
        <v>1</v>
      </c>
    </row>
    <row r="18" spans="1:5">
      <c r="A18" t="s">
        <v>5137</v>
      </c>
      <c r="B18" t="s">
        <v>8277</v>
      </c>
      <c r="C18" t="s">
        <v>5137</v>
      </c>
      <c r="D18" t="s">
        <v>8263</v>
      </c>
      <c r="E18" t="b">
        <v>1</v>
      </c>
    </row>
    <row r="19" spans="1:5">
      <c r="A19" t="s">
        <v>5127</v>
      </c>
      <c r="B19" t="s">
        <v>8279</v>
      </c>
      <c r="C19" t="s">
        <v>5137</v>
      </c>
      <c r="D19" t="s">
        <v>8263</v>
      </c>
      <c r="E19" t="b">
        <v>1</v>
      </c>
    </row>
    <row r="20" spans="1:5">
      <c r="A20" t="s">
        <v>5139</v>
      </c>
      <c r="B20" t="s">
        <v>8290</v>
      </c>
      <c r="C20" t="s">
        <v>5137</v>
      </c>
      <c r="D20" t="s">
        <v>8263</v>
      </c>
      <c r="E20" t="b">
        <v>1</v>
      </c>
    </row>
    <row r="21" spans="1:5">
      <c r="A21" t="s">
        <v>5129</v>
      </c>
      <c r="B21" t="s">
        <v>8296</v>
      </c>
      <c r="C21" t="s">
        <v>5137</v>
      </c>
      <c r="D21" t="s">
        <v>8263</v>
      </c>
      <c r="E21" t="b">
        <v>1</v>
      </c>
    </row>
    <row r="22" spans="1:5">
      <c r="A22" t="s">
        <v>5131</v>
      </c>
      <c r="B22" t="s">
        <v>8297</v>
      </c>
      <c r="C22" t="s">
        <v>5137</v>
      </c>
      <c r="D22" t="s">
        <v>8263</v>
      </c>
      <c r="E22" t="b">
        <v>1</v>
      </c>
    </row>
    <row r="23" spans="1:5">
      <c r="A23" t="s">
        <v>5133</v>
      </c>
      <c r="B23" t="s">
        <v>8298</v>
      </c>
      <c r="C23" t="s">
        <v>5137</v>
      </c>
      <c r="D23" t="s">
        <v>8263</v>
      </c>
      <c r="E23" t="b">
        <v>1</v>
      </c>
    </row>
    <row r="24" spans="1:5">
      <c r="A24" t="s">
        <v>5135</v>
      </c>
      <c r="B24" t="s">
        <v>8299</v>
      </c>
      <c r="C24" t="s">
        <v>5137</v>
      </c>
      <c r="D24" t="s">
        <v>8263</v>
      </c>
      <c r="E24" t="b">
        <v>1</v>
      </c>
    </row>
    <row r="25" spans="1:5">
      <c r="A25" t="s">
        <v>5141</v>
      </c>
      <c r="B25" t="s">
        <v>8328</v>
      </c>
      <c r="C25" t="s">
        <v>5137</v>
      </c>
      <c r="D25" t="s">
        <v>8263</v>
      </c>
      <c r="E25" t="b">
        <v>1</v>
      </c>
    </row>
    <row r="26" spans="1:5">
      <c r="A26" t="s">
        <v>5143</v>
      </c>
      <c r="B26" t="s">
        <v>8330</v>
      </c>
      <c r="C26" t="s">
        <v>5137</v>
      </c>
      <c r="D26" t="s">
        <v>8263</v>
      </c>
      <c r="E26" t="b">
        <v>1</v>
      </c>
    </row>
    <row r="27" spans="1:5">
      <c r="A27" t="s">
        <v>5145</v>
      </c>
      <c r="B27" t="s">
        <v>8278</v>
      </c>
      <c r="C27" t="s">
        <v>5127</v>
      </c>
      <c r="D27" t="s">
        <v>8264</v>
      </c>
      <c r="E27" t="b">
        <v>1</v>
      </c>
    </row>
    <row r="28" spans="1:5">
      <c r="A28" t="s">
        <v>5147</v>
      </c>
      <c r="B28" t="s">
        <v>8280</v>
      </c>
      <c r="C28" t="s">
        <v>5127</v>
      </c>
      <c r="D28" t="s">
        <v>8264</v>
      </c>
      <c r="E28" t="b">
        <v>1</v>
      </c>
    </row>
    <row r="29" spans="1:5">
      <c r="A29" t="s">
        <v>5149</v>
      </c>
      <c r="B29" t="s">
        <v>8281</v>
      </c>
      <c r="C29" t="s">
        <v>5127</v>
      </c>
      <c r="D29" t="s">
        <v>8264</v>
      </c>
      <c r="E29" t="b">
        <v>1</v>
      </c>
    </row>
    <row r="30" spans="1:5">
      <c r="A30" t="s">
        <v>5151</v>
      </c>
      <c r="B30" t="s">
        <v>8286</v>
      </c>
      <c r="C30" t="s">
        <v>5127</v>
      </c>
      <c r="D30" t="s">
        <v>8264</v>
      </c>
      <c r="E30" t="b">
        <v>1</v>
      </c>
    </row>
    <row r="31" spans="1:5">
      <c r="A31" t="s">
        <v>5153</v>
      </c>
      <c r="B31" t="s">
        <v>8287</v>
      </c>
      <c r="C31" t="s">
        <v>5127</v>
      </c>
      <c r="D31" t="s">
        <v>8264</v>
      </c>
      <c r="E31" t="b">
        <v>1</v>
      </c>
    </row>
    <row r="32" spans="1:5">
      <c r="A32" t="s">
        <v>5191</v>
      </c>
      <c r="B32" t="s">
        <v>8288</v>
      </c>
      <c r="C32" t="s">
        <v>5127</v>
      </c>
      <c r="D32" t="s">
        <v>8264</v>
      </c>
      <c r="E32" t="b">
        <v>1</v>
      </c>
    </row>
    <row r="33" spans="1:5">
      <c r="A33" t="s">
        <v>5193</v>
      </c>
      <c r="B33" t="s">
        <v>8291</v>
      </c>
      <c r="C33" t="s">
        <v>5127</v>
      </c>
      <c r="D33" t="s">
        <v>8264</v>
      </c>
      <c r="E33" t="b">
        <v>1</v>
      </c>
    </row>
    <row r="34" spans="1:5">
      <c r="A34" t="s">
        <v>5196</v>
      </c>
      <c r="B34" t="s">
        <v>8315</v>
      </c>
      <c r="C34" t="s">
        <v>5127</v>
      </c>
      <c r="D34" t="s">
        <v>8264</v>
      </c>
      <c r="E34" t="b">
        <v>1</v>
      </c>
    </row>
    <row r="35" spans="1:5">
      <c r="A35" t="s">
        <v>5198</v>
      </c>
      <c r="B35" t="s">
        <v>8329</v>
      </c>
      <c r="C35" t="s">
        <v>5127</v>
      </c>
      <c r="D35" t="s">
        <v>8264</v>
      </c>
      <c r="E35" t="b">
        <v>1</v>
      </c>
    </row>
    <row r="36" spans="1:5">
      <c r="A36" t="s">
        <v>5200</v>
      </c>
      <c r="B36" t="s">
        <v>8331</v>
      </c>
      <c r="C36" t="s">
        <v>5127</v>
      </c>
      <c r="D36" t="s">
        <v>8264</v>
      </c>
      <c r="E36" t="b">
        <v>1</v>
      </c>
    </row>
    <row r="37" spans="1:5">
      <c r="A37" t="s">
        <v>5202</v>
      </c>
      <c r="B37" t="s">
        <v>8332</v>
      </c>
      <c r="C37" t="s">
        <v>5127</v>
      </c>
      <c r="D37" t="s">
        <v>8264</v>
      </c>
      <c r="E37" t="b">
        <v>1</v>
      </c>
    </row>
    <row r="38" spans="1:5">
      <c r="A38" t="s">
        <v>5204</v>
      </c>
      <c r="B38" t="s">
        <v>8333</v>
      </c>
      <c r="C38" t="s">
        <v>5127</v>
      </c>
      <c r="D38" t="s">
        <v>8264</v>
      </c>
      <c r="E38" t="b">
        <v>1</v>
      </c>
    </row>
    <row r="39" spans="1:5">
      <c r="A39" t="s">
        <v>5208</v>
      </c>
      <c r="B39" t="s">
        <v>8282</v>
      </c>
      <c r="C39" t="s">
        <v>5129</v>
      </c>
      <c r="D39" t="s">
        <v>8265</v>
      </c>
      <c r="E39" t="b">
        <v>1</v>
      </c>
    </row>
    <row r="40" spans="1:5">
      <c r="A40" t="s">
        <v>5210</v>
      </c>
      <c r="B40" t="s">
        <v>8283</v>
      </c>
      <c r="C40" t="s">
        <v>5129</v>
      </c>
      <c r="D40" t="s">
        <v>8265</v>
      </c>
      <c r="E40" t="b">
        <v>1</v>
      </c>
    </row>
    <row r="41" spans="1:5">
      <c r="A41" t="s">
        <v>5213</v>
      </c>
      <c r="B41" t="s">
        <v>8294</v>
      </c>
      <c r="C41" t="s">
        <v>5129</v>
      </c>
      <c r="D41" t="s">
        <v>8265</v>
      </c>
      <c r="E41" t="b">
        <v>1</v>
      </c>
    </row>
    <row r="42" spans="1:5">
      <c r="A42" t="s">
        <v>5215</v>
      </c>
      <c r="B42" t="s">
        <v>8303</v>
      </c>
      <c r="C42" t="s">
        <v>5129</v>
      </c>
      <c r="D42" t="s">
        <v>8265</v>
      </c>
      <c r="E42" t="b">
        <v>1</v>
      </c>
    </row>
    <row r="43" spans="1:5">
      <c r="A43" t="s">
        <v>5219</v>
      </c>
      <c r="B43" t="s">
        <v>8304</v>
      </c>
      <c r="C43" t="s">
        <v>5129</v>
      </c>
      <c r="D43" t="s">
        <v>8265</v>
      </c>
      <c r="E43" t="b">
        <v>1</v>
      </c>
    </row>
    <row r="44" spans="1:5">
      <c r="A44" t="s">
        <v>5225</v>
      </c>
      <c r="B44" t="s">
        <v>8311</v>
      </c>
      <c r="C44" t="s">
        <v>5129</v>
      </c>
      <c r="D44" t="s">
        <v>8265</v>
      </c>
      <c r="E44" t="b">
        <v>1</v>
      </c>
    </row>
    <row r="45" spans="1:5">
      <c r="A45" t="s">
        <v>5221</v>
      </c>
      <c r="B45" t="s">
        <v>8337</v>
      </c>
      <c r="C45" t="s">
        <v>5129</v>
      </c>
      <c r="D45" t="s">
        <v>8265</v>
      </c>
      <c r="E45" t="b">
        <v>1</v>
      </c>
    </row>
    <row r="46" spans="1:5">
      <c r="A46" t="s">
        <v>5227</v>
      </c>
      <c r="B46" t="s">
        <v>8272</v>
      </c>
      <c r="C46" t="s">
        <v>5131</v>
      </c>
      <c r="D46" t="s">
        <v>8266</v>
      </c>
      <c r="E46" t="b">
        <v>1</v>
      </c>
    </row>
    <row r="47" spans="1:5">
      <c r="A47" t="s">
        <v>5229</v>
      </c>
      <c r="B47" t="s">
        <v>8313</v>
      </c>
      <c r="C47" t="s">
        <v>5131</v>
      </c>
      <c r="D47" t="s">
        <v>8266</v>
      </c>
      <c r="E47" t="b">
        <v>1</v>
      </c>
    </row>
    <row r="48" spans="1:5">
      <c r="A48" t="s">
        <v>5233</v>
      </c>
      <c r="B48" t="s">
        <v>8314</v>
      </c>
      <c r="C48" t="s">
        <v>5131</v>
      </c>
      <c r="D48" t="s">
        <v>8266</v>
      </c>
      <c r="E48" t="b">
        <v>1</v>
      </c>
    </row>
    <row r="49" spans="1:5">
      <c r="A49" t="s">
        <v>5231</v>
      </c>
      <c r="B49" t="s">
        <v>8316</v>
      </c>
      <c r="C49" t="s">
        <v>5131</v>
      </c>
      <c r="D49" t="s">
        <v>8266</v>
      </c>
      <c r="E49" t="b">
        <v>1</v>
      </c>
    </row>
    <row r="50" spans="1:5">
      <c r="A50" t="s">
        <v>5235</v>
      </c>
      <c r="B50" t="s">
        <v>8344</v>
      </c>
      <c r="C50" t="s">
        <v>5131</v>
      </c>
      <c r="D50" t="s">
        <v>8266</v>
      </c>
      <c r="E50" t="b">
        <v>1</v>
      </c>
    </row>
    <row r="51" spans="1:5">
      <c r="A51" t="s">
        <v>5237</v>
      </c>
      <c r="B51" t="s">
        <v>8345</v>
      </c>
      <c r="C51" t="s">
        <v>5131</v>
      </c>
      <c r="D51" t="s">
        <v>8266</v>
      </c>
      <c r="E51" t="b">
        <v>1</v>
      </c>
    </row>
    <row r="52" spans="1:5">
      <c r="A52" t="s">
        <v>5245</v>
      </c>
      <c r="B52" t="s">
        <v>8273</v>
      </c>
      <c r="C52" t="s">
        <v>5133</v>
      </c>
      <c r="D52" t="s">
        <v>8267</v>
      </c>
      <c r="E52" t="b">
        <v>1</v>
      </c>
    </row>
    <row r="53" spans="1:5">
      <c r="A53" t="s">
        <v>5248</v>
      </c>
      <c r="B53" t="s">
        <v>8274</v>
      </c>
      <c r="C53" t="s">
        <v>5133</v>
      </c>
      <c r="D53" t="s">
        <v>8267</v>
      </c>
      <c r="E53" t="b">
        <v>1</v>
      </c>
    </row>
    <row r="54" spans="1:5">
      <c r="A54" t="s">
        <v>5250</v>
      </c>
      <c r="B54" t="s">
        <v>8275</v>
      </c>
      <c r="C54" t="s">
        <v>5133</v>
      </c>
      <c r="D54" t="s">
        <v>8267</v>
      </c>
      <c r="E54" t="b">
        <v>1</v>
      </c>
    </row>
    <row r="55" spans="1:5">
      <c r="A55" t="s">
        <v>5252</v>
      </c>
      <c r="B55" t="s">
        <v>8276</v>
      </c>
      <c r="C55" t="s">
        <v>5133</v>
      </c>
      <c r="D55" t="s">
        <v>8267</v>
      </c>
      <c r="E55" t="b">
        <v>1</v>
      </c>
    </row>
    <row r="56" spans="1:5">
      <c r="A56" t="s">
        <v>5425</v>
      </c>
      <c r="B56" t="s">
        <v>8380</v>
      </c>
      <c r="C56" t="s">
        <v>5133</v>
      </c>
      <c r="D56" t="s">
        <v>8267</v>
      </c>
      <c r="E56" t="b">
        <v>1</v>
      </c>
    </row>
    <row r="57" spans="1:5">
      <c r="A57" t="s">
        <v>3107</v>
      </c>
      <c r="B57" t="s">
        <v>8301</v>
      </c>
      <c r="C57" t="s">
        <v>5133</v>
      </c>
      <c r="D57" t="s">
        <v>8267</v>
      </c>
      <c r="E57" t="b">
        <v>1</v>
      </c>
    </row>
    <row r="58" spans="1:5">
      <c r="A58" t="s">
        <v>4089</v>
      </c>
      <c r="B58" t="s">
        <v>8305</v>
      </c>
      <c r="C58" t="s">
        <v>5133</v>
      </c>
      <c r="D58" t="s">
        <v>8267</v>
      </c>
      <c r="E58" t="b">
        <v>1</v>
      </c>
    </row>
    <row r="59" spans="1:5">
      <c r="A59" t="s">
        <v>1515</v>
      </c>
      <c r="B59" t="s">
        <v>8306</v>
      </c>
      <c r="C59" t="s">
        <v>5133</v>
      </c>
      <c r="D59" t="s">
        <v>8267</v>
      </c>
      <c r="E59" t="b">
        <v>1</v>
      </c>
    </row>
    <row r="60" spans="1:5">
      <c r="A60" t="s">
        <v>777</v>
      </c>
      <c r="B60" t="s">
        <v>8309</v>
      </c>
      <c r="C60" t="s">
        <v>5133</v>
      </c>
      <c r="D60" t="s">
        <v>8267</v>
      </c>
      <c r="E60" t="b">
        <v>1</v>
      </c>
    </row>
    <row r="61" spans="1:5">
      <c r="A61" t="s">
        <v>1975</v>
      </c>
      <c r="B61" t="s">
        <v>8310</v>
      </c>
      <c r="C61" t="s">
        <v>5133</v>
      </c>
      <c r="D61" t="s">
        <v>8267</v>
      </c>
      <c r="E61" t="b">
        <v>1</v>
      </c>
    </row>
    <row r="62" spans="1:5">
      <c r="A62" t="s">
        <v>2035</v>
      </c>
      <c r="B62" t="s">
        <v>8312</v>
      </c>
      <c r="C62" t="s">
        <v>5133</v>
      </c>
      <c r="D62" t="s">
        <v>8267</v>
      </c>
      <c r="E62" t="b">
        <v>1</v>
      </c>
    </row>
    <row r="63" spans="1:5">
      <c r="A63" t="s">
        <v>5261</v>
      </c>
      <c r="B63" t="s">
        <v>8320</v>
      </c>
      <c r="C63" t="s">
        <v>5133</v>
      </c>
      <c r="D63" t="s">
        <v>8267</v>
      </c>
      <c r="E63" t="b">
        <v>1</v>
      </c>
    </row>
    <row r="64" spans="1:5">
      <c r="A64" t="s">
        <v>5115</v>
      </c>
      <c r="B64" t="s">
        <v>8321</v>
      </c>
      <c r="C64" t="s">
        <v>5133</v>
      </c>
      <c r="D64" t="s">
        <v>8267</v>
      </c>
      <c r="E64" t="b">
        <v>1</v>
      </c>
    </row>
    <row r="65" spans="1:5">
      <c r="A65" t="s">
        <v>3589</v>
      </c>
      <c r="B65" t="s">
        <v>8323</v>
      </c>
      <c r="C65" t="s">
        <v>5133</v>
      </c>
      <c r="D65" t="s">
        <v>8267</v>
      </c>
      <c r="E65" t="b">
        <v>1</v>
      </c>
    </row>
    <row r="66" spans="1:5">
      <c r="A66" t="s">
        <v>2971</v>
      </c>
      <c r="B66" t="s">
        <v>8324</v>
      </c>
      <c r="C66" t="s">
        <v>5133</v>
      </c>
      <c r="D66" t="s">
        <v>8267</v>
      </c>
      <c r="E66" t="b">
        <v>1</v>
      </c>
    </row>
    <row r="67" spans="1:5">
      <c r="A67" t="s">
        <v>1457</v>
      </c>
      <c r="B67" t="s">
        <v>8325</v>
      </c>
      <c r="C67" t="s">
        <v>5133</v>
      </c>
      <c r="D67" t="s">
        <v>8267</v>
      </c>
      <c r="E67" t="b">
        <v>1</v>
      </c>
    </row>
    <row r="68" spans="1:5">
      <c r="A68" t="s">
        <v>1521</v>
      </c>
      <c r="B68" t="s">
        <v>8326</v>
      </c>
      <c r="C68" t="s">
        <v>5133</v>
      </c>
      <c r="D68" t="s">
        <v>8267</v>
      </c>
      <c r="E68" t="b">
        <v>1</v>
      </c>
    </row>
    <row r="69" spans="1:5">
      <c r="A69" t="s">
        <v>699</v>
      </c>
      <c r="B69" t="s">
        <v>8327</v>
      </c>
      <c r="C69" t="s">
        <v>5133</v>
      </c>
      <c r="D69" t="s">
        <v>8267</v>
      </c>
      <c r="E69" t="b">
        <v>1</v>
      </c>
    </row>
    <row r="70" spans="1:5">
      <c r="A70" t="s">
        <v>2663</v>
      </c>
      <c r="B70" t="s">
        <v>8334</v>
      </c>
      <c r="C70" t="s">
        <v>5133</v>
      </c>
      <c r="D70" t="s">
        <v>8267</v>
      </c>
      <c r="E70" t="b">
        <v>1</v>
      </c>
    </row>
    <row r="71" spans="1:5">
      <c r="A71" t="s">
        <v>4035</v>
      </c>
      <c r="B71" t="s">
        <v>8335</v>
      </c>
      <c r="C71" t="s">
        <v>5133</v>
      </c>
      <c r="D71" t="s">
        <v>8267</v>
      </c>
      <c r="E71" t="b">
        <v>1</v>
      </c>
    </row>
    <row r="72" spans="1:5">
      <c r="A72" t="s">
        <v>2513</v>
      </c>
      <c r="B72" t="s">
        <v>8336</v>
      </c>
      <c r="C72" t="s">
        <v>5133</v>
      </c>
      <c r="D72" t="s">
        <v>8267</v>
      </c>
      <c r="E72" t="b">
        <v>1</v>
      </c>
    </row>
    <row r="73" spans="1:5">
      <c r="A73" t="s">
        <v>3191</v>
      </c>
      <c r="B73" t="s">
        <v>8340</v>
      </c>
      <c r="C73" t="s">
        <v>5133</v>
      </c>
      <c r="D73" t="s">
        <v>8267</v>
      </c>
      <c r="E73" t="b">
        <v>1</v>
      </c>
    </row>
    <row r="74" spans="1:5">
      <c r="A74" t="s">
        <v>3973</v>
      </c>
      <c r="B74" t="s">
        <v>8362</v>
      </c>
      <c r="C74" t="s">
        <v>5133</v>
      </c>
      <c r="D74" t="s">
        <v>8267</v>
      </c>
      <c r="E74" t="b">
        <v>1</v>
      </c>
    </row>
    <row r="75" spans="1:5">
      <c r="A75" t="s">
        <v>4571</v>
      </c>
      <c r="B75" t="s">
        <v>8363</v>
      </c>
      <c r="C75" t="s">
        <v>5133</v>
      </c>
      <c r="D75" t="s">
        <v>8267</v>
      </c>
      <c r="E75" t="b">
        <v>1</v>
      </c>
    </row>
    <row r="76" spans="1:5">
      <c r="A76" t="s">
        <v>1779</v>
      </c>
      <c r="B76" t="s">
        <v>8369</v>
      </c>
      <c r="C76" t="s">
        <v>5133</v>
      </c>
      <c r="D76" t="s">
        <v>8267</v>
      </c>
      <c r="E76" t="b">
        <v>1</v>
      </c>
    </row>
    <row r="77" spans="1:5">
      <c r="A77" t="s">
        <v>449</v>
      </c>
      <c r="B77" t="s">
        <v>8371</v>
      </c>
      <c r="C77" t="s">
        <v>5133</v>
      </c>
      <c r="D77" t="s">
        <v>8267</v>
      </c>
      <c r="E77" t="b">
        <v>1</v>
      </c>
    </row>
    <row r="78" spans="1:5">
      <c r="A78" t="s">
        <v>2549</v>
      </c>
      <c r="B78" t="s">
        <v>8372</v>
      </c>
      <c r="C78" t="s">
        <v>5133</v>
      </c>
      <c r="D78" t="s">
        <v>8267</v>
      </c>
      <c r="E78" t="b">
        <v>1</v>
      </c>
    </row>
    <row r="79" spans="1:5">
      <c r="A79" t="s">
        <v>4051</v>
      </c>
      <c r="B79" t="s">
        <v>8374</v>
      </c>
      <c r="C79" t="s">
        <v>5133</v>
      </c>
      <c r="D79" t="s">
        <v>8267</v>
      </c>
      <c r="E79" t="b">
        <v>1</v>
      </c>
    </row>
    <row r="80" spans="1:5">
      <c r="A80" t="s">
        <v>1439</v>
      </c>
      <c r="B80" t="s">
        <v>8375</v>
      </c>
      <c r="C80" t="s">
        <v>5133</v>
      </c>
      <c r="D80" t="s">
        <v>8267</v>
      </c>
      <c r="E80" t="b">
        <v>1</v>
      </c>
    </row>
    <row r="81" spans="1:5">
      <c r="A81" t="s">
        <v>2309</v>
      </c>
      <c r="B81" t="s">
        <v>8376</v>
      </c>
      <c r="C81" t="s">
        <v>5133</v>
      </c>
      <c r="D81" t="s">
        <v>8267</v>
      </c>
      <c r="E81" t="b">
        <v>1</v>
      </c>
    </row>
    <row r="82" spans="1:5">
      <c r="A82" t="s">
        <v>5267</v>
      </c>
      <c r="B82" t="s">
        <v>8377</v>
      </c>
      <c r="C82" t="s">
        <v>5133</v>
      </c>
      <c r="D82" t="s">
        <v>8267</v>
      </c>
      <c r="E82" t="b">
        <v>1</v>
      </c>
    </row>
    <row r="83" spans="1:5">
      <c r="A83" t="s">
        <v>5117</v>
      </c>
      <c r="B83" t="s">
        <v>8378</v>
      </c>
      <c r="C83" t="s">
        <v>5133</v>
      </c>
      <c r="D83" t="s">
        <v>8267</v>
      </c>
      <c r="E83" t="b">
        <v>1</v>
      </c>
    </row>
    <row r="84" spans="1:5">
      <c r="A84" t="s">
        <v>4173</v>
      </c>
      <c r="B84" t="s">
        <v>8379</v>
      </c>
      <c r="C84" t="s">
        <v>5133</v>
      </c>
      <c r="D84" t="s">
        <v>8267</v>
      </c>
      <c r="E84" t="b">
        <v>1</v>
      </c>
    </row>
    <row r="85" spans="1:5">
      <c r="A85" t="s">
        <v>2243</v>
      </c>
      <c r="B85" t="s">
        <v>8271</v>
      </c>
      <c r="C85" t="s">
        <v>5135</v>
      </c>
      <c r="D85" t="s">
        <v>8268</v>
      </c>
      <c r="E85" t="b">
        <v>1</v>
      </c>
    </row>
    <row r="86" spans="1:5">
      <c r="A86" t="s">
        <v>2999</v>
      </c>
      <c r="B86" t="s">
        <v>8284</v>
      </c>
      <c r="C86" t="s">
        <v>5135</v>
      </c>
      <c r="D86" t="s">
        <v>8268</v>
      </c>
      <c r="E86" t="b">
        <v>1</v>
      </c>
    </row>
    <row r="87" spans="1:5">
      <c r="A87" t="s">
        <v>1315</v>
      </c>
      <c r="B87" t="s">
        <v>8289</v>
      </c>
      <c r="C87" t="s">
        <v>5135</v>
      </c>
      <c r="D87" t="s">
        <v>8268</v>
      </c>
      <c r="E87" t="b">
        <v>1</v>
      </c>
    </row>
    <row r="88" spans="1:5">
      <c r="A88" t="s">
        <v>5182</v>
      </c>
      <c r="B88" t="s">
        <v>8308</v>
      </c>
      <c r="C88" t="s">
        <v>5135</v>
      </c>
      <c r="D88" t="s">
        <v>8268</v>
      </c>
      <c r="E88" t="b">
        <v>1</v>
      </c>
    </row>
    <row r="89" spans="1:5">
      <c r="A89" t="s">
        <v>839</v>
      </c>
      <c r="B89" t="s">
        <v>8318</v>
      </c>
      <c r="C89" t="s">
        <v>5135</v>
      </c>
      <c r="D89" t="s">
        <v>8268</v>
      </c>
      <c r="E89" t="b">
        <v>1</v>
      </c>
    </row>
    <row r="90" spans="1:5">
      <c r="A90" t="s">
        <v>5057</v>
      </c>
      <c r="B90" t="s">
        <v>8319</v>
      </c>
      <c r="C90" t="s">
        <v>5135</v>
      </c>
      <c r="D90" t="s">
        <v>8268</v>
      </c>
      <c r="E90" t="b">
        <v>1</v>
      </c>
    </row>
    <row r="91" spans="1:5">
      <c r="A91" t="s">
        <v>2743</v>
      </c>
      <c r="B91" t="s">
        <v>8322</v>
      </c>
      <c r="C91" t="s">
        <v>5135</v>
      </c>
      <c r="D91" t="s">
        <v>8268</v>
      </c>
      <c r="E91" t="b">
        <v>1</v>
      </c>
    </row>
    <row r="92" spans="1:5">
      <c r="A92" t="s">
        <v>1707</v>
      </c>
      <c r="B92" t="s">
        <v>8338</v>
      </c>
      <c r="C92" t="s">
        <v>5135</v>
      </c>
      <c r="D92" t="s">
        <v>8268</v>
      </c>
      <c r="E92" t="b">
        <v>1</v>
      </c>
    </row>
    <row r="93" spans="1:5">
      <c r="A93" t="s">
        <v>2003</v>
      </c>
      <c r="B93" t="s">
        <v>8339</v>
      </c>
      <c r="C93" t="s">
        <v>5135</v>
      </c>
      <c r="D93" t="s">
        <v>8268</v>
      </c>
      <c r="E93" t="b">
        <v>1</v>
      </c>
    </row>
    <row r="94" spans="1:5">
      <c r="A94" t="s">
        <v>2539</v>
      </c>
      <c r="B94" t="s">
        <v>8341</v>
      </c>
      <c r="C94" t="s">
        <v>5135</v>
      </c>
      <c r="D94" t="s">
        <v>8268</v>
      </c>
      <c r="E94" t="b">
        <v>1</v>
      </c>
    </row>
    <row r="95" spans="1:5">
      <c r="A95" t="s">
        <v>1105</v>
      </c>
      <c r="B95" t="s">
        <v>8365</v>
      </c>
      <c r="C95" t="s">
        <v>5135</v>
      </c>
      <c r="D95" t="s">
        <v>8268</v>
      </c>
      <c r="E95" t="b">
        <v>1</v>
      </c>
    </row>
    <row r="96" spans="1:5">
      <c r="A96" t="s">
        <v>367</v>
      </c>
      <c r="B96" t="s">
        <v>8366</v>
      </c>
      <c r="C96" t="s">
        <v>5143</v>
      </c>
      <c r="D96" t="s">
        <v>8270</v>
      </c>
      <c r="E96" t="b">
        <v>1</v>
      </c>
    </row>
    <row r="97" spans="1:5">
      <c r="A97" t="s">
        <v>919</v>
      </c>
      <c r="B97" t="s">
        <v>8367</v>
      </c>
      <c r="C97" t="s">
        <v>5143</v>
      </c>
      <c r="D97" t="s">
        <v>8270</v>
      </c>
      <c r="E97" t="b">
        <v>1</v>
      </c>
    </row>
    <row r="98" spans="1:5">
      <c r="A98" t="s">
        <v>2231</v>
      </c>
      <c r="B98" t="s">
        <v>8368</v>
      </c>
      <c r="C98" t="s">
        <v>5143</v>
      </c>
      <c r="D98" t="s">
        <v>8270</v>
      </c>
      <c r="E98" t="b">
        <v>1</v>
      </c>
    </row>
    <row r="99" spans="1:5">
      <c r="A99" t="s">
        <v>5187</v>
      </c>
      <c r="B99" t="s">
        <v>8285</v>
      </c>
      <c r="C99" t="s">
        <v>5139</v>
      </c>
      <c r="D99" t="s">
        <v>8269</v>
      </c>
      <c r="E99" t="b">
        <v>1</v>
      </c>
    </row>
    <row r="100" spans="1:5">
      <c r="A100" t="s">
        <v>635</v>
      </c>
      <c r="B100" t="s">
        <v>8292</v>
      </c>
      <c r="C100" t="s">
        <v>5139</v>
      </c>
      <c r="D100" t="s">
        <v>8269</v>
      </c>
      <c r="E100" t="b">
        <v>1</v>
      </c>
    </row>
    <row r="101" spans="1:5">
      <c r="A101" t="s">
        <v>2871</v>
      </c>
      <c r="B101" t="s">
        <v>8293</v>
      </c>
      <c r="C101" t="s">
        <v>5139</v>
      </c>
      <c r="D101" t="s">
        <v>8269</v>
      </c>
      <c r="E101" t="b">
        <v>1</v>
      </c>
    </row>
    <row r="102" spans="1:5">
      <c r="A102" t="s">
        <v>3741</v>
      </c>
      <c r="B102" t="s">
        <v>8295</v>
      </c>
      <c r="C102" t="s">
        <v>5139</v>
      </c>
      <c r="D102" t="s">
        <v>8269</v>
      </c>
      <c r="E102" t="b">
        <v>1</v>
      </c>
    </row>
    <row r="103" spans="1:5">
      <c r="A103" t="s">
        <v>3643</v>
      </c>
      <c r="B103" t="s">
        <v>8300</v>
      </c>
      <c r="C103" t="s">
        <v>5139</v>
      </c>
      <c r="D103" t="s">
        <v>8269</v>
      </c>
      <c r="E103" t="b">
        <v>1</v>
      </c>
    </row>
    <row r="104" spans="1:5">
      <c r="A104" t="s">
        <v>1347</v>
      </c>
      <c r="B104" t="s">
        <v>8302</v>
      </c>
      <c r="C104" t="s">
        <v>5139</v>
      </c>
      <c r="D104" t="s">
        <v>8269</v>
      </c>
      <c r="E104" t="b">
        <v>1</v>
      </c>
    </row>
    <row r="105" spans="1:5">
      <c r="A105" t="s">
        <v>669</v>
      </c>
      <c r="B105" t="s">
        <v>8307</v>
      </c>
      <c r="C105" t="s">
        <v>5139</v>
      </c>
      <c r="D105" t="s">
        <v>8269</v>
      </c>
      <c r="E105" t="b">
        <v>1</v>
      </c>
    </row>
    <row r="106" spans="1:5">
      <c r="A106" t="s">
        <v>1271</v>
      </c>
      <c r="B106" t="s">
        <v>8317</v>
      </c>
      <c r="C106" t="s">
        <v>5139</v>
      </c>
      <c r="D106" t="s">
        <v>8269</v>
      </c>
      <c r="E106" t="b">
        <v>1</v>
      </c>
    </row>
    <row r="107" spans="1:5">
      <c r="A107" t="s">
        <v>3949</v>
      </c>
      <c r="B107" t="s">
        <v>8342</v>
      </c>
      <c r="C107" t="s">
        <v>5139</v>
      </c>
      <c r="D107" t="s">
        <v>8269</v>
      </c>
      <c r="E107" t="b">
        <v>1</v>
      </c>
    </row>
    <row r="108" spans="1:5">
      <c r="A108" t="s">
        <v>5051</v>
      </c>
      <c r="B108" t="s">
        <v>8343</v>
      </c>
      <c r="C108" t="s">
        <v>5139</v>
      </c>
      <c r="D108" t="s">
        <v>8269</v>
      </c>
      <c r="E108" t="b">
        <v>1</v>
      </c>
    </row>
    <row r="109" spans="1:5">
      <c r="A109" t="s">
        <v>3545</v>
      </c>
      <c r="B109" t="s">
        <v>8364</v>
      </c>
      <c r="C109" t="s">
        <v>5139</v>
      </c>
      <c r="D109" t="s">
        <v>8269</v>
      </c>
      <c r="E109" t="b">
        <v>1</v>
      </c>
    </row>
    <row r="110" spans="1:5">
      <c r="A110" t="s">
        <v>1925</v>
      </c>
      <c r="B110" t="s">
        <v>8370</v>
      </c>
      <c r="C110" t="s">
        <v>5139</v>
      </c>
      <c r="D110" t="s">
        <v>8269</v>
      </c>
      <c r="E110" t="b">
        <v>1</v>
      </c>
    </row>
    <row r="111" spans="1:5">
      <c r="A111" t="s">
        <v>3673</v>
      </c>
      <c r="B111" t="s">
        <v>8373</v>
      </c>
      <c r="C111" t="s">
        <v>5139</v>
      </c>
      <c r="D111" t="s">
        <v>8269</v>
      </c>
      <c r="E111" t="b">
        <v>1</v>
      </c>
    </row>
  </sheetData>
  <pageMargins left="0.75" right="0.75" top="1" bottom="1" header="0.5" footer="0.5"/>
  <tableParts count="1">
    <tablePart r:id="rId1"/>
  </tablePart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B9D85-7B9D-4145-9575-E37DF52B53B1}">
  <dimension ref="A1:E10"/>
  <sheetViews>
    <sheetView workbookViewId="0">
      <selection activeCell="A2" sqref="A2:E1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5141</v>
      </c>
      <c r="B2" t="s">
        <v>8262</v>
      </c>
      <c r="E2" t="b">
        <v>1</v>
      </c>
    </row>
    <row r="3" spans="1:5">
      <c r="A3" t="s">
        <v>5137</v>
      </c>
      <c r="B3" t="s">
        <v>8263</v>
      </c>
      <c r="E3" t="b">
        <v>1</v>
      </c>
    </row>
    <row r="4" spans="1:5">
      <c r="A4" t="s">
        <v>5127</v>
      </c>
      <c r="B4" t="s">
        <v>8264</v>
      </c>
      <c r="E4" t="b">
        <v>1</v>
      </c>
    </row>
    <row r="5" spans="1:5">
      <c r="A5" t="s">
        <v>5129</v>
      </c>
      <c r="B5" t="s">
        <v>8265</v>
      </c>
      <c r="E5" t="b">
        <v>1</v>
      </c>
    </row>
    <row r="6" spans="1:5">
      <c r="A6" t="s">
        <v>5131</v>
      </c>
      <c r="B6" t="s">
        <v>8266</v>
      </c>
      <c r="E6" t="b">
        <v>1</v>
      </c>
    </row>
    <row r="7" spans="1:5">
      <c r="A7" t="s">
        <v>5133</v>
      </c>
      <c r="B7" t="s">
        <v>8267</v>
      </c>
      <c r="E7" t="b">
        <v>1</v>
      </c>
    </row>
    <row r="8" spans="1:5">
      <c r="A8" t="s">
        <v>5135</v>
      </c>
      <c r="B8" t="s">
        <v>8268</v>
      </c>
      <c r="E8" t="b">
        <v>1</v>
      </c>
    </row>
    <row r="9" spans="1:5">
      <c r="A9" t="s">
        <v>5143</v>
      </c>
      <c r="B9" t="s">
        <v>8270</v>
      </c>
      <c r="E9" t="b">
        <v>1</v>
      </c>
    </row>
    <row r="10" spans="1:5">
      <c r="A10" t="s">
        <v>5139</v>
      </c>
      <c r="B10" t="s">
        <v>8269</v>
      </c>
      <c r="E10" t="b">
        <v>1</v>
      </c>
    </row>
  </sheetData>
  <pageMargins left="0.75" right="0.75" top="1" bottom="1" header="0.5" footer="0.5"/>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7BF7A-BB3C-4663-A3BD-141C08C76745}">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5127</v>
      </c>
      <c r="B2" t="s">
        <v>8550</v>
      </c>
      <c r="E2" t="b">
        <v>1</v>
      </c>
    </row>
    <row r="3" spans="1:5">
      <c r="A3" t="s">
        <v>5137</v>
      </c>
      <c r="B3" t="s">
        <v>8549</v>
      </c>
      <c r="E3" t="b">
        <v>1</v>
      </c>
    </row>
    <row r="4" spans="1:5">
      <c r="A4" t="s">
        <v>5129</v>
      </c>
      <c r="B4" t="s">
        <v>8510</v>
      </c>
      <c r="E4" t="b">
        <v>1</v>
      </c>
    </row>
  </sheetData>
  <pageMargins left="0.75" right="0.75" top="1" bottom="1" header="0.5" footer="0.5"/>
  <tableParts count="1">
    <tablePart r:id="rId1"/>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22A96-6B56-4AA7-BFF3-B4D3200C2A39}">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8260</v>
      </c>
      <c r="B2" t="s">
        <v>8261</v>
      </c>
      <c r="E2" t="b">
        <v>1</v>
      </c>
    </row>
    <row r="3" spans="1:5">
      <c r="A3" t="s">
        <v>8257</v>
      </c>
      <c r="B3" t="s">
        <v>8258</v>
      </c>
      <c r="E3" t="b">
        <v>1</v>
      </c>
    </row>
    <row r="4" spans="1:5">
      <c r="A4" t="s">
        <v>8255</v>
      </c>
      <c r="B4" t="s">
        <v>8256</v>
      </c>
      <c r="E4" t="b">
        <v>1</v>
      </c>
    </row>
    <row r="5" spans="1:5">
      <c r="A5" t="s">
        <v>5513</v>
      </c>
      <c r="B5" t="s">
        <v>8259</v>
      </c>
      <c r="E5" t="b">
        <v>1</v>
      </c>
    </row>
  </sheetData>
  <pageMargins left="0.75" right="0.75" top="1" bottom="1" header="0.5" footer="0.5"/>
  <tableParts count="1">
    <tablePart r:id="rId1"/>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60A7B-7C1F-4EDA-AA17-EEA325555ECC}">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5137</v>
      </c>
      <c r="B2" t="s">
        <v>8246</v>
      </c>
      <c r="E2" t="b">
        <v>1</v>
      </c>
    </row>
    <row r="3" spans="1:5">
      <c r="A3" t="s">
        <v>5135</v>
      </c>
      <c r="B3" t="s">
        <v>8251</v>
      </c>
      <c r="E3" t="b">
        <v>1</v>
      </c>
    </row>
    <row r="4" spans="1:5">
      <c r="A4" t="s">
        <v>5131</v>
      </c>
      <c r="B4" t="s">
        <v>8249</v>
      </c>
      <c r="E4" t="b">
        <v>1</v>
      </c>
    </row>
    <row r="5" spans="1:5">
      <c r="A5" t="s">
        <v>5139</v>
      </c>
      <c r="B5" t="s">
        <v>8252</v>
      </c>
      <c r="E5" t="b">
        <v>1</v>
      </c>
    </row>
    <row r="6" spans="1:5">
      <c r="A6" t="s">
        <v>5129</v>
      </c>
      <c r="B6" t="s">
        <v>8248</v>
      </c>
      <c r="E6" t="b">
        <v>1</v>
      </c>
    </row>
    <row r="7" spans="1:5">
      <c r="A7" t="s">
        <v>5145</v>
      </c>
      <c r="B7" t="s">
        <v>8253</v>
      </c>
      <c r="E7" t="b">
        <v>1</v>
      </c>
    </row>
    <row r="8" spans="1:5">
      <c r="A8" t="s">
        <v>5133</v>
      </c>
      <c r="B8" t="s">
        <v>8250</v>
      </c>
      <c r="E8" t="b">
        <v>1</v>
      </c>
    </row>
    <row r="9" spans="1:5">
      <c r="A9" t="s">
        <v>5127</v>
      </c>
      <c r="B9" t="s">
        <v>8247</v>
      </c>
      <c r="E9" t="b">
        <v>1</v>
      </c>
    </row>
    <row r="10" spans="1:5">
      <c r="A10" t="s">
        <v>5143</v>
      </c>
      <c r="B10" t="s">
        <v>5665</v>
      </c>
      <c r="E10" t="b">
        <v>1</v>
      </c>
    </row>
    <row r="11" spans="1:5">
      <c r="A11" t="s">
        <v>5147</v>
      </c>
      <c r="B11" t="s">
        <v>8254</v>
      </c>
      <c r="E11" t="b">
        <v>1</v>
      </c>
    </row>
  </sheetData>
  <pageMargins left="0.75" right="0.75" top="1" bottom="1" header="0.5" footer="0.5"/>
  <tableParts count="1">
    <tablePart r:id="rId1"/>
  </tableParts>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2AFDB-A443-4F6F-9288-69ABEF3F223F}">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5137</v>
      </c>
      <c r="B2" t="s">
        <v>8244</v>
      </c>
      <c r="E2" t="b">
        <v>1</v>
      </c>
    </row>
    <row r="3" spans="1:5">
      <c r="A3" t="s">
        <v>5127</v>
      </c>
      <c r="B3" t="s">
        <v>8245</v>
      </c>
      <c r="E3" t="b">
        <v>1</v>
      </c>
    </row>
  </sheetData>
  <pageMargins left="0.75" right="0.75" top="1" bottom="1" header="0.5" footer="0.5"/>
  <tableParts count="1">
    <tablePart r:id="rId1"/>
  </tableParts>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A5749-5BB5-4B21-B1C9-5A5E6AAD146A}">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5137</v>
      </c>
      <c r="B2" t="s">
        <v>8242</v>
      </c>
      <c r="E2" t="b">
        <v>1</v>
      </c>
    </row>
    <row r="3" spans="1:5">
      <c r="A3" t="s">
        <v>5127</v>
      </c>
      <c r="B3" t="s">
        <v>8243</v>
      </c>
      <c r="E3" t="b">
        <v>1</v>
      </c>
    </row>
  </sheetData>
  <pageMargins left="0.75" right="0.75" top="1" bottom="1" header="0.5" footer="0.5"/>
  <tableParts count="1">
    <tablePart r:id="rId1"/>
  </tablePart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36313-B420-4664-9F41-BC6E45E33440}">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5137</v>
      </c>
      <c r="B2" t="s">
        <v>8237</v>
      </c>
      <c r="E2" t="b">
        <v>1</v>
      </c>
    </row>
    <row r="3" spans="1:5">
      <c r="A3" t="s">
        <v>5127</v>
      </c>
      <c r="B3" t="s">
        <v>8238</v>
      </c>
      <c r="E3" t="b">
        <v>1</v>
      </c>
    </row>
    <row r="4" spans="1:5">
      <c r="A4" t="s">
        <v>5135</v>
      </c>
      <c r="B4" t="s">
        <v>5546</v>
      </c>
      <c r="E4" t="b">
        <v>1</v>
      </c>
    </row>
    <row r="5" spans="1:5">
      <c r="A5" t="s">
        <v>5133</v>
      </c>
      <c r="B5" t="s">
        <v>8239</v>
      </c>
      <c r="E5" t="b">
        <v>1</v>
      </c>
    </row>
    <row r="6" spans="1:5">
      <c r="A6" t="s">
        <v>5131</v>
      </c>
      <c r="B6" t="s">
        <v>8240</v>
      </c>
      <c r="E6" t="b">
        <v>1</v>
      </c>
    </row>
    <row r="7" spans="1:5">
      <c r="A7" t="s">
        <v>5129</v>
      </c>
      <c r="B7" t="s">
        <v>8241</v>
      </c>
      <c r="E7" t="b">
        <v>1</v>
      </c>
    </row>
  </sheetData>
  <pageMargins left="0.75" right="0.75" top="1" bottom="1" header="0.5" footer="0.5"/>
  <tableParts count="1">
    <tablePart r:id="rId1"/>
  </tableParts>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0DB8-E387-404A-8A16-AD70E76F69AB}">
  <dimension ref="A1:E16"/>
  <sheetViews>
    <sheetView workbookViewId="0">
      <selection activeCell="A2" sqref="A2:E1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5129</v>
      </c>
      <c r="B2" t="s">
        <v>8223</v>
      </c>
      <c r="E2" t="b">
        <v>1</v>
      </c>
    </row>
    <row r="3" spans="1:5">
      <c r="A3" t="s">
        <v>5193</v>
      </c>
      <c r="B3" t="s">
        <v>8224</v>
      </c>
      <c r="E3" t="b">
        <v>1</v>
      </c>
    </row>
    <row r="4" spans="1:5">
      <c r="A4" t="s">
        <v>5131</v>
      </c>
      <c r="B4" t="s">
        <v>8225</v>
      </c>
      <c r="E4" t="b">
        <v>1</v>
      </c>
    </row>
    <row r="5" spans="1:5">
      <c r="A5" t="s">
        <v>5141</v>
      </c>
      <c r="B5" t="s">
        <v>8226</v>
      </c>
      <c r="E5" t="b">
        <v>1</v>
      </c>
    </row>
    <row r="6" spans="1:5">
      <c r="A6" t="s">
        <v>5149</v>
      </c>
      <c r="B6" t="s">
        <v>8227</v>
      </c>
      <c r="E6" t="b">
        <v>1</v>
      </c>
    </row>
    <row r="7" spans="1:5">
      <c r="A7" t="s">
        <v>5191</v>
      </c>
      <c r="B7" t="s">
        <v>8228</v>
      </c>
      <c r="E7" t="b">
        <v>1</v>
      </c>
    </row>
    <row r="8" spans="1:5">
      <c r="A8" t="s">
        <v>5153</v>
      </c>
      <c r="B8" t="s">
        <v>8229</v>
      </c>
      <c r="E8" t="b">
        <v>1</v>
      </c>
    </row>
    <row r="9" spans="1:5">
      <c r="A9" t="s">
        <v>5143</v>
      </c>
      <c r="B9" t="s">
        <v>8230</v>
      </c>
      <c r="E9" t="b">
        <v>1</v>
      </c>
    </row>
    <row r="10" spans="1:5">
      <c r="A10" t="s">
        <v>5145</v>
      </c>
      <c r="B10" t="s">
        <v>8231</v>
      </c>
      <c r="E10" t="b">
        <v>1</v>
      </c>
    </row>
    <row r="11" spans="1:5">
      <c r="A11" t="s">
        <v>5133</v>
      </c>
      <c r="B11" t="s">
        <v>3</v>
      </c>
      <c r="E11" t="b">
        <v>1</v>
      </c>
    </row>
    <row r="12" spans="1:5">
      <c r="A12" t="s">
        <v>5147</v>
      </c>
      <c r="B12" t="s">
        <v>8232</v>
      </c>
      <c r="E12" t="b">
        <v>1</v>
      </c>
    </row>
    <row r="13" spans="1:5">
      <c r="A13" t="s">
        <v>5139</v>
      </c>
      <c r="B13" t="s">
        <v>8233</v>
      </c>
      <c r="E13" t="b">
        <v>1</v>
      </c>
    </row>
    <row r="14" spans="1:5">
      <c r="A14" t="s">
        <v>5137</v>
      </c>
      <c r="B14" t="s">
        <v>8234</v>
      </c>
      <c r="E14" t="b">
        <v>1</v>
      </c>
    </row>
    <row r="15" spans="1:5">
      <c r="A15" t="s">
        <v>5135</v>
      </c>
      <c r="B15" t="s">
        <v>8235</v>
      </c>
      <c r="E15" t="b">
        <v>1</v>
      </c>
    </row>
    <row r="16" spans="1:5">
      <c r="A16" t="s">
        <v>5127</v>
      </c>
      <c r="B16" t="s">
        <v>8236</v>
      </c>
      <c r="E16" t="b">
        <v>1</v>
      </c>
    </row>
  </sheetData>
  <pageMargins left="0.75" right="0.75" top="1" bottom="1" header="0.5" footer="0.5"/>
  <tableParts count="1">
    <tablePart r:id="rId1"/>
  </tableParts>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7510C-BF22-415C-9A3D-D7F3AC253424}">
  <dimension ref="A1:E25"/>
  <sheetViews>
    <sheetView workbookViewId="0">
      <selection activeCell="A2" sqref="A2:E2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5137</v>
      </c>
      <c r="B2" t="s">
        <v>8199</v>
      </c>
      <c r="E2" t="b">
        <v>1</v>
      </c>
    </row>
    <row r="3" spans="1:5">
      <c r="A3" t="s">
        <v>5193</v>
      </c>
      <c r="B3" t="s">
        <v>8200</v>
      </c>
      <c r="E3" t="b">
        <v>1</v>
      </c>
    </row>
    <row r="4" spans="1:5">
      <c r="A4" t="s">
        <v>5141</v>
      </c>
      <c r="B4" t="s">
        <v>8201</v>
      </c>
      <c r="E4" t="b">
        <v>1</v>
      </c>
    </row>
    <row r="5" spans="1:5">
      <c r="A5" t="s">
        <v>5129</v>
      </c>
      <c r="B5" t="s">
        <v>8202</v>
      </c>
      <c r="E5" t="b">
        <v>1</v>
      </c>
    </row>
    <row r="6" spans="1:5">
      <c r="A6" t="s">
        <v>5131</v>
      </c>
      <c r="B6" t="s">
        <v>8203</v>
      </c>
      <c r="E6" t="b">
        <v>1</v>
      </c>
    </row>
    <row r="7" spans="1:5">
      <c r="A7" t="s">
        <v>5147</v>
      </c>
      <c r="B7" t="s">
        <v>8204</v>
      </c>
      <c r="E7" t="b">
        <v>1</v>
      </c>
    </row>
    <row r="8" spans="1:5">
      <c r="A8" t="s">
        <v>5145</v>
      </c>
      <c r="B8" t="s">
        <v>8205</v>
      </c>
      <c r="E8" t="b">
        <v>1</v>
      </c>
    </row>
    <row r="9" spans="1:5">
      <c r="A9" t="s">
        <v>5208</v>
      </c>
      <c r="B9" t="s">
        <v>8206</v>
      </c>
      <c r="E9" t="b">
        <v>1</v>
      </c>
    </row>
    <row r="10" spans="1:5">
      <c r="A10" t="s">
        <v>5191</v>
      </c>
      <c r="B10" t="s">
        <v>8207</v>
      </c>
      <c r="E10" t="b">
        <v>1</v>
      </c>
    </row>
    <row r="11" spans="1:5">
      <c r="A11" t="s">
        <v>5153</v>
      </c>
      <c r="B11" t="s">
        <v>8208</v>
      </c>
      <c r="E11" t="b">
        <v>1</v>
      </c>
    </row>
    <row r="12" spans="1:5">
      <c r="A12" t="s">
        <v>5135</v>
      </c>
      <c r="B12" t="s">
        <v>8209</v>
      </c>
      <c r="E12" t="b">
        <v>1</v>
      </c>
    </row>
    <row r="13" spans="1:5">
      <c r="A13" t="s">
        <v>5149</v>
      </c>
      <c r="B13" t="s">
        <v>8210</v>
      </c>
      <c r="E13" t="b">
        <v>1</v>
      </c>
    </row>
    <row r="14" spans="1:5">
      <c r="A14" t="s">
        <v>5133</v>
      </c>
      <c r="B14" t="s">
        <v>8211</v>
      </c>
      <c r="E14" t="b">
        <v>1</v>
      </c>
    </row>
    <row r="15" spans="1:5">
      <c r="A15" t="s">
        <v>5204</v>
      </c>
      <c r="B15" t="s">
        <v>8212</v>
      </c>
      <c r="E15" t="b">
        <v>1</v>
      </c>
    </row>
    <row r="16" spans="1:5">
      <c r="A16" t="s">
        <v>5200</v>
      </c>
      <c r="B16" t="s">
        <v>8213</v>
      </c>
      <c r="E16" t="b">
        <v>1</v>
      </c>
    </row>
    <row r="17" spans="1:5">
      <c r="A17" t="s">
        <v>5202</v>
      </c>
      <c r="B17" t="s">
        <v>8214</v>
      </c>
      <c r="E17" t="b">
        <v>1</v>
      </c>
    </row>
    <row r="18" spans="1:5">
      <c r="A18" t="s">
        <v>5143</v>
      </c>
      <c r="B18" t="s">
        <v>8215</v>
      </c>
      <c r="E18" t="b">
        <v>1</v>
      </c>
    </row>
    <row r="19" spans="1:5">
      <c r="A19" t="s">
        <v>5198</v>
      </c>
      <c r="B19" t="s">
        <v>8216</v>
      </c>
      <c r="E19" t="b">
        <v>1</v>
      </c>
    </row>
    <row r="20" spans="1:5">
      <c r="A20" t="s">
        <v>5139</v>
      </c>
      <c r="B20" t="s">
        <v>8217</v>
      </c>
      <c r="E20" t="b">
        <v>1</v>
      </c>
    </row>
    <row r="21" spans="1:5">
      <c r="A21" t="s">
        <v>5210</v>
      </c>
      <c r="B21" t="s">
        <v>8218</v>
      </c>
      <c r="E21" t="b">
        <v>1</v>
      </c>
    </row>
    <row r="22" spans="1:5">
      <c r="A22" t="s">
        <v>5213</v>
      </c>
      <c r="B22" t="s">
        <v>8222</v>
      </c>
      <c r="E22" t="b">
        <v>1</v>
      </c>
    </row>
    <row r="23" spans="1:5">
      <c r="A23" t="s">
        <v>5151</v>
      </c>
      <c r="B23" t="s">
        <v>8219</v>
      </c>
      <c r="E23" t="b">
        <v>1</v>
      </c>
    </row>
    <row r="24" spans="1:5">
      <c r="A24" t="s">
        <v>5127</v>
      </c>
      <c r="B24" t="s">
        <v>8220</v>
      </c>
      <c r="E24" t="b">
        <v>1</v>
      </c>
    </row>
    <row r="25" spans="1:5">
      <c r="A25" t="s">
        <v>5196</v>
      </c>
      <c r="B25" t="s">
        <v>8221</v>
      </c>
      <c r="E25" t="b">
        <v>1</v>
      </c>
    </row>
  </sheetData>
  <pageMargins left="0.75" right="0.75" top="1" bottom="1" header="0.5" footer="0.5"/>
  <tableParts count="1">
    <tablePart r:id="rId1"/>
  </tableParts>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77085-6117-42A8-BEF7-3089CA73E7A0}">
  <dimension ref="A1:E77"/>
  <sheetViews>
    <sheetView workbookViewId="0">
      <selection activeCell="A2" sqref="A2:E7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2309</v>
      </c>
      <c r="B2" t="s">
        <v>8123</v>
      </c>
      <c r="E2" t="b">
        <v>1</v>
      </c>
    </row>
    <row r="3" spans="1:5">
      <c r="A3" t="s">
        <v>5215</v>
      </c>
      <c r="B3" t="s">
        <v>8124</v>
      </c>
      <c r="E3" t="b">
        <v>1</v>
      </c>
    </row>
    <row r="4" spans="1:5">
      <c r="A4" t="s">
        <v>5219</v>
      </c>
      <c r="B4" t="s">
        <v>8125</v>
      </c>
      <c r="E4" t="b">
        <v>1</v>
      </c>
    </row>
    <row r="5" spans="1:5">
      <c r="A5" t="s">
        <v>4035</v>
      </c>
      <c r="B5" t="s">
        <v>8126</v>
      </c>
      <c r="E5" t="b">
        <v>1</v>
      </c>
    </row>
    <row r="6" spans="1:5">
      <c r="A6" t="s">
        <v>5267</v>
      </c>
      <c r="B6" t="s">
        <v>8127</v>
      </c>
      <c r="E6" t="b">
        <v>1</v>
      </c>
    </row>
    <row r="7" spans="1:5">
      <c r="A7" t="s">
        <v>5137</v>
      </c>
      <c r="B7" t="s">
        <v>8128</v>
      </c>
      <c r="E7" t="b">
        <v>1</v>
      </c>
    </row>
    <row r="8" spans="1:5">
      <c r="A8" t="s">
        <v>5145</v>
      </c>
      <c r="B8" t="s">
        <v>8129</v>
      </c>
      <c r="E8" t="b">
        <v>1</v>
      </c>
    </row>
    <row r="9" spans="1:5">
      <c r="A9" t="s">
        <v>5131</v>
      </c>
      <c r="B9" t="s">
        <v>8130</v>
      </c>
      <c r="E9" t="b">
        <v>1</v>
      </c>
    </row>
    <row r="10" spans="1:5">
      <c r="A10" t="s">
        <v>1925</v>
      </c>
      <c r="B10" t="s">
        <v>8131</v>
      </c>
      <c r="E10" t="b">
        <v>1</v>
      </c>
    </row>
    <row r="11" spans="1:5">
      <c r="A11" t="s">
        <v>5135</v>
      </c>
      <c r="B11" t="s">
        <v>8132</v>
      </c>
      <c r="E11" t="b">
        <v>1</v>
      </c>
    </row>
    <row r="12" spans="1:5">
      <c r="A12" t="s">
        <v>5261</v>
      </c>
      <c r="B12" t="s">
        <v>8133</v>
      </c>
      <c r="E12" t="b">
        <v>1</v>
      </c>
    </row>
    <row r="13" spans="1:5">
      <c r="A13" t="s">
        <v>5229</v>
      </c>
      <c r="B13" t="s">
        <v>8134</v>
      </c>
      <c r="E13" t="b">
        <v>1</v>
      </c>
    </row>
    <row r="14" spans="1:5">
      <c r="A14" t="s">
        <v>5213</v>
      </c>
      <c r="B14" t="s">
        <v>8135</v>
      </c>
      <c r="E14" t="b">
        <v>1</v>
      </c>
    </row>
    <row r="15" spans="1:5">
      <c r="A15" t="s">
        <v>5129</v>
      </c>
      <c r="B15" t="s">
        <v>8136</v>
      </c>
      <c r="E15" t="b">
        <v>1</v>
      </c>
    </row>
    <row r="16" spans="1:5">
      <c r="A16" t="s">
        <v>2243</v>
      </c>
      <c r="B16" t="s">
        <v>8137</v>
      </c>
      <c r="E16" t="b">
        <v>1</v>
      </c>
    </row>
    <row r="17" spans="1:5">
      <c r="A17" t="s">
        <v>3741</v>
      </c>
      <c r="B17" t="s">
        <v>8138</v>
      </c>
      <c r="E17" t="b">
        <v>1</v>
      </c>
    </row>
    <row r="18" spans="1:5">
      <c r="A18" t="s">
        <v>5143</v>
      </c>
      <c r="B18" t="s">
        <v>8139</v>
      </c>
      <c r="E18" t="b">
        <v>1</v>
      </c>
    </row>
    <row r="19" spans="1:5">
      <c r="A19" t="s">
        <v>839</v>
      </c>
      <c r="B19" t="s">
        <v>8140</v>
      </c>
      <c r="E19" t="b">
        <v>1</v>
      </c>
    </row>
    <row r="20" spans="1:5">
      <c r="A20" t="s">
        <v>5057</v>
      </c>
      <c r="B20" t="s">
        <v>8141</v>
      </c>
      <c r="E20" t="b">
        <v>1</v>
      </c>
    </row>
    <row r="21" spans="1:5">
      <c r="A21" t="s">
        <v>2999</v>
      </c>
      <c r="B21" t="s">
        <v>8142</v>
      </c>
      <c r="E21" t="b">
        <v>1</v>
      </c>
    </row>
    <row r="22" spans="1:5">
      <c r="A22" t="s">
        <v>1315</v>
      </c>
      <c r="B22" t="s">
        <v>8143</v>
      </c>
      <c r="E22" t="b">
        <v>1</v>
      </c>
    </row>
    <row r="23" spans="1:5">
      <c r="A23" t="s">
        <v>4051</v>
      </c>
      <c r="B23" t="s">
        <v>8144</v>
      </c>
      <c r="E23" t="b">
        <v>1</v>
      </c>
    </row>
    <row r="24" spans="1:5">
      <c r="A24" t="s">
        <v>5191</v>
      </c>
      <c r="B24" t="s">
        <v>8145</v>
      </c>
      <c r="E24" t="b">
        <v>1</v>
      </c>
    </row>
    <row r="25" spans="1:5">
      <c r="A25" t="s">
        <v>3107</v>
      </c>
      <c r="B25" t="s">
        <v>8146</v>
      </c>
      <c r="E25" t="b">
        <v>1</v>
      </c>
    </row>
    <row r="26" spans="1:5">
      <c r="A26" t="s">
        <v>3973</v>
      </c>
      <c r="B26" t="s">
        <v>8147</v>
      </c>
      <c r="E26" t="b">
        <v>1</v>
      </c>
    </row>
    <row r="27" spans="1:5">
      <c r="A27" t="s">
        <v>5147</v>
      </c>
      <c r="B27" t="s">
        <v>8148</v>
      </c>
      <c r="E27" t="b">
        <v>1</v>
      </c>
    </row>
    <row r="28" spans="1:5">
      <c r="A28" t="s">
        <v>5149</v>
      </c>
      <c r="B28" t="s">
        <v>8149</v>
      </c>
      <c r="E28" t="b">
        <v>1</v>
      </c>
    </row>
    <row r="29" spans="1:5">
      <c r="A29" t="s">
        <v>5221</v>
      </c>
      <c r="B29" t="s">
        <v>8150</v>
      </c>
      <c r="E29" t="b">
        <v>1</v>
      </c>
    </row>
    <row r="30" spans="1:5">
      <c r="A30" t="s">
        <v>5193</v>
      </c>
      <c r="B30" t="s">
        <v>8151</v>
      </c>
      <c r="E30" t="b">
        <v>1</v>
      </c>
    </row>
    <row r="31" spans="1:5">
      <c r="A31" t="s">
        <v>4089</v>
      </c>
      <c r="B31" t="s">
        <v>8152</v>
      </c>
      <c r="E31" t="b">
        <v>1</v>
      </c>
    </row>
    <row r="32" spans="1:5">
      <c r="A32" t="s">
        <v>5182</v>
      </c>
      <c r="B32" t="s">
        <v>8153</v>
      </c>
      <c r="E32" t="b">
        <v>1</v>
      </c>
    </row>
    <row r="33" spans="1:5">
      <c r="A33" t="s">
        <v>5210</v>
      </c>
      <c r="B33" t="s">
        <v>8154</v>
      </c>
      <c r="E33" t="b">
        <v>1</v>
      </c>
    </row>
    <row r="34" spans="1:5">
      <c r="A34" t="s">
        <v>5139</v>
      </c>
      <c r="B34" t="s">
        <v>8155</v>
      </c>
      <c r="E34" t="b">
        <v>1</v>
      </c>
    </row>
    <row r="35" spans="1:5">
      <c r="A35" t="s">
        <v>5231</v>
      </c>
      <c r="B35" t="s">
        <v>8156</v>
      </c>
      <c r="E35" t="b">
        <v>1</v>
      </c>
    </row>
    <row r="36" spans="1:5">
      <c r="A36" t="s">
        <v>2003</v>
      </c>
      <c r="B36" t="s">
        <v>8157</v>
      </c>
      <c r="E36" t="b">
        <v>1</v>
      </c>
    </row>
    <row r="37" spans="1:5">
      <c r="A37" t="s">
        <v>5225</v>
      </c>
      <c r="B37" t="s">
        <v>8158</v>
      </c>
      <c r="E37" t="b">
        <v>1</v>
      </c>
    </row>
    <row r="38" spans="1:5">
      <c r="A38" t="s">
        <v>3545</v>
      </c>
      <c r="B38" t="s">
        <v>8159</v>
      </c>
      <c r="E38" t="b">
        <v>1</v>
      </c>
    </row>
    <row r="39" spans="1:5">
      <c r="A39" t="s">
        <v>1439</v>
      </c>
      <c r="B39" t="s">
        <v>8160</v>
      </c>
      <c r="E39" t="b">
        <v>1</v>
      </c>
    </row>
    <row r="40" spans="1:5">
      <c r="A40" t="s">
        <v>2663</v>
      </c>
      <c r="B40" t="s">
        <v>8161</v>
      </c>
      <c r="E40" t="b">
        <v>1</v>
      </c>
    </row>
    <row r="41" spans="1:5">
      <c r="A41" t="s">
        <v>5233</v>
      </c>
      <c r="B41" t="s">
        <v>8162</v>
      </c>
      <c r="E41" t="b">
        <v>1</v>
      </c>
    </row>
    <row r="42" spans="1:5">
      <c r="A42" t="s">
        <v>5235</v>
      </c>
      <c r="B42" t="s">
        <v>8163</v>
      </c>
      <c r="E42" t="b">
        <v>1</v>
      </c>
    </row>
    <row r="43" spans="1:5">
      <c r="A43" t="s">
        <v>777</v>
      </c>
      <c r="B43" t="s">
        <v>8164</v>
      </c>
      <c r="E43" t="b">
        <v>1</v>
      </c>
    </row>
    <row r="44" spans="1:5">
      <c r="A44" t="s">
        <v>1707</v>
      </c>
      <c r="B44" t="s">
        <v>8165</v>
      </c>
      <c r="E44" t="b">
        <v>1</v>
      </c>
    </row>
    <row r="45" spans="1:5">
      <c r="A45" t="s">
        <v>3673</v>
      </c>
      <c r="B45" t="s">
        <v>8166</v>
      </c>
      <c r="E45" t="b">
        <v>1</v>
      </c>
    </row>
    <row r="46" spans="1:5">
      <c r="A46" t="s">
        <v>5196</v>
      </c>
      <c r="B46" t="s">
        <v>8167</v>
      </c>
      <c r="E46" t="b">
        <v>1</v>
      </c>
    </row>
    <row r="47" spans="1:5">
      <c r="A47" t="s">
        <v>5151</v>
      </c>
      <c r="B47" t="s">
        <v>8168</v>
      </c>
      <c r="E47" t="b">
        <v>1</v>
      </c>
    </row>
    <row r="48" spans="1:5">
      <c r="A48" t="s">
        <v>1921</v>
      </c>
      <c r="B48" t="s">
        <v>8198</v>
      </c>
      <c r="E48" t="b">
        <v>1</v>
      </c>
    </row>
    <row r="49" spans="1:5">
      <c r="A49" t="s">
        <v>5237</v>
      </c>
      <c r="B49" t="s">
        <v>8169</v>
      </c>
      <c r="E49" t="b">
        <v>1</v>
      </c>
    </row>
    <row r="50" spans="1:5">
      <c r="A50" t="s">
        <v>5187</v>
      </c>
      <c r="B50" t="s">
        <v>8170</v>
      </c>
      <c r="E50" t="b">
        <v>1</v>
      </c>
    </row>
    <row r="51" spans="1:5">
      <c r="A51" t="s">
        <v>5198</v>
      </c>
      <c r="B51" t="s">
        <v>8171</v>
      </c>
      <c r="E51" t="b">
        <v>1</v>
      </c>
    </row>
    <row r="52" spans="1:5">
      <c r="A52" t="s">
        <v>5200</v>
      </c>
      <c r="B52" t="s">
        <v>8172</v>
      </c>
      <c r="E52" t="b">
        <v>1</v>
      </c>
    </row>
    <row r="53" spans="1:5">
      <c r="A53" t="s">
        <v>449</v>
      </c>
      <c r="B53" t="s">
        <v>8173</v>
      </c>
      <c r="E53" t="b">
        <v>1</v>
      </c>
    </row>
    <row r="54" spans="1:5">
      <c r="A54" t="s">
        <v>5133</v>
      </c>
      <c r="B54" t="s">
        <v>8174</v>
      </c>
      <c r="E54" t="b">
        <v>1</v>
      </c>
    </row>
    <row r="55" spans="1:5">
      <c r="A55" t="s">
        <v>5202</v>
      </c>
      <c r="B55" t="s">
        <v>8175</v>
      </c>
      <c r="E55" t="b">
        <v>1</v>
      </c>
    </row>
    <row r="56" spans="1:5">
      <c r="A56" t="s">
        <v>5245</v>
      </c>
      <c r="B56" t="s">
        <v>8176</v>
      </c>
      <c r="E56" t="b">
        <v>1</v>
      </c>
    </row>
    <row r="57" spans="1:5">
      <c r="A57" t="s">
        <v>2539</v>
      </c>
      <c r="B57" t="s">
        <v>8177</v>
      </c>
      <c r="E57" t="b">
        <v>1</v>
      </c>
    </row>
    <row r="58" spans="1:5">
      <c r="A58" t="s">
        <v>1975</v>
      </c>
      <c r="B58" t="s">
        <v>8178</v>
      </c>
      <c r="E58" t="b">
        <v>1</v>
      </c>
    </row>
    <row r="59" spans="1:5">
      <c r="A59" t="s">
        <v>2743</v>
      </c>
      <c r="B59" t="s">
        <v>8179</v>
      </c>
      <c r="E59" t="b">
        <v>1</v>
      </c>
    </row>
    <row r="60" spans="1:5">
      <c r="A60" t="s">
        <v>5250</v>
      </c>
      <c r="B60" t="s">
        <v>8180</v>
      </c>
      <c r="E60" t="b">
        <v>1</v>
      </c>
    </row>
    <row r="61" spans="1:5">
      <c r="A61" t="s">
        <v>5204</v>
      </c>
      <c r="B61" t="s">
        <v>8181</v>
      </c>
      <c r="E61" t="b">
        <v>1</v>
      </c>
    </row>
    <row r="62" spans="1:5">
      <c r="A62" t="s">
        <v>5115</v>
      </c>
      <c r="B62" t="s">
        <v>8182</v>
      </c>
      <c r="E62" t="b">
        <v>1</v>
      </c>
    </row>
    <row r="63" spans="1:5">
      <c r="A63" t="s">
        <v>3949</v>
      </c>
      <c r="B63" t="s">
        <v>8183</v>
      </c>
      <c r="E63" t="b">
        <v>1</v>
      </c>
    </row>
    <row r="64" spans="1:5">
      <c r="A64" t="s">
        <v>669</v>
      </c>
      <c r="B64" t="s">
        <v>8184</v>
      </c>
      <c r="E64" t="b">
        <v>1</v>
      </c>
    </row>
    <row r="65" spans="1:5">
      <c r="A65" t="s">
        <v>2871</v>
      </c>
      <c r="B65" t="s">
        <v>8185</v>
      </c>
      <c r="E65" t="b">
        <v>1</v>
      </c>
    </row>
    <row r="66" spans="1:5">
      <c r="A66" t="s">
        <v>5248</v>
      </c>
      <c r="B66" t="s">
        <v>8186</v>
      </c>
      <c r="E66" t="b">
        <v>1</v>
      </c>
    </row>
    <row r="67" spans="1:5">
      <c r="A67" t="s">
        <v>635</v>
      </c>
      <c r="B67" t="s">
        <v>8187</v>
      </c>
      <c r="E67" t="b">
        <v>1</v>
      </c>
    </row>
    <row r="68" spans="1:5">
      <c r="A68" t="s">
        <v>3643</v>
      </c>
      <c r="B68" t="s">
        <v>8188</v>
      </c>
      <c r="E68" t="b">
        <v>1</v>
      </c>
    </row>
    <row r="69" spans="1:5">
      <c r="A69" t="s">
        <v>2513</v>
      </c>
      <c r="B69" t="s">
        <v>8189</v>
      </c>
      <c r="E69" t="b">
        <v>1</v>
      </c>
    </row>
    <row r="70" spans="1:5">
      <c r="A70" t="s">
        <v>5153</v>
      </c>
      <c r="B70" t="s">
        <v>8190</v>
      </c>
      <c r="E70" t="b">
        <v>1</v>
      </c>
    </row>
    <row r="71" spans="1:5">
      <c r="A71" t="s">
        <v>5127</v>
      </c>
      <c r="B71" t="s">
        <v>8191</v>
      </c>
      <c r="E71" t="b">
        <v>1</v>
      </c>
    </row>
    <row r="72" spans="1:5">
      <c r="A72" t="s">
        <v>5227</v>
      </c>
      <c r="B72" t="s">
        <v>8192</v>
      </c>
      <c r="E72" t="b">
        <v>1</v>
      </c>
    </row>
    <row r="73" spans="1:5">
      <c r="A73" t="s">
        <v>5208</v>
      </c>
      <c r="B73" t="s">
        <v>8193</v>
      </c>
      <c r="E73" t="b">
        <v>1</v>
      </c>
    </row>
    <row r="74" spans="1:5">
      <c r="A74" t="s">
        <v>1105</v>
      </c>
      <c r="B74" t="s">
        <v>8194</v>
      </c>
      <c r="E74" t="b">
        <v>1</v>
      </c>
    </row>
    <row r="75" spans="1:5">
      <c r="A75" t="s">
        <v>5141</v>
      </c>
      <c r="B75" t="s">
        <v>8195</v>
      </c>
      <c r="E75" t="b">
        <v>1</v>
      </c>
    </row>
    <row r="76" spans="1:5">
      <c r="A76" t="s">
        <v>1347</v>
      </c>
      <c r="B76" t="s">
        <v>8196</v>
      </c>
      <c r="E76" t="b">
        <v>1</v>
      </c>
    </row>
    <row r="77" spans="1:5">
      <c r="A77" t="s">
        <v>5252</v>
      </c>
      <c r="B77" t="s">
        <v>8197</v>
      </c>
      <c r="E77" t="b">
        <v>1</v>
      </c>
    </row>
  </sheetData>
  <pageMargins left="0.75" right="0.75" top="1" bottom="1" header="0.5" footer="0.5"/>
  <tableParts count="1">
    <tablePart r:id="rId1"/>
  </tablePart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39ECA-A8F9-4A93-ABBD-FF89FB885A47}">
  <dimension ref="A1:E13"/>
  <sheetViews>
    <sheetView workbookViewId="0">
      <selection activeCell="A2" sqref="A2:E1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8111</v>
      </c>
      <c r="B2" t="s">
        <v>8077</v>
      </c>
      <c r="E2" t="b">
        <v>1</v>
      </c>
    </row>
    <row r="3" spans="1:5">
      <c r="A3" t="s">
        <v>8112</v>
      </c>
      <c r="B3" t="s">
        <v>8078</v>
      </c>
      <c r="E3" t="b">
        <v>1</v>
      </c>
    </row>
    <row r="4" spans="1:5">
      <c r="A4" t="s">
        <v>8113</v>
      </c>
      <c r="B4" t="s">
        <v>8081</v>
      </c>
      <c r="E4" t="b">
        <v>1</v>
      </c>
    </row>
    <row r="5" spans="1:5">
      <c r="A5" t="s">
        <v>8114</v>
      </c>
      <c r="B5" t="s">
        <v>8115</v>
      </c>
      <c r="E5" t="b">
        <v>1</v>
      </c>
    </row>
    <row r="6" spans="1:5">
      <c r="A6" t="s">
        <v>8116</v>
      </c>
      <c r="B6" t="s">
        <v>8117</v>
      </c>
      <c r="E6" t="b">
        <v>1</v>
      </c>
    </row>
    <row r="7" spans="1:5">
      <c r="A7" t="s">
        <v>5552</v>
      </c>
      <c r="B7" t="s">
        <v>8083</v>
      </c>
      <c r="E7" t="b">
        <v>1</v>
      </c>
    </row>
    <row r="8" spans="1:5">
      <c r="A8" t="s">
        <v>8118</v>
      </c>
      <c r="B8" t="s">
        <v>8084</v>
      </c>
      <c r="E8" t="b">
        <v>1</v>
      </c>
    </row>
    <row r="9" spans="1:5">
      <c r="A9" t="s">
        <v>5548</v>
      </c>
      <c r="B9" t="s">
        <v>8085</v>
      </c>
      <c r="E9" t="b">
        <v>1</v>
      </c>
    </row>
    <row r="10" spans="1:5">
      <c r="A10" t="s">
        <v>5504</v>
      </c>
      <c r="B10" t="s">
        <v>5408</v>
      </c>
      <c r="E10" t="b">
        <v>1</v>
      </c>
    </row>
    <row r="11" spans="1:5">
      <c r="A11" t="s">
        <v>8119</v>
      </c>
      <c r="B11" t="s">
        <v>8120</v>
      </c>
      <c r="E11" t="b">
        <v>1</v>
      </c>
    </row>
    <row r="12" spans="1:5">
      <c r="A12" t="s">
        <v>8121</v>
      </c>
      <c r="B12" t="s">
        <v>8086</v>
      </c>
      <c r="E12" t="b">
        <v>1</v>
      </c>
    </row>
    <row r="13" spans="1:5">
      <c r="A13" t="s">
        <v>8122</v>
      </c>
      <c r="B13" t="s">
        <v>8089</v>
      </c>
      <c r="E13" t="b">
        <v>1</v>
      </c>
    </row>
  </sheetData>
  <pageMargins left="0.75" right="0.75" top="1" bottom="1" header="0.5" footer="0.5"/>
  <tableParts count="1">
    <tablePart r:id="rId1"/>
  </tableParts>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4FEF7-FC8E-4892-8FA7-8708BD5E73D4}">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8101</v>
      </c>
      <c r="B2" t="s">
        <v>8102</v>
      </c>
      <c r="E2" t="b">
        <v>1</v>
      </c>
    </row>
    <row r="3" spans="1:5">
      <c r="A3" t="s">
        <v>8103</v>
      </c>
      <c r="B3" t="s">
        <v>8104</v>
      </c>
      <c r="E3" t="b">
        <v>1</v>
      </c>
    </row>
    <row r="4" spans="1:5">
      <c r="A4" t="s">
        <v>8105</v>
      </c>
      <c r="B4" t="s">
        <v>8106</v>
      </c>
      <c r="E4" t="b">
        <v>1</v>
      </c>
    </row>
    <row r="5" spans="1:5">
      <c r="A5" t="s">
        <v>8109</v>
      </c>
      <c r="B5" t="s">
        <v>8110</v>
      </c>
      <c r="E5" t="b">
        <v>1</v>
      </c>
    </row>
    <row r="6" spans="1:5">
      <c r="A6" t="s">
        <v>8107</v>
      </c>
      <c r="B6" t="s">
        <v>8108</v>
      </c>
      <c r="E6" t="b">
        <v>1</v>
      </c>
    </row>
    <row r="7" spans="1:5">
      <c r="A7" t="s">
        <v>5504</v>
      </c>
      <c r="B7" t="s">
        <v>5408</v>
      </c>
      <c r="E7" t="b">
        <v>1</v>
      </c>
    </row>
  </sheetData>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521E0-6441-4A80-A89C-C33F6089B23D}">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8543</v>
      </c>
      <c r="B2" t="s">
        <v>8547</v>
      </c>
      <c r="E2" t="b">
        <v>1</v>
      </c>
    </row>
    <row r="3" spans="1:5">
      <c r="A3" t="s">
        <v>8539</v>
      </c>
      <c r="B3" t="s">
        <v>8548</v>
      </c>
      <c r="E3" t="b">
        <v>1</v>
      </c>
    </row>
    <row r="4" spans="1:5">
      <c r="A4" t="s">
        <v>5513</v>
      </c>
      <c r="B4" t="s">
        <v>5408</v>
      </c>
      <c r="E4" t="b">
        <v>1</v>
      </c>
    </row>
  </sheetData>
  <pageMargins left="0.75" right="0.75" top="1" bottom="1" header="0.5" footer="0.5"/>
  <tableParts count="1">
    <tablePart r:id="rId1"/>
  </tablePart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11FE1-17B9-4826-A954-0F58FE6A306C}">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8093</v>
      </c>
      <c r="B2" t="s">
        <v>5165</v>
      </c>
      <c r="E2" t="b">
        <v>1</v>
      </c>
    </row>
    <row r="3" spans="1:5">
      <c r="A3" t="s">
        <v>8094</v>
      </c>
      <c r="B3" t="s">
        <v>5228</v>
      </c>
      <c r="E3" t="b">
        <v>1</v>
      </c>
    </row>
    <row r="4" spans="1:5">
      <c r="A4" t="s">
        <v>8095</v>
      </c>
      <c r="B4" t="s">
        <v>8096</v>
      </c>
      <c r="E4" t="b">
        <v>1</v>
      </c>
    </row>
    <row r="5" spans="1:5">
      <c r="A5" t="s">
        <v>8097</v>
      </c>
      <c r="B5" t="s">
        <v>8098</v>
      </c>
      <c r="E5" t="b">
        <v>1</v>
      </c>
    </row>
    <row r="6" spans="1:5">
      <c r="A6" t="s">
        <v>8099</v>
      </c>
      <c r="B6" t="s">
        <v>8100</v>
      </c>
      <c r="E6" t="b">
        <v>1</v>
      </c>
    </row>
    <row r="7" spans="1:5">
      <c r="A7" t="s">
        <v>5504</v>
      </c>
      <c r="B7" t="s">
        <v>5408</v>
      </c>
      <c r="E7" t="b">
        <v>1</v>
      </c>
    </row>
  </sheetData>
  <pageMargins left="0.75" right="0.75" top="1" bottom="1" header="0.5" footer="0.5"/>
  <tableParts count="1">
    <tablePart r:id="rId1"/>
  </tableParts>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CC169-0C1B-4D09-AC93-A18F3211B1A7}">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5127</v>
      </c>
      <c r="B2" t="s">
        <v>8092</v>
      </c>
      <c r="E2" t="b">
        <v>1</v>
      </c>
    </row>
    <row r="3" spans="1:5">
      <c r="A3" t="s">
        <v>5129</v>
      </c>
      <c r="B3" t="s">
        <v>8091</v>
      </c>
      <c r="E3" t="b">
        <v>1</v>
      </c>
    </row>
    <row r="4" spans="1:5">
      <c r="A4" t="s">
        <v>5137</v>
      </c>
      <c r="B4" t="s">
        <v>150</v>
      </c>
      <c r="E4" t="b">
        <v>1</v>
      </c>
    </row>
  </sheetData>
  <pageMargins left="0.75" right="0.75" top="1" bottom="1" header="0.5" footer="0.5"/>
  <tableParts count="1">
    <tablePart r:id="rId1"/>
  </tablePart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0F09-0F66-4EF5-BAAE-DBBE22B4585F}">
  <dimension ref="A1:E15"/>
  <sheetViews>
    <sheetView workbookViewId="0">
      <selection activeCell="A2" sqref="A2:E1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5137</v>
      </c>
      <c r="B2" t="s">
        <v>8077</v>
      </c>
      <c r="E2" t="b">
        <v>1</v>
      </c>
    </row>
    <row r="3" spans="1:5">
      <c r="A3" t="s">
        <v>5127</v>
      </c>
      <c r="B3" t="s">
        <v>8078</v>
      </c>
      <c r="E3" t="b">
        <v>1</v>
      </c>
    </row>
    <row r="4" spans="1:5">
      <c r="A4" t="s">
        <v>5129</v>
      </c>
      <c r="B4" t="s">
        <v>8079</v>
      </c>
      <c r="E4" t="b">
        <v>1</v>
      </c>
    </row>
    <row r="5" spans="1:5">
      <c r="A5" t="s">
        <v>5131</v>
      </c>
      <c r="B5" t="s">
        <v>8080</v>
      </c>
      <c r="E5" t="b">
        <v>1</v>
      </c>
    </row>
    <row r="6" spans="1:5">
      <c r="A6" t="s">
        <v>5133</v>
      </c>
      <c r="B6" t="s">
        <v>8081</v>
      </c>
      <c r="E6" t="b">
        <v>1</v>
      </c>
    </row>
    <row r="7" spans="1:5">
      <c r="A7" t="s">
        <v>5135</v>
      </c>
      <c r="B7" t="s">
        <v>8082</v>
      </c>
      <c r="E7" t="b">
        <v>1</v>
      </c>
    </row>
    <row r="8" spans="1:5">
      <c r="A8" t="s">
        <v>5139</v>
      </c>
      <c r="B8" t="s">
        <v>8083</v>
      </c>
      <c r="E8" t="b">
        <v>1</v>
      </c>
    </row>
    <row r="9" spans="1:5">
      <c r="A9" t="s">
        <v>5141</v>
      </c>
      <c r="B9" t="s">
        <v>8084</v>
      </c>
      <c r="E9" t="b">
        <v>1</v>
      </c>
    </row>
    <row r="10" spans="1:5">
      <c r="A10" t="s">
        <v>5143</v>
      </c>
      <c r="B10" t="s">
        <v>8085</v>
      </c>
      <c r="E10" t="b">
        <v>1</v>
      </c>
    </row>
    <row r="11" spans="1:5">
      <c r="A11" t="s">
        <v>5145</v>
      </c>
      <c r="B11" t="s">
        <v>8086</v>
      </c>
      <c r="E11" t="b">
        <v>1</v>
      </c>
    </row>
    <row r="12" spans="1:5">
      <c r="A12" t="s">
        <v>5147</v>
      </c>
      <c r="B12" t="s">
        <v>8087</v>
      </c>
      <c r="E12" t="b">
        <v>1</v>
      </c>
    </row>
    <row r="13" spans="1:5">
      <c r="A13" t="s">
        <v>5149</v>
      </c>
      <c r="B13" t="s">
        <v>8088</v>
      </c>
      <c r="E13" t="b">
        <v>1</v>
      </c>
    </row>
    <row r="14" spans="1:5">
      <c r="A14" t="s">
        <v>5151</v>
      </c>
      <c r="B14" t="s">
        <v>8089</v>
      </c>
      <c r="E14" t="b">
        <v>1</v>
      </c>
    </row>
    <row r="15" spans="1:5">
      <c r="A15" t="s">
        <v>5153</v>
      </c>
      <c r="B15" t="s">
        <v>8090</v>
      </c>
      <c r="E15" t="b">
        <v>1</v>
      </c>
    </row>
  </sheetData>
  <pageMargins left="0.75" right="0.75" top="1" bottom="1" header="0.5" footer="0.5"/>
  <tableParts count="1">
    <tablePart r:id="rId1"/>
  </tableParts>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9BDB8-5A12-4AFE-BD98-AAE7FFFB2CEF}">
  <dimension ref="A1:E227"/>
  <sheetViews>
    <sheetView workbookViewId="0">
      <selection activeCell="A2" sqref="A2:E22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8071</v>
      </c>
      <c r="B2" t="s">
        <v>8072</v>
      </c>
      <c r="E2" t="b">
        <v>1</v>
      </c>
    </row>
    <row r="3" spans="1:5">
      <c r="A3" t="s">
        <v>7727</v>
      </c>
      <c r="B3" t="s">
        <v>7728</v>
      </c>
      <c r="E3" t="b">
        <v>1</v>
      </c>
    </row>
    <row r="4" spans="1:5">
      <c r="A4" t="s">
        <v>7729</v>
      </c>
      <c r="B4" t="s">
        <v>7730</v>
      </c>
      <c r="E4" t="b">
        <v>1</v>
      </c>
    </row>
    <row r="5" spans="1:5">
      <c r="A5" t="s">
        <v>7731</v>
      </c>
      <c r="B5" t="s">
        <v>7732</v>
      </c>
      <c r="E5" t="b">
        <v>1</v>
      </c>
    </row>
    <row r="6" spans="1:5">
      <c r="A6" t="s">
        <v>7908</v>
      </c>
      <c r="B6" t="s">
        <v>7909</v>
      </c>
      <c r="E6" t="b">
        <v>1</v>
      </c>
    </row>
    <row r="7" spans="1:5">
      <c r="A7" t="s">
        <v>7773</v>
      </c>
      <c r="B7" t="s">
        <v>7774</v>
      </c>
      <c r="E7" t="b">
        <v>1</v>
      </c>
    </row>
    <row r="8" spans="1:5">
      <c r="A8" t="s">
        <v>7677</v>
      </c>
      <c r="B8" t="s">
        <v>7678</v>
      </c>
      <c r="E8" t="b">
        <v>1</v>
      </c>
    </row>
    <row r="9" spans="1:5">
      <c r="A9" t="s">
        <v>7635</v>
      </c>
      <c r="B9" t="s">
        <v>7636</v>
      </c>
      <c r="E9" t="b">
        <v>1</v>
      </c>
    </row>
    <row r="10" spans="1:5">
      <c r="A10" t="s">
        <v>7839</v>
      </c>
      <c r="B10" t="s">
        <v>7840</v>
      </c>
      <c r="E10" t="b">
        <v>1</v>
      </c>
    </row>
    <row r="11" spans="1:5">
      <c r="A11" t="s">
        <v>7629</v>
      </c>
      <c r="B11" t="s">
        <v>7630</v>
      </c>
      <c r="E11" t="b">
        <v>1</v>
      </c>
    </row>
    <row r="12" spans="1:5">
      <c r="A12" t="s">
        <v>7633</v>
      </c>
      <c r="B12" t="s">
        <v>7634</v>
      </c>
      <c r="E12" t="b">
        <v>1</v>
      </c>
    </row>
    <row r="13" spans="1:5">
      <c r="A13" t="s">
        <v>8053</v>
      </c>
      <c r="B13" t="s">
        <v>8054</v>
      </c>
      <c r="E13" t="b">
        <v>1</v>
      </c>
    </row>
    <row r="14" spans="1:5">
      <c r="A14" t="s">
        <v>7637</v>
      </c>
      <c r="B14" t="s">
        <v>7638</v>
      </c>
      <c r="E14" t="b">
        <v>1</v>
      </c>
    </row>
    <row r="15" spans="1:5">
      <c r="A15" t="s">
        <v>7639</v>
      </c>
      <c r="B15" t="s">
        <v>7640</v>
      </c>
      <c r="E15" t="b">
        <v>1</v>
      </c>
    </row>
    <row r="16" spans="1:5">
      <c r="A16" t="s">
        <v>7641</v>
      </c>
      <c r="B16" t="s">
        <v>7642</v>
      </c>
      <c r="E16" t="b">
        <v>1</v>
      </c>
    </row>
    <row r="17" spans="1:5">
      <c r="A17" t="s">
        <v>7627</v>
      </c>
      <c r="B17" t="s">
        <v>7628</v>
      </c>
      <c r="E17" t="b">
        <v>1</v>
      </c>
    </row>
    <row r="18" spans="1:5">
      <c r="A18" t="s">
        <v>7807</v>
      </c>
      <c r="B18" t="s">
        <v>7808</v>
      </c>
      <c r="E18" t="b">
        <v>1</v>
      </c>
    </row>
    <row r="19" spans="1:5">
      <c r="A19" t="s">
        <v>7809</v>
      </c>
      <c r="B19" t="s">
        <v>7810</v>
      </c>
      <c r="E19" t="b">
        <v>1</v>
      </c>
    </row>
    <row r="20" spans="1:5">
      <c r="A20" t="s">
        <v>7647</v>
      </c>
      <c r="B20" t="s">
        <v>7648</v>
      </c>
      <c r="E20" t="b">
        <v>1</v>
      </c>
    </row>
    <row r="21" spans="1:5">
      <c r="A21" t="s">
        <v>7651</v>
      </c>
      <c r="B21" t="s">
        <v>7652</v>
      </c>
      <c r="E21" t="b">
        <v>1</v>
      </c>
    </row>
    <row r="22" spans="1:5">
      <c r="A22" t="s">
        <v>7996</v>
      </c>
      <c r="B22" t="s">
        <v>7997</v>
      </c>
      <c r="E22" t="b">
        <v>1</v>
      </c>
    </row>
    <row r="23" spans="1:5">
      <c r="A23" t="s">
        <v>7775</v>
      </c>
      <c r="B23" t="s">
        <v>7776</v>
      </c>
      <c r="E23" t="b">
        <v>1</v>
      </c>
    </row>
    <row r="24" spans="1:5">
      <c r="A24" t="s">
        <v>7739</v>
      </c>
      <c r="B24" t="s">
        <v>7740</v>
      </c>
      <c r="E24" t="b">
        <v>1</v>
      </c>
    </row>
    <row r="25" spans="1:5">
      <c r="A25" t="s">
        <v>7643</v>
      </c>
      <c r="B25" t="s">
        <v>7644</v>
      </c>
      <c r="E25" t="b">
        <v>1</v>
      </c>
    </row>
    <row r="26" spans="1:5">
      <c r="A26" t="s">
        <v>7998</v>
      </c>
      <c r="B26" t="s">
        <v>7999</v>
      </c>
      <c r="E26" t="b">
        <v>1</v>
      </c>
    </row>
    <row r="27" spans="1:5">
      <c r="A27" t="s">
        <v>8059</v>
      </c>
      <c r="B27" t="s">
        <v>8060</v>
      </c>
      <c r="E27" t="b">
        <v>1</v>
      </c>
    </row>
    <row r="28" spans="1:5">
      <c r="A28" t="s">
        <v>7841</v>
      </c>
      <c r="B28" t="s">
        <v>7842</v>
      </c>
      <c r="E28" t="b">
        <v>1</v>
      </c>
    </row>
    <row r="29" spans="1:5">
      <c r="A29" t="s">
        <v>7823</v>
      </c>
      <c r="B29" t="s">
        <v>7824</v>
      </c>
      <c r="E29" t="b">
        <v>1</v>
      </c>
    </row>
    <row r="30" spans="1:5">
      <c r="A30" t="s">
        <v>7811</v>
      </c>
      <c r="B30" t="s">
        <v>7812</v>
      </c>
      <c r="E30" t="b">
        <v>1</v>
      </c>
    </row>
    <row r="31" spans="1:5">
      <c r="A31" t="s">
        <v>7813</v>
      </c>
      <c r="B31" t="s">
        <v>7814</v>
      </c>
      <c r="E31" t="b">
        <v>1</v>
      </c>
    </row>
    <row r="32" spans="1:5">
      <c r="A32" t="s">
        <v>7815</v>
      </c>
      <c r="B32" t="s">
        <v>7816</v>
      </c>
      <c r="E32" t="b">
        <v>1</v>
      </c>
    </row>
    <row r="33" spans="1:5">
      <c r="A33" t="s">
        <v>8073</v>
      </c>
      <c r="B33" t="s">
        <v>8074</v>
      </c>
      <c r="E33" t="b">
        <v>1</v>
      </c>
    </row>
    <row r="34" spans="1:5">
      <c r="A34" t="s">
        <v>7649</v>
      </c>
      <c r="B34" t="s">
        <v>7650</v>
      </c>
      <c r="E34" t="b">
        <v>1</v>
      </c>
    </row>
    <row r="35" spans="1:5">
      <c r="A35" t="s">
        <v>7645</v>
      </c>
      <c r="B35" t="s">
        <v>7646</v>
      </c>
      <c r="E35" t="b">
        <v>1</v>
      </c>
    </row>
    <row r="36" spans="1:5">
      <c r="A36" t="s">
        <v>7779</v>
      </c>
      <c r="B36" t="s">
        <v>7780</v>
      </c>
      <c r="E36" t="b">
        <v>1</v>
      </c>
    </row>
    <row r="37" spans="1:5">
      <c r="A37" t="s">
        <v>7733</v>
      </c>
      <c r="B37" t="s">
        <v>7734</v>
      </c>
      <c r="E37" t="b">
        <v>1</v>
      </c>
    </row>
    <row r="38" spans="1:5">
      <c r="A38" t="s">
        <v>7781</v>
      </c>
      <c r="B38" t="s">
        <v>7782</v>
      </c>
      <c r="E38" t="b">
        <v>1</v>
      </c>
    </row>
    <row r="39" spans="1:5">
      <c r="A39" t="s">
        <v>7783</v>
      </c>
      <c r="B39" t="s">
        <v>7784</v>
      </c>
      <c r="E39" t="b">
        <v>1</v>
      </c>
    </row>
    <row r="40" spans="1:5">
      <c r="A40" t="s">
        <v>7992</v>
      </c>
      <c r="B40" t="s">
        <v>7993</v>
      </c>
      <c r="E40" t="b">
        <v>1</v>
      </c>
    </row>
    <row r="41" spans="1:5">
      <c r="A41" t="s">
        <v>7777</v>
      </c>
      <c r="B41" t="s">
        <v>7778</v>
      </c>
      <c r="E41" t="b">
        <v>1</v>
      </c>
    </row>
    <row r="42" spans="1:5">
      <c r="A42" t="s">
        <v>7769</v>
      </c>
      <c r="B42" t="s">
        <v>7770</v>
      </c>
      <c r="E42" t="b">
        <v>1</v>
      </c>
    </row>
    <row r="43" spans="1:5">
      <c r="A43" t="s">
        <v>7765</v>
      </c>
      <c r="B43" t="s">
        <v>7766</v>
      </c>
      <c r="E43" t="b">
        <v>1</v>
      </c>
    </row>
    <row r="44" spans="1:5">
      <c r="A44" t="s">
        <v>7687</v>
      </c>
      <c r="B44" t="s">
        <v>7688</v>
      </c>
      <c r="E44" t="b">
        <v>1</v>
      </c>
    </row>
    <row r="45" spans="1:5">
      <c r="A45" t="s">
        <v>7709</v>
      </c>
      <c r="B45" t="s">
        <v>7710</v>
      </c>
      <c r="E45" t="b">
        <v>1</v>
      </c>
    </row>
    <row r="46" spans="1:5">
      <c r="A46" t="s">
        <v>7711</v>
      </c>
      <c r="B46" t="s">
        <v>7712</v>
      </c>
      <c r="E46" t="b">
        <v>1</v>
      </c>
    </row>
    <row r="47" spans="1:5">
      <c r="A47" t="s">
        <v>7713</v>
      </c>
      <c r="B47" t="s">
        <v>7714</v>
      </c>
      <c r="E47" t="b">
        <v>1</v>
      </c>
    </row>
    <row r="48" spans="1:5">
      <c r="A48" t="s">
        <v>7715</v>
      </c>
      <c r="B48" t="s">
        <v>7716</v>
      </c>
      <c r="E48" t="b">
        <v>1</v>
      </c>
    </row>
    <row r="49" spans="1:5">
      <c r="A49" t="s">
        <v>7717</v>
      </c>
      <c r="B49" t="s">
        <v>7718</v>
      </c>
      <c r="E49" t="b">
        <v>1</v>
      </c>
    </row>
    <row r="50" spans="1:5">
      <c r="A50" t="s">
        <v>7719</v>
      </c>
      <c r="B50" t="s">
        <v>7720</v>
      </c>
      <c r="E50" t="b">
        <v>1</v>
      </c>
    </row>
    <row r="51" spans="1:5">
      <c r="A51" t="s">
        <v>7721</v>
      </c>
      <c r="B51" t="s">
        <v>7722</v>
      </c>
      <c r="E51" t="b">
        <v>1</v>
      </c>
    </row>
    <row r="52" spans="1:5">
      <c r="A52" t="s">
        <v>7723</v>
      </c>
      <c r="B52" t="s">
        <v>7724</v>
      </c>
      <c r="E52" t="b">
        <v>1</v>
      </c>
    </row>
    <row r="53" spans="1:5">
      <c r="A53" t="s">
        <v>7725</v>
      </c>
      <c r="B53" t="s">
        <v>7726</v>
      </c>
      <c r="E53" t="b">
        <v>1</v>
      </c>
    </row>
    <row r="54" spans="1:5">
      <c r="A54" t="s">
        <v>7689</v>
      </c>
      <c r="B54" t="s">
        <v>7690</v>
      </c>
      <c r="E54" t="b">
        <v>1</v>
      </c>
    </row>
    <row r="55" spans="1:5">
      <c r="A55" t="s">
        <v>7691</v>
      </c>
      <c r="B55" t="s">
        <v>7692</v>
      </c>
      <c r="E55" t="b">
        <v>1</v>
      </c>
    </row>
    <row r="56" spans="1:5">
      <c r="A56" t="s">
        <v>7693</v>
      </c>
      <c r="B56" t="s">
        <v>7694</v>
      </c>
      <c r="E56" t="b">
        <v>1</v>
      </c>
    </row>
    <row r="57" spans="1:5">
      <c r="A57" t="s">
        <v>7695</v>
      </c>
      <c r="B57" t="s">
        <v>7696</v>
      </c>
      <c r="E57" t="b">
        <v>1</v>
      </c>
    </row>
    <row r="58" spans="1:5">
      <c r="A58" t="s">
        <v>7697</v>
      </c>
      <c r="B58" t="s">
        <v>7698</v>
      </c>
      <c r="E58" t="b">
        <v>1</v>
      </c>
    </row>
    <row r="59" spans="1:5">
      <c r="A59" t="s">
        <v>7699</v>
      </c>
      <c r="B59" t="s">
        <v>7700</v>
      </c>
      <c r="E59" t="b">
        <v>1</v>
      </c>
    </row>
    <row r="60" spans="1:5">
      <c r="A60" t="s">
        <v>7701</v>
      </c>
      <c r="B60" t="s">
        <v>7702</v>
      </c>
      <c r="E60" t="b">
        <v>1</v>
      </c>
    </row>
    <row r="61" spans="1:5">
      <c r="A61" t="s">
        <v>7703</v>
      </c>
      <c r="B61" t="s">
        <v>7704</v>
      </c>
      <c r="E61" t="b">
        <v>1</v>
      </c>
    </row>
    <row r="62" spans="1:5">
      <c r="A62" t="s">
        <v>7705</v>
      </c>
      <c r="B62" t="s">
        <v>7706</v>
      </c>
      <c r="E62" t="b">
        <v>1</v>
      </c>
    </row>
    <row r="63" spans="1:5">
      <c r="A63" t="s">
        <v>7707</v>
      </c>
      <c r="B63" t="s">
        <v>7708</v>
      </c>
      <c r="E63" t="b">
        <v>1</v>
      </c>
    </row>
    <row r="64" spans="1:5">
      <c r="A64" t="s">
        <v>7653</v>
      </c>
      <c r="B64" t="s">
        <v>7654</v>
      </c>
      <c r="E64" t="b">
        <v>1</v>
      </c>
    </row>
    <row r="65" spans="1:5">
      <c r="A65" t="s">
        <v>7817</v>
      </c>
      <c r="B65" t="s">
        <v>7818</v>
      </c>
      <c r="E65" t="b">
        <v>1</v>
      </c>
    </row>
    <row r="66" spans="1:5">
      <c r="A66" t="s">
        <v>7735</v>
      </c>
      <c r="B66" t="s">
        <v>7736</v>
      </c>
      <c r="E66" t="b">
        <v>1</v>
      </c>
    </row>
    <row r="67" spans="1:5">
      <c r="A67" t="s">
        <v>7882</v>
      </c>
      <c r="B67" t="s">
        <v>7883</v>
      </c>
      <c r="E67" t="b">
        <v>1</v>
      </c>
    </row>
    <row r="68" spans="1:5">
      <c r="A68" t="s">
        <v>7884</v>
      </c>
      <c r="B68" t="s">
        <v>7885</v>
      </c>
      <c r="E68" t="b">
        <v>1</v>
      </c>
    </row>
    <row r="69" spans="1:5">
      <c r="A69" t="s">
        <v>7886</v>
      </c>
      <c r="B69" t="s">
        <v>7887</v>
      </c>
      <c r="E69" t="b">
        <v>1</v>
      </c>
    </row>
    <row r="70" spans="1:5">
      <c r="A70" t="s">
        <v>7910</v>
      </c>
      <c r="B70" t="s">
        <v>7911</v>
      </c>
      <c r="E70" t="b">
        <v>1</v>
      </c>
    </row>
    <row r="71" spans="1:5">
      <c r="A71" t="s">
        <v>7912</v>
      </c>
      <c r="B71" t="s">
        <v>7913</v>
      </c>
      <c r="E71" t="b">
        <v>1</v>
      </c>
    </row>
    <row r="72" spans="1:5">
      <c r="A72" t="s">
        <v>7948</v>
      </c>
      <c r="B72" t="s">
        <v>7949</v>
      </c>
      <c r="E72" t="b">
        <v>1</v>
      </c>
    </row>
    <row r="73" spans="1:5">
      <c r="A73" t="s">
        <v>7843</v>
      </c>
      <c r="B73" t="s">
        <v>5567</v>
      </c>
      <c r="E73" t="b">
        <v>1</v>
      </c>
    </row>
    <row r="74" spans="1:5">
      <c r="A74" t="s">
        <v>8031</v>
      </c>
      <c r="B74" t="s">
        <v>8032</v>
      </c>
      <c r="E74" t="b">
        <v>1</v>
      </c>
    </row>
    <row r="75" spans="1:5">
      <c r="A75" t="s">
        <v>7844</v>
      </c>
      <c r="B75" t="s">
        <v>7845</v>
      </c>
      <c r="E75" t="b">
        <v>1</v>
      </c>
    </row>
    <row r="76" spans="1:5">
      <c r="A76" t="s">
        <v>8000</v>
      </c>
      <c r="B76" t="s">
        <v>8001</v>
      </c>
      <c r="E76" t="b">
        <v>1</v>
      </c>
    </row>
    <row r="77" spans="1:5">
      <c r="A77" t="s">
        <v>8002</v>
      </c>
      <c r="B77" t="s">
        <v>8003</v>
      </c>
      <c r="E77" t="b">
        <v>1</v>
      </c>
    </row>
    <row r="78" spans="1:5">
      <c r="A78" t="s">
        <v>7737</v>
      </c>
      <c r="B78" t="s">
        <v>7738</v>
      </c>
      <c r="E78" t="b">
        <v>1</v>
      </c>
    </row>
    <row r="79" spans="1:5">
      <c r="A79" t="s">
        <v>7785</v>
      </c>
      <c r="B79" t="s">
        <v>7786</v>
      </c>
      <c r="E79" t="b">
        <v>1</v>
      </c>
    </row>
    <row r="80" spans="1:5">
      <c r="A80" t="s">
        <v>7950</v>
      </c>
      <c r="B80" t="s">
        <v>7951</v>
      </c>
      <c r="E80" t="b">
        <v>1</v>
      </c>
    </row>
    <row r="81" spans="1:5">
      <c r="A81" t="s">
        <v>7846</v>
      </c>
      <c r="B81" t="s">
        <v>7847</v>
      </c>
      <c r="E81" t="b">
        <v>1</v>
      </c>
    </row>
    <row r="82" spans="1:5">
      <c r="A82" t="s">
        <v>7819</v>
      </c>
      <c r="B82" t="s">
        <v>7820</v>
      </c>
      <c r="E82" t="b">
        <v>1</v>
      </c>
    </row>
    <row r="83" spans="1:5">
      <c r="A83" t="s">
        <v>8027</v>
      </c>
      <c r="B83" t="s">
        <v>8028</v>
      </c>
      <c r="E83" t="b">
        <v>1</v>
      </c>
    </row>
    <row r="84" spans="1:5">
      <c r="A84" t="s">
        <v>7821</v>
      </c>
      <c r="B84" t="s">
        <v>7822</v>
      </c>
      <c r="E84" t="b">
        <v>1</v>
      </c>
    </row>
    <row r="85" spans="1:5">
      <c r="A85" t="s">
        <v>7825</v>
      </c>
      <c r="B85" t="s">
        <v>7826</v>
      </c>
      <c r="E85" t="b">
        <v>1</v>
      </c>
    </row>
    <row r="86" spans="1:5">
      <c r="A86" t="s">
        <v>7827</v>
      </c>
      <c r="B86" t="s">
        <v>7828</v>
      </c>
      <c r="E86" t="b">
        <v>1</v>
      </c>
    </row>
    <row r="87" spans="1:5">
      <c r="A87" t="s">
        <v>7972</v>
      </c>
      <c r="B87" t="s">
        <v>7973</v>
      </c>
      <c r="E87" t="b">
        <v>1</v>
      </c>
    </row>
    <row r="88" spans="1:5">
      <c r="A88" t="s">
        <v>7848</v>
      </c>
      <c r="B88" t="s">
        <v>7849</v>
      </c>
      <c r="E88" t="b">
        <v>1</v>
      </c>
    </row>
    <row r="89" spans="1:5">
      <c r="A89" t="s">
        <v>7789</v>
      </c>
      <c r="B89" t="s">
        <v>7790</v>
      </c>
      <c r="E89" t="b">
        <v>1</v>
      </c>
    </row>
    <row r="90" spans="1:5">
      <c r="A90" t="s">
        <v>7856</v>
      </c>
      <c r="B90" t="s">
        <v>7857</v>
      </c>
      <c r="E90" t="b">
        <v>1</v>
      </c>
    </row>
    <row r="91" spans="1:5">
      <c r="A91" t="s">
        <v>7858</v>
      </c>
      <c r="B91" t="s">
        <v>7859</v>
      </c>
      <c r="E91" t="b">
        <v>1</v>
      </c>
    </row>
    <row r="92" spans="1:5">
      <c r="A92" t="s">
        <v>7787</v>
      </c>
      <c r="B92" t="s">
        <v>7788</v>
      </c>
      <c r="E92" t="b">
        <v>1</v>
      </c>
    </row>
    <row r="93" spans="1:5">
      <c r="A93" t="s">
        <v>7741</v>
      </c>
      <c r="B93" t="s">
        <v>7742</v>
      </c>
      <c r="E93" t="b">
        <v>1</v>
      </c>
    </row>
    <row r="94" spans="1:5">
      <c r="A94" t="s">
        <v>7942</v>
      </c>
      <c r="B94" t="s">
        <v>7943</v>
      </c>
      <c r="E94" t="b">
        <v>1</v>
      </c>
    </row>
    <row r="95" spans="1:5">
      <c r="A95" t="s">
        <v>7944</v>
      </c>
      <c r="B95" t="s">
        <v>7945</v>
      </c>
      <c r="E95" t="b">
        <v>1</v>
      </c>
    </row>
    <row r="96" spans="1:5">
      <c r="A96" t="s">
        <v>7743</v>
      </c>
      <c r="B96" t="s">
        <v>7744</v>
      </c>
      <c r="E96" t="b">
        <v>1</v>
      </c>
    </row>
    <row r="97" spans="1:5">
      <c r="A97" t="s">
        <v>7791</v>
      </c>
      <c r="B97" t="s">
        <v>7792</v>
      </c>
      <c r="E97" t="b">
        <v>1</v>
      </c>
    </row>
    <row r="98" spans="1:5">
      <c r="A98" t="s">
        <v>8055</v>
      </c>
      <c r="B98" t="s">
        <v>8056</v>
      </c>
      <c r="E98" t="b">
        <v>1</v>
      </c>
    </row>
    <row r="99" spans="1:5">
      <c r="A99" t="s">
        <v>7793</v>
      </c>
      <c r="B99" t="s">
        <v>7794</v>
      </c>
      <c r="E99" t="b">
        <v>1</v>
      </c>
    </row>
    <row r="100" spans="1:5">
      <c r="A100" t="s">
        <v>7655</v>
      </c>
      <c r="B100" t="s">
        <v>7656</v>
      </c>
      <c r="E100" t="b">
        <v>1</v>
      </c>
    </row>
    <row r="101" spans="1:5">
      <c r="A101" t="s">
        <v>7657</v>
      </c>
      <c r="B101" t="s">
        <v>7658</v>
      </c>
      <c r="E101" t="b">
        <v>1</v>
      </c>
    </row>
    <row r="102" spans="1:5">
      <c r="A102" t="s">
        <v>7659</v>
      </c>
      <c r="B102" t="s">
        <v>7660</v>
      </c>
      <c r="E102" t="b">
        <v>1</v>
      </c>
    </row>
    <row r="103" spans="1:5">
      <c r="A103" t="s">
        <v>7667</v>
      </c>
      <c r="B103" t="s">
        <v>7668</v>
      </c>
      <c r="E103" t="b">
        <v>1</v>
      </c>
    </row>
    <row r="104" spans="1:5">
      <c r="A104" t="s">
        <v>7661</v>
      </c>
      <c r="B104" t="s">
        <v>7662</v>
      </c>
      <c r="E104" t="b">
        <v>1</v>
      </c>
    </row>
    <row r="105" spans="1:5">
      <c r="A105" t="s">
        <v>7663</v>
      </c>
      <c r="B105" t="s">
        <v>7664</v>
      </c>
      <c r="E105" t="b">
        <v>1</v>
      </c>
    </row>
    <row r="106" spans="1:5">
      <c r="A106" t="s">
        <v>7665</v>
      </c>
      <c r="B106" t="s">
        <v>7666</v>
      </c>
      <c r="E106" t="b">
        <v>1</v>
      </c>
    </row>
    <row r="107" spans="1:5">
      <c r="A107" t="s">
        <v>7673</v>
      </c>
      <c r="B107" t="s">
        <v>7674</v>
      </c>
      <c r="E107" t="b">
        <v>1</v>
      </c>
    </row>
    <row r="108" spans="1:5">
      <c r="A108" t="s">
        <v>7669</v>
      </c>
      <c r="B108" t="s">
        <v>7670</v>
      </c>
      <c r="E108" t="b">
        <v>1</v>
      </c>
    </row>
    <row r="109" spans="1:5">
      <c r="A109" t="s">
        <v>7671</v>
      </c>
      <c r="B109" t="s">
        <v>7672</v>
      </c>
      <c r="E109" t="b">
        <v>1</v>
      </c>
    </row>
    <row r="110" spans="1:5">
      <c r="A110" t="s">
        <v>7675</v>
      </c>
      <c r="B110" t="s">
        <v>7676</v>
      </c>
      <c r="E110" t="b">
        <v>1</v>
      </c>
    </row>
    <row r="111" spans="1:5">
      <c r="A111" t="s">
        <v>8057</v>
      </c>
      <c r="B111" t="s">
        <v>8058</v>
      </c>
      <c r="E111" t="b">
        <v>1</v>
      </c>
    </row>
    <row r="112" spans="1:5">
      <c r="A112" t="s">
        <v>7854</v>
      </c>
      <c r="B112" t="s">
        <v>7855</v>
      </c>
      <c r="E112" t="b">
        <v>1</v>
      </c>
    </row>
    <row r="113" spans="1:5">
      <c r="A113" t="s">
        <v>8004</v>
      </c>
      <c r="B113" t="s">
        <v>8005</v>
      </c>
      <c r="E113" t="b">
        <v>1</v>
      </c>
    </row>
    <row r="114" spans="1:5">
      <c r="A114" t="s">
        <v>8029</v>
      </c>
      <c r="B114" t="s">
        <v>8030</v>
      </c>
      <c r="E114" t="b">
        <v>1</v>
      </c>
    </row>
    <row r="115" spans="1:5">
      <c r="A115" t="s">
        <v>7954</v>
      </c>
      <c r="B115" t="s">
        <v>7955</v>
      </c>
      <c r="E115" t="b">
        <v>1</v>
      </c>
    </row>
    <row r="116" spans="1:5">
      <c r="A116" t="s">
        <v>8006</v>
      </c>
      <c r="B116" t="s">
        <v>8007</v>
      </c>
      <c r="E116" t="b">
        <v>1</v>
      </c>
    </row>
    <row r="117" spans="1:5">
      <c r="A117" t="s">
        <v>7850</v>
      </c>
      <c r="B117" t="s">
        <v>7851</v>
      </c>
      <c r="E117" t="b">
        <v>1</v>
      </c>
    </row>
    <row r="118" spans="1:5">
      <c r="A118" t="s">
        <v>7914</v>
      </c>
      <c r="B118" t="s">
        <v>7915</v>
      </c>
      <c r="E118" t="b">
        <v>1</v>
      </c>
    </row>
    <row r="119" spans="1:5">
      <c r="A119" t="s">
        <v>7952</v>
      </c>
      <c r="B119" t="s">
        <v>7953</v>
      </c>
      <c r="E119" t="b">
        <v>1</v>
      </c>
    </row>
    <row r="120" spans="1:5">
      <c r="A120" t="s">
        <v>7916</v>
      </c>
      <c r="B120" t="s">
        <v>7917</v>
      </c>
      <c r="E120" t="b">
        <v>1</v>
      </c>
    </row>
    <row r="121" spans="1:5">
      <c r="A121" t="s">
        <v>7974</v>
      </c>
      <c r="B121" t="s">
        <v>7975</v>
      </c>
      <c r="E121" t="b">
        <v>1</v>
      </c>
    </row>
    <row r="122" spans="1:5">
      <c r="A122" t="s">
        <v>7956</v>
      </c>
      <c r="B122" t="s">
        <v>7957</v>
      </c>
      <c r="E122" t="b">
        <v>1</v>
      </c>
    </row>
    <row r="123" spans="1:5">
      <c r="A123" t="s">
        <v>7745</v>
      </c>
      <c r="B123" t="s">
        <v>7746</v>
      </c>
      <c r="E123" t="b">
        <v>1</v>
      </c>
    </row>
    <row r="124" spans="1:5">
      <c r="A124" t="s">
        <v>7795</v>
      </c>
      <c r="B124" t="s">
        <v>7796</v>
      </c>
      <c r="E124" t="b">
        <v>1</v>
      </c>
    </row>
    <row r="125" spans="1:5">
      <c r="A125" t="s">
        <v>7829</v>
      </c>
      <c r="B125" t="s">
        <v>7830</v>
      </c>
      <c r="E125" t="b">
        <v>1</v>
      </c>
    </row>
    <row r="126" spans="1:5">
      <c r="A126" t="s">
        <v>7831</v>
      </c>
      <c r="B126" t="s">
        <v>7832</v>
      </c>
      <c r="E126" t="b">
        <v>1</v>
      </c>
    </row>
    <row r="127" spans="1:5">
      <c r="A127" t="s">
        <v>7833</v>
      </c>
      <c r="B127" t="s">
        <v>7834</v>
      </c>
      <c r="E127" t="b">
        <v>1</v>
      </c>
    </row>
    <row r="128" spans="1:5">
      <c r="A128" t="s">
        <v>7835</v>
      </c>
      <c r="B128" t="s">
        <v>7836</v>
      </c>
      <c r="E128" t="b">
        <v>1</v>
      </c>
    </row>
    <row r="129" spans="1:5">
      <c r="A129" t="s">
        <v>7837</v>
      </c>
      <c r="B129" t="s">
        <v>7838</v>
      </c>
      <c r="E129" t="b">
        <v>1</v>
      </c>
    </row>
    <row r="130" spans="1:5">
      <c r="A130" t="s">
        <v>7906</v>
      </c>
      <c r="B130" t="s">
        <v>7907</v>
      </c>
      <c r="E130" t="b">
        <v>1</v>
      </c>
    </row>
    <row r="131" spans="1:5">
      <c r="A131" t="s">
        <v>8061</v>
      </c>
      <c r="B131" t="s">
        <v>8062</v>
      </c>
      <c r="E131" t="b">
        <v>1</v>
      </c>
    </row>
    <row r="132" spans="1:5">
      <c r="A132" t="s">
        <v>7797</v>
      </c>
      <c r="B132" t="s">
        <v>7798</v>
      </c>
      <c r="E132" t="b">
        <v>1</v>
      </c>
    </row>
    <row r="133" spans="1:5">
      <c r="A133" t="s">
        <v>7918</v>
      </c>
      <c r="B133" t="s">
        <v>7919</v>
      </c>
      <c r="E133" t="b">
        <v>1</v>
      </c>
    </row>
    <row r="134" spans="1:5">
      <c r="A134" t="s">
        <v>7958</v>
      </c>
      <c r="B134" t="s">
        <v>7959</v>
      </c>
      <c r="E134" t="b">
        <v>1</v>
      </c>
    </row>
    <row r="135" spans="1:5">
      <c r="A135" t="s">
        <v>7960</v>
      </c>
      <c r="B135" t="s">
        <v>7961</v>
      </c>
      <c r="E135" t="b">
        <v>1</v>
      </c>
    </row>
    <row r="136" spans="1:5">
      <c r="A136" t="s">
        <v>7962</v>
      </c>
      <c r="B136" t="s">
        <v>7963</v>
      </c>
      <c r="E136" t="b">
        <v>1</v>
      </c>
    </row>
    <row r="137" spans="1:5">
      <c r="A137" t="s">
        <v>8008</v>
      </c>
      <c r="B137" t="s">
        <v>8009</v>
      </c>
      <c r="E137" t="b">
        <v>1</v>
      </c>
    </row>
    <row r="138" spans="1:5">
      <c r="A138" t="s">
        <v>7872</v>
      </c>
      <c r="B138" t="s">
        <v>7873</v>
      </c>
      <c r="E138" t="b">
        <v>1</v>
      </c>
    </row>
    <row r="139" spans="1:5">
      <c r="A139" t="s">
        <v>7874</v>
      </c>
      <c r="B139" t="s">
        <v>7875</v>
      </c>
      <c r="E139" t="b">
        <v>1</v>
      </c>
    </row>
    <row r="140" spans="1:5">
      <c r="A140" t="s">
        <v>7880</v>
      </c>
      <c r="B140" t="s">
        <v>7881</v>
      </c>
      <c r="E140" t="b">
        <v>1</v>
      </c>
    </row>
    <row r="141" spans="1:5">
      <c r="A141" t="s">
        <v>7876</v>
      </c>
      <c r="B141" t="s">
        <v>7877</v>
      </c>
      <c r="E141" t="b">
        <v>1</v>
      </c>
    </row>
    <row r="142" spans="1:5">
      <c r="A142" t="s">
        <v>7878</v>
      </c>
      <c r="B142" t="s">
        <v>7879</v>
      </c>
      <c r="E142" t="b">
        <v>1</v>
      </c>
    </row>
    <row r="143" spans="1:5">
      <c r="A143" t="s">
        <v>7747</v>
      </c>
      <c r="B143" t="s">
        <v>7748</v>
      </c>
      <c r="E143" t="b">
        <v>1</v>
      </c>
    </row>
    <row r="144" spans="1:5">
      <c r="A144" t="s">
        <v>7749</v>
      </c>
      <c r="B144" t="s">
        <v>7750</v>
      </c>
      <c r="E144" t="b">
        <v>1</v>
      </c>
    </row>
    <row r="145" spans="1:5">
      <c r="A145" t="s">
        <v>7860</v>
      </c>
      <c r="B145" t="s">
        <v>7861</v>
      </c>
      <c r="E145" t="b">
        <v>1</v>
      </c>
    </row>
    <row r="146" spans="1:5">
      <c r="A146" t="s">
        <v>7888</v>
      </c>
      <c r="B146" t="s">
        <v>7889</v>
      </c>
      <c r="E146" t="b">
        <v>1</v>
      </c>
    </row>
    <row r="147" spans="1:5">
      <c r="A147" t="s">
        <v>8069</v>
      </c>
      <c r="B147" t="s">
        <v>8070</v>
      </c>
      <c r="E147" t="b">
        <v>1</v>
      </c>
    </row>
    <row r="148" spans="1:5">
      <c r="A148" t="s">
        <v>8067</v>
      </c>
      <c r="B148" t="s">
        <v>8068</v>
      </c>
      <c r="E148" t="b">
        <v>1</v>
      </c>
    </row>
    <row r="149" spans="1:5">
      <c r="A149" t="s">
        <v>8065</v>
      </c>
      <c r="B149" t="s">
        <v>8066</v>
      </c>
      <c r="E149" t="b">
        <v>1</v>
      </c>
    </row>
    <row r="150" spans="1:5">
      <c r="A150" t="s">
        <v>7751</v>
      </c>
      <c r="B150" t="s">
        <v>7752</v>
      </c>
      <c r="E150" t="b">
        <v>1</v>
      </c>
    </row>
    <row r="151" spans="1:5">
      <c r="A151" t="s">
        <v>7753</v>
      </c>
      <c r="B151" t="s">
        <v>7754</v>
      </c>
      <c r="E151" t="b">
        <v>1</v>
      </c>
    </row>
    <row r="152" spans="1:5">
      <c r="A152" t="s">
        <v>7755</v>
      </c>
      <c r="B152" t="s">
        <v>7756</v>
      </c>
      <c r="E152" t="b">
        <v>1</v>
      </c>
    </row>
    <row r="153" spans="1:5">
      <c r="A153" t="s">
        <v>7757</v>
      </c>
      <c r="B153" t="s">
        <v>7758</v>
      </c>
      <c r="E153" t="b">
        <v>1</v>
      </c>
    </row>
    <row r="154" spans="1:5">
      <c r="A154" t="s">
        <v>7890</v>
      </c>
      <c r="B154" t="s">
        <v>7891</v>
      </c>
      <c r="E154" t="b">
        <v>1</v>
      </c>
    </row>
    <row r="155" spans="1:5">
      <c r="A155" t="s">
        <v>8063</v>
      </c>
      <c r="B155" t="s">
        <v>8064</v>
      </c>
      <c r="E155" t="b">
        <v>1</v>
      </c>
    </row>
    <row r="156" spans="1:5">
      <c r="A156" t="s">
        <v>7900</v>
      </c>
      <c r="B156" t="s">
        <v>7901</v>
      </c>
      <c r="E156" t="b">
        <v>1</v>
      </c>
    </row>
    <row r="157" spans="1:5">
      <c r="A157" t="s">
        <v>7892</v>
      </c>
      <c r="B157" t="s">
        <v>7893</v>
      </c>
      <c r="E157" t="b">
        <v>1</v>
      </c>
    </row>
    <row r="158" spans="1:5">
      <c r="A158" t="s">
        <v>7862</v>
      </c>
      <c r="B158" t="s">
        <v>7863</v>
      </c>
      <c r="E158" t="b">
        <v>1</v>
      </c>
    </row>
    <row r="159" spans="1:5">
      <c r="A159" t="s">
        <v>7894</v>
      </c>
      <c r="B159" t="s">
        <v>7895</v>
      </c>
      <c r="E159" t="b">
        <v>1</v>
      </c>
    </row>
    <row r="160" spans="1:5">
      <c r="A160" t="s">
        <v>7920</v>
      </c>
      <c r="B160" t="s">
        <v>7921</v>
      </c>
      <c r="E160" t="b">
        <v>1</v>
      </c>
    </row>
    <row r="161" spans="1:5">
      <c r="A161" t="s">
        <v>7922</v>
      </c>
      <c r="B161" t="s">
        <v>7923</v>
      </c>
      <c r="E161" t="b">
        <v>1</v>
      </c>
    </row>
    <row r="162" spans="1:5">
      <c r="A162" t="s">
        <v>7896</v>
      </c>
      <c r="B162" t="s">
        <v>7897</v>
      </c>
      <c r="E162" t="b">
        <v>1</v>
      </c>
    </row>
    <row r="163" spans="1:5">
      <c r="A163" t="s">
        <v>7898</v>
      </c>
      <c r="B163" t="s">
        <v>7899</v>
      </c>
      <c r="E163" t="b">
        <v>1</v>
      </c>
    </row>
    <row r="164" spans="1:5">
      <c r="A164" t="s">
        <v>7924</v>
      </c>
      <c r="B164" t="s">
        <v>7925</v>
      </c>
      <c r="E164" t="b">
        <v>1</v>
      </c>
    </row>
    <row r="165" spans="1:5">
      <c r="A165" t="s">
        <v>7852</v>
      </c>
      <c r="B165" t="s">
        <v>7853</v>
      </c>
      <c r="E165" t="b">
        <v>1</v>
      </c>
    </row>
    <row r="166" spans="1:5">
      <c r="A166" t="s">
        <v>8010</v>
      </c>
      <c r="B166" t="s">
        <v>8011</v>
      </c>
      <c r="E166" t="b">
        <v>1</v>
      </c>
    </row>
    <row r="167" spans="1:5">
      <c r="A167" t="s">
        <v>7759</v>
      </c>
      <c r="B167" t="s">
        <v>7760</v>
      </c>
      <c r="E167" t="b">
        <v>1</v>
      </c>
    </row>
    <row r="168" spans="1:5">
      <c r="A168" t="s">
        <v>7761</v>
      </c>
      <c r="B168" t="s">
        <v>7762</v>
      </c>
      <c r="E168" t="b">
        <v>1</v>
      </c>
    </row>
    <row r="169" spans="1:5">
      <c r="A169" t="s">
        <v>7964</v>
      </c>
      <c r="B169" t="s">
        <v>7965</v>
      </c>
      <c r="E169" t="b">
        <v>1</v>
      </c>
    </row>
    <row r="170" spans="1:5">
      <c r="A170" t="s">
        <v>7966</v>
      </c>
      <c r="B170" t="s">
        <v>7967</v>
      </c>
      <c r="E170" t="b">
        <v>1</v>
      </c>
    </row>
    <row r="171" spans="1:5">
      <c r="A171" t="s">
        <v>7968</v>
      </c>
      <c r="B171" t="s">
        <v>7969</v>
      </c>
      <c r="E171" t="b">
        <v>1</v>
      </c>
    </row>
    <row r="172" spans="1:5">
      <c r="A172" t="s">
        <v>7970</v>
      </c>
      <c r="B172" t="s">
        <v>7971</v>
      </c>
      <c r="E172" t="b">
        <v>1</v>
      </c>
    </row>
    <row r="173" spans="1:5">
      <c r="A173" t="s">
        <v>7763</v>
      </c>
      <c r="B173" t="s">
        <v>7764</v>
      </c>
      <c r="E173" t="b">
        <v>1</v>
      </c>
    </row>
    <row r="174" spans="1:5">
      <c r="A174" t="s">
        <v>7904</v>
      </c>
      <c r="B174" t="s">
        <v>7905</v>
      </c>
      <c r="E174" t="b">
        <v>1</v>
      </c>
    </row>
    <row r="175" spans="1:5">
      <c r="A175" t="s">
        <v>7946</v>
      </c>
      <c r="B175" t="s">
        <v>7947</v>
      </c>
      <c r="E175" t="b">
        <v>1</v>
      </c>
    </row>
    <row r="176" spans="1:5">
      <c r="A176" t="s">
        <v>7799</v>
      </c>
      <c r="B176" t="s">
        <v>7800</v>
      </c>
      <c r="E176" t="b">
        <v>1</v>
      </c>
    </row>
    <row r="177" spans="1:5">
      <c r="A177" t="s">
        <v>8051</v>
      </c>
      <c r="B177" t="s">
        <v>8052</v>
      </c>
      <c r="E177" t="b">
        <v>1</v>
      </c>
    </row>
    <row r="178" spans="1:5">
      <c r="A178" t="s">
        <v>7679</v>
      </c>
      <c r="B178" t="s">
        <v>7680</v>
      </c>
      <c r="E178" t="b">
        <v>1</v>
      </c>
    </row>
    <row r="179" spans="1:5">
      <c r="A179" t="s">
        <v>7681</v>
      </c>
      <c r="B179" t="s">
        <v>7682</v>
      </c>
      <c r="E179" t="b">
        <v>1</v>
      </c>
    </row>
    <row r="180" spans="1:5">
      <c r="A180" t="s">
        <v>7683</v>
      </c>
      <c r="B180" t="s">
        <v>7684</v>
      </c>
      <c r="E180" t="b">
        <v>1</v>
      </c>
    </row>
    <row r="181" spans="1:5">
      <c r="A181" t="s">
        <v>7685</v>
      </c>
      <c r="B181" t="s">
        <v>7686</v>
      </c>
      <c r="E181" t="b">
        <v>1</v>
      </c>
    </row>
    <row r="182" spans="1:5">
      <c r="A182" t="s">
        <v>7902</v>
      </c>
      <c r="B182" t="s">
        <v>7903</v>
      </c>
      <c r="E182" t="b">
        <v>1</v>
      </c>
    </row>
    <row r="183" spans="1:5">
      <c r="A183" t="s">
        <v>7926</v>
      </c>
      <c r="B183" t="s">
        <v>7927</v>
      </c>
      <c r="E183" t="b">
        <v>1</v>
      </c>
    </row>
    <row r="184" spans="1:5">
      <c r="A184" t="s">
        <v>7631</v>
      </c>
      <c r="B184" t="s">
        <v>7632</v>
      </c>
      <c r="E184" t="b">
        <v>1</v>
      </c>
    </row>
    <row r="185" spans="1:5">
      <c r="A185" t="s">
        <v>8012</v>
      </c>
      <c r="B185" t="s">
        <v>8013</v>
      </c>
      <c r="E185" t="b">
        <v>1</v>
      </c>
    </row>
    <row r="186" spans="1:5">
      <c r="A186" t="s">
        <v>7994</v>
      </c>
      <c r="B186" t="s">
        <v>7995</v>
      </c>
      <c r="E186" t="b">
        <v>1</v>
      </c>
    </row>
    <row r="187" spans="1:5">
      <c r="A187" t="s">
        <v>8014</v>
      </c>
      <c r="B187" t="s">
        <v>8015</v>
      </c>
      <c r="E187" t="b">
        <v>1</v>
      </c>
    </row>
    <row r="188" spans="1:5">
      <c r="A188" t="s">
        <v>7771</v>
      </c>
      <c r="B188" t="s">
        <v>7772</v>
      </c>
      <c r="E188" t="b">
        <v>1</v>
      </c>
    </row>
    <row r="189" spans="1:5">
      <c r="A189" t="s">
        <v>8016</v>
      </c>
      <c r="B189" t="s">
        <v>8017</v>
      </c>
      <c r="E189" t="b">
        <v>1</v>
      </c>
    </row>
    <row r="190" spans="1:5">
      <c r="A190" t="s">
        <v>7928</v>
      </c>
      <c r="B190" t="s">
        <v>7929</v>
      </c>
      <c r="E190" t="b">
        <v>1</v>
      </c>
    </row>
    <row r="191" spans="1:5">
      <c r="A191" t="s">
        <v>7930</v>
      </c>
      <c r="B191" t="s">
        <v>7931</v>
      </c>
      <c r="E191" t="b">
        <v>1</v>
      </c>
    </row>
    <row r="192" spans="1:5">
      <c r="A192" t="s">
        <v>8049</v>
      </c>
      <c r="B192" t="s">
        <v>8050</v>
      </c>
      <c r="E192" t="b">
        <v>1</v>
      </c>
    </row>
    <row r="193" spans="1:5">
      <c r="A193" t="s">
        <v>8047</v>
      </c>
      <c r="B193" t="s">
        <v>8048</v>
      </c>
      <c r="E193" t="b">
        <v>1</v>
      </c>
    </row>
    <row r="194" spans="1:5">
      <c r="A194" t="s">
        <v>8045</v>
      </c>
      <c r="B194" t="s">
        <v>8046</v>
      </c>
      <c r="E194" t="b">
        <v>1</v>
      </c>
    </row>
    <row r="195" spans="1:5">
      <c r="A195" t="s">
        <v>8043</v>
      </c>
      <c r="B195" t="s">
        <v>8044</v>
      </c>
      <c r="E195" t="b">
        <v>1</v>
      </c>
    </row>
    <row r="196" spans="1:5">
      <c r="A196" t="s">
        <v>8041</v>
      </c>
      <c r="B196" t="s">
        <v>8042</v>
      </c>
      <c r="E196" t="b">
        <v>1</v>
      </c>
    </row>
    <row r="197" spans="1:5">
      <c r="A197" t="s">
        <v>8039</v>
      </c>
      <c r="B197" t="s">
        <v>8040</v>
      </c>
      <c r="E197" t="b">
        <v>1</v>
      </c>
    </row>
    <row r="198" spans="1:5">
      <c r="A198" t="s">
        <v>8037</v>
      </c>
      <c r="B198" t="s">
        <v>8038</v>
      </c>
      <c r="E198" t="b">
        <v>1</v>
      </c>
    </row>
    <row r="199" spans="1:5">
      <c r="A199" t="s">
        <v>8035</v>
      </c>
      <c r="B199" t="s">
        <v>8036</v>
      </c>
      <c r="E199" t="b">
        <v>1</v>
      </c>
    </row>
    <row r="200" spans="1:5">
      <c r="A200" t="s">
        <v>8033</v>
      </c>
      <c r="B200" t="s">
        <v>8034</v>
      </c>
      <c r="E200" t="b">
        <v>1</v>
      </c>
    </row>
    <row r="201" spans="1:5">
      <c r="A201" t="s">
        <v>7801</v>
      </c>
      <c r="B201" t="s">
        <v>7802</v>
      </c>
      <c r="E201" t="b">
        <v>1</v>
      </c>
    </row>
    <row r="202" spans="1:5">
      <c r="A202" t="s">
        <v>7803</v>
      </c>
      <c r="B202" t="s">
        <v>7804</v>
      </c>
      <c r="E202" t="b">
        <v>1</v>
      </c>
    </row>
    <row r="203" spans="1:5">
      <c r="A203" t="s">
        <v>7805</v>
      </c>
      <c r="B203" t="s">
        <v>7806</v>
      </c>
      <c r="E203" t="b">
        <v>1</v>
      </c>
    </row>
    <row r="204" spans="1:5">
      <c r="A204" t="s">
        <v>7932</v>
      </c>
      <c r="B204" t="s">
        <v>7933</v>
      </c>
      <c r="E204" t="b">
        <v>1</v>
      </c>
    </row>
    <row r="205" spans="1:5">
      <c r="A205" t="s">
        <v>7934</v>
      </c>
      <c r="B205" t="s">
        <v>7935</v>
      </c>
      <c r="E205" t="b">
        <v>1</v>
      </c>
    </row>
    <row r="206" spans="1:5">
      <c r="A206" t="s">
        <v>7936</v>
      </c>
      <c r="B206" t="s">
        <v>7937</v>
      </c>
      <c r="E206" t="b">
        <v>1</v>
      </c>
    </row>
    <row r="207" spans="1:5">
      <c r="A207" t="s">
        <v>7938</v>
      </c>
      <c r="B207" t="s">
        <v>7939</v>
      </c>
      <c r="E207" t="b">
        <v>1</v>
      </c>
    </row>
    <row r="208" spans="1:5">
      <c r="A208" t="s">
        <v>7940</v>
      </c>
      <c r="B208" t="s">
        <v>7941</v>
      </c>
      <c r="E208" t="b">
        <v>1</v>
      </c>
    </row>
    <row r="209" spans="1:5">
      <c r="A209" t="s">
        <v>7864</v>
      </c>
      <c r="B209" t="s">
        <v>7865</v>
      </c>
      <c r="E209" t="b">
        <v>1</v>
      </c>
    </row>
    <row r="210" spans="1:5">
      <c r="A210" t="s">
        <v>7866</v>
      </c>
      <c r="B210" t="s">
        <v>7867</v>
      </c>
      <c r="E210" t="b">
        <v>1</v>
      </c>
    </row>
    <row r="211" spans="1:5">
      <c r="A211" t="s">
        <v>7990</v>
      </c>
      <c r="B211" t="s">
        <v>7991</v>
      </c>
      <c r="E211" t="b">
        <v>1</v>
      </c>
    </row>
    <row r="212" spans="1:5">
      <c r="A212" t="s">
        <v>7767</v>
      </c>
      <c r="B212" t="s">
        <v>7768</v>
      </c>
      <c r="E212" t="b">
        <v>1</v>
      </c>
    </row>
    <row r="213" spans="1:5">
      <c r="A213" t="s">
        <v>8075</v>
      </c>
      <c r="B213" t="s">
        <v>8076</v>
      </c>
      <c r="E213" t="b">
        <v>1</v>
      </c>
    </row>
    <row r="214" spans="1:5">
      <c r="A214" t="s">
        <v>7976</v>
      </c>
      <c r="B214" t="s">
        <v>7977</v>
      </c>
      <c r="E214" t="b">
        <v>1</v>
      </c>
    </row>
    <row r="215" spans="1:5">
      <c r="A215" t="s">
        <v>7978</v>
      </c>
      <c r="B215" t="s">
        <v>7979</v>
      </c>
      <c r="E215" t="b">
        <v>1</v>
      </c>
    </row>
    <row r="216" spans="1:5">
      <c r="A216" t="s">
        <v>7980</v>
      </c>
      <c r="B216" t="s">
        <v>7981</v>
      </c>
      <c r="E216" t="b">
        <v>1</v>
      </c>
    </row>
    <row r="217" spans="1:5">
      <c r="A217" t="s">
        <v>7982</v>
      </c>
      <c r="B217" t="s">
        <v>7983</v>
      </c>
      <c r="E217" t="b">
        <v>1</v>
      </c>
    </row>
    <row r="218" spans="1:5">
      <c r="A218" t="s">
        <v>7986</v>
      </c>
      <c r="B218" t="s">
        <v>7987</v>
      </c>
      <c r="E218" t="b">
        <v>1</v>
      </c>
    </row>
    <row r="219" spans="1:5">
      <c r="A219" t="s">
        <v>7988</v>
      </c>
      <c r="B219" t="s">
        <v>7989</v>
      </c>
      <c r="E219" t="b">
        <v>1</v>
      </c>
    </row>
    <row r="220" spans="1:5">
      <c r="A220" t="s">
        <v>7984</v>
      </c>
      <c r="B220" t="s">
        <v>7985</v>
      </c>
      <c r="E220" t="b">
        <v>1</v>
      </c>
    </row>
    <row r="221" spans="1:5">
      <c r="A221" t="s">
        <v>8018</v>
      </c>
      <c r="B221" t="s">
        <v>8019</v>
      </c>
      <c r="E221" t="b">
        <v>1</v>
      </c>
    </row>
    <row r="222" spans="1:5">
      <c r="A222" t="s">
        <v>7868</v>
      </c>
      <c r="B222" t="s">
        <v>7869</v>
      </c>
      <c r="E222" t="b">
        <v>1</v>
      </c>
    </row>
    <row r="223" spans="1:5">
      <c r="A223" t="s">
        <v>7870</v>
      </c>
      <c r="B223" t="s">
        <v>7871</v>
      </c>
      <c r="E223" t="b">
        <v>1</v>
      </c>
    </row>
    <row r="224" spans="1:5">
      <c r="A224" t="s">
        <v>8020</v>
      </c>
      <c r="B224" t="s">
        <v>8021</v>
      </c>
      <c r="E224" t="b">
        <v>1</v>
      </c>
    </row>
    <row r="225" spans="1:5">
      <c r="A225" t="s">
        <v>8024</v>
      </c>
      <c r="B225" t="s">
        <v>8025</v>
      </c>
      <c r="E225" t="b">
        <v>1</v>
      </c>
    </row>
    <row r="226" spans="1:5">
      <c r="A226" t="s">
        <v>8026</v>
      </c>
      <c r="B226" t="s">
        <v>8025</v>
      </c>
      <c r="E226" t="b">
        <v>1</v>
      </c>
    </row>
    <row r="227" spans="1:5">
      <c r="A227" t="s">
        <v>8022</v>
      </c>
      <c r="B227" t="s">
        <v>8023</v>
      </c>
      <c r="E227" t="b">
        <v>1</v>
      </c>
    </row>
  </sheetData>
  <pageMargins left="0.75" right="0.75" top="1" bottom="1" header="0.5" footer="0.5"/>
  <tableParts count="1">
    <tablePart r:id="rId1"/>
  </tableParts>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58C5-EDB9-48D3-9D4C-F217AD95F4FE}">
  <dimension ref="A1:E770"/>
  <sheetViews>
    <sheetView workbookViewId="0">
      <selection activeCell="A2" sqref="A2:E77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1115</v>
      </c>
      <c r="B2" t="s">
        <v>6716</v>
      </c>
      <c r="C2" t="s">
        <v>5137</v>
      </c>
      <c r="D2" t="s">
        <v>6644</v>
      </c>
      <c r="E2" t="b">
        <v>1</v>
      </c>
    </row>
    <row r="3" spans="1:5">
      <c r="A3" t="s">
        <v>1693</v>
      </c>
      <c r="B3" t="s">
        <v>6717</v>
      </c>
      <c r="C3" t="s">
        <v>5137</v>
      </c>
      <c r="D3" t="s">
        <v>6644</v>
      </c>
      <c r="E3" t="b">
        <v>1</v>
      </c>
    </row>
    <row r="4" spans="1:5">
      <c r="A4" t="s">
        <v>365</v>
      </c>
      <c r="B4" t="s">
        <v>6718</v>
      </c>
      <c r="C4" t="s">
        <v>5137</v>
      </c>
      <c r="D4" t="s">
        <v>6644</v>
      </c>
      <c r="E4" t="b">
        <v>1</v>
      </c>
    </row>
    <row r="5" spans="1:5">
      <c r="A5" t="s">
        <v>7548</v>
      </c>
      <c r="B5" t="s">
        <v>7549</v>
      </c>
      <c r="C5" t="s">
        <v>5137</v>
      </c>
      <c r="D5" t="s">
        <v>6644</v>
      </c>
      <c r="E5" t="b">
        <v>1</v>
      </c>
    </row>
    <row r="6" spans="1:5">
      <c r="A6" t="s">
        <v>391</v>
      </c>
      <c r="B6" t="s">
        <v>7550</v>
      </c>
      <c r="C6" t="s">
        <v>5137</v>
      </c>
      <c r="D6" t="s">
        <v>6644</v>
      </c>
      <c r="E6" t="b">
        <v>1</v>
      </c>
    </row>
    <row r="7" spans="1:5">
      <c r="A7" t="s">
        <v>7551</v>
      </c>
      <c r="B7" t="s">
        <v>7552</v>
      </c>
      <c r="C7" t="s">
        <v>5137</v>
      </c>
      <c r="D7" t="s">
        <v>6644</v>
      </c>
      <c r="E7" t="b">
        <v>1</v>
      </c>
    </row>
    <row r="8" spans="1:5">
      <c r="A8" t="s">
        <v>5955</v>
      </c>
      <c r="B8" t="s">
        <v>7315</v>
      </c>
      <c r="C8" t="s">
        <v>5137</v>
      </c>
      <c r="D8" t="s">
        <v>6644</v>
      </c>
      <c r="E8" t="b">
        <v>1</v>
      </c>
    </row>
    <row r="9" spans="1:5">
      <c r="A9" t="s">
        <v>1379</v>
      </c>
      <c r="B9" t="s">
        <v>7346</v>
      </c>
      <c r="C9" t="s">
        <v>5137</v>
      </c>
      <c r="D9" t="s">
        <v>6644</v>
      </c>
      <c r="E9" t="b">
        <v>1</v>
      </c>
    </row>
    <row r="10" spans="1:5">
      <c r="A10" t="s">
        <v>955</v>
      </c>
      <c r="B10" t="s">
        <v>7347</v>
      </c>
      <c r="C10" t="s">
        <v>5137</v>
      </c>
      <c r="D10" t="s">
        <v>6644</v>
      </c>
      <c r="E10" t="b">
        <v>1</v>
      </c>
    </row>
    <row r="11" spans="1:5">
      <c r="A11" t="s">
        <v>3899</v>
      </c>
      <c r="B11" t="s">
        <v>7348</v>
      </c>
      <c r="C11" t="s">
        <v>5137</v>
      </c>
      <c r="D11" t="s">
        <v>6644</v>
      </c>
      <c r="E11" t="b">
        <v>1</v>
      </c>
    </row>
    <row r="12" spans="1:5">
      <c r="A12" t="s">
        <v>741</v>
      </c>
      <c r="B12" t="s">
        <v>7349</v>
      </c>
      <c r="C12" t="s">
        <v>5137</v>
      </c>
      <c r="D12" t="s">
        <v>6644</v>
      </c>
      <c r="E12" t="b">
        <v>1</v>
      </c>
    </row>
    <row r="13" spans="1:5">
      <c r="A13" t="s">
        <v>5063</v>
      </c>
      <c r="B13" t="s">
        <v>7350</v>
      </c>
      <c r="C13" t="s">
        <v>5137</v>
      </c>
      <c r="D13" t="s">
        <v>6644</v>
      </c>
      <c r="E13" t="b">
        <v>1</v>
      </c>
    </row>
    <row r="14" spans="1:5">
      <c r="A14" t="s">
        <v>4559</v>
      </c>
      <c r="B14" t="s">
        <v>7352</v>
      </c>
      <c r="C14" t="s">
        <v>5137</v>
      </c>
      <c r="D14" t="s">
        <v>6644</v>
      </c>
      <c r="E14" t="b">
        <v>1</v>
      </c>
    </row>
    <row r="15" spans="1:5">
      <c r="A15" t="s">
        <v>4833</v>
      </c>
      <c r="B15" t="s">
        <v>7353</v>
      </c>
      <c r="C15" t="s">
        <v>5137</v>
      </c>
      <c r="D15" t="s">
        <v>6644</v>
      </c>
      <c r="E15" t="b">
        <v>1</v>
      </c>
    </row>
    <row r="16" spans="1:5">
      <c r="A16" t="s">
        <v>1479</v>
      </c>
      <c r="B16" t="s">
        <v>7351</v>
      </c>
      <c r="C16" t="s">
        <v>5137</v>
      </c>
      <c r="D16" t="s">
        <v>6644</v>
      </c>
      <c r="E16" t="b">
        <v>1</v>
      </c>
    </row>
    <row r="17" spans="1:5">
      <c r="A17" t="s">
        <v>7008</v>
      </c>
      <c r="B17" t="s">
        <v>7009</v>
      </c>
      <c r="C17" t="s">
        <v>5137</v>
      </c>
      <c r="D17" t="s">
        <v>6644</v>
      </c>
      <c r="E17" t="b">
        <v>1</v>
      </c>
    </row>
    <row r="18" spans="1:5">
      <c r="A18" t="s">
        <v>1011</v>
      </c>
      <c r="B18" t="s">
        <v>7010</v>
      </c>
      <c r="C18" t="s">
        <v>5137</v>
      </c>
      <c r="D18" t="s">
        <v>6644</v>
      </c>
      <c r="E18" t="b">
        <v>1</v>
      </c>
    </row>
    <row r="19" spans="1:5">
      <c r="A19" t="s">
        <v>4437</v>
      </c>
      <c r="B19" t="s">
        <v>7011</v>
      </c>
      <c r="C19" t="s">
        <v>5137</v>
      </c>
      <c r="D19" t="s">
        <v>6644</v>
      </c>
      <c r="E19" t="b">
        <v>1</v>
      </c>
    </row>
    <row r="20" spans="1:5">
      <c r="A20" t="s">
        <v>1387</v>
      </c>
      <c r="B20" t="s">
        <v>7012</v>
      </c>
      <c r="C20" t="s">
        <v>5137</v>
      </c>
      <c r="D20" t="s">
        <v>6644</v>
      </c>
      <c r="E20" t="b">
        <v>1</v>
      </c>
    </row>
    <row r="21" spans="1:5">
      <c r="A21" t="s">
        <v>4053</v>
      </c>
      <c r="B21" t="s">
        <v>7013</v>
      </c>
      <c r="C21" t="s">
        <v>5137</v>
      </c>
      <c r="D21" t="s">
        <v>6644</v>
      </c>
      <c r="E21" t="b">
        <v>1</v>
      </c>
    </row>
    <row r="22" spans="1:5">
      <c r="A22" t="s">
        <v>1609</v>
      </c>
      <c r="B22" t="s">
        <v>7057</v>
      </c>
      <c r="C22" t="s">
        <v>5137</v>
      </c>
      <c r="D22" t="s">
        <v>6644</v>
      </c>
      <c r="E22" t="b">
        <v>1</v>
      </c>
    </row>
    <row r="23" spans="1:5">
      <c r="A23" t="s">
        <v>3153</v>
      </c>
      <c r="B23" t="s">
        <v>7058</v>
      </c>
      <c r="C23" t="s">
        <v>5137</v>
      </c>
      <c r="D23" t="s">
        <v>6644</v>
      </c>
      <c r="E23" t="b">
        <v>1</v>
      </c>
    </row>
    <row r="24" spans="1:5">
      <c r="A24" t="s">
        <v>5053</v>
      </c>
      <c r="B24" t="s">
        <v>6993</v>
      </c>
      <c r="C24" t="s">
        <v>5137</v>
      </c>
      <c r="D24" t="s">
        <v>6644</v>
      </c>
      <c r="E24" t="b">
        <v>1</v>
      </c>
    </row>
    <row r="25" spans="1:5">
      <c r="A25" t="s">
        <v>2773</v>
      </c>
      <c r="B25" t="s">
        <v>6994</v>
      </c>
      <c r="C25" t="s">
        <v>5137</v>
      </c>
      <c r="D25" t="s">
        <v>6644</v>
      </c>
      <c r="E25" t="b">
        <v>1</v>
      </c>
    </row>
    <row r="26" spans="1:5">
      <c r="A26" t="s">
        <v>3243</v>
      </c>
      <c r="B26" t="s">
        <v>6996</v>
      </c>
      <c r="C26" t="s">
        <v>5137</v>
      </c>
      <c r="D26" t="s">
        <v>6644</v>
      </c>
      <c r="E26" t="b">
        <v>1</v>
      </c>
    </row>
    <row r="27" spans="1:5">
      <c r="A27" t="s">
        <v>4477</v>
      </c>
      <c r="B27" t="s">
        <v>6997</v>
      </c>
      <c r="C27" t="s">
        <v>5137</v>
      </c>
      <c r="D27" t="s">
        <v>6644</v>
      </c>
      <c r="E27" t="b">
        <v>1</v>
      </c>
    </row>
    <row r="28" spans="1:5">
      <c r="A28" t="s">
        <v>2535</v>
      </c>
      <c r="B28" t="s">
        <v>6995</v>
      </c>
      <c r="C28" t="s">
        <v>5137</v>
      </c>
      <c r="D28" t="s">
        <v>6644</v>
      </c>
      <c r="E28" t="b">
        <v>1</v>
      </c>
    </row>
    <row r="29" spans="1:5">
      <c r="A29" t="s">
        <v>5822</v>
      </c>
      <c r="B29" t="s">
        <v>7104</v>
      </c>
      <c r="C29" t="s">
        <v>5137</v>
      </c>
      <c r="D29" t="s">
        <v>6644</v>
      </c>
      <c r="E29" t="b">
        <v>1</v>
      </c>
    </row>
    <row r="30" spans="1:5">
      <c r="A30" t="s">
        <v>5820</v>
      </c>
      <c r="B30" t="s">
        <v>7107</v>
      </c>
      <c r="C30" t="s">
        <v>5137</v>
      </c>
      <c r="D30" t="s">
        <v>6644</v>
      </c>
      <c r="E30" t="b">
        <v>1</v>
      </c>
    </row>
    <row r="31" spans="1:5">
      <c r="A31" t="s">
        <v>5824</v>
      </c>
      <c r="B31" t="s">
        <v>7105</v>
      </c>
      <c r="C31" t="s">
        <v>5137</v>
      </c>
      <c r="D31" t="s">
        <v>6644</v>
      </c>
      <c r="E31" t="b">
        <v>1</v>
      </c>
    </row>
    <row r="32" spans="1:5">
      <c r="A32" t="s">
        <v>5837</v>
      </c>
      <c r="B32" t="s">
        <v>7106</v>
      </c>
      <c r="C32" t="s">
        <v>5137</v>
      </c>
      <c r="D32" t="s">
        <v>6644</v>
      </c>
      <c r="E32" t="b">
        <v>1</v>
      </c>
    </row>
    <row r="33" spans="1:5">
      <c r="A33" t="s">
        <v>5852</v>
      </c>
      <c r="B33" t="s">
        <v>7108</v>
      </c>
      <c r="C33" t="s">
        <v>5137</v>
      </c>
      <c r="D33" t="s">
        <v>6644</v>
      </c>
      <c r="E33" t="b">
        <v>1</v>
      </c>
    </row>
    <row r="34" spans="1:5">
      <c r="A34" t="s">
        <v>5962</v>
      </c>
      <c r="B34" t="s">
        <v>7096</v>
      </c>
      <c r="C34" t="s">
        <v>5137</v>
      </c>
      <c r="D34" t="s">
        <v>6644</v>
      </c>
      <c r="E34" t="b">
        <v>1</v>
      </c>
    </row>
    <row r="35" spans="1:5">
      <c r="A35" t="s">
        <v>421</v>
      </c>
      <c r="B35" t="s">
        <v>7097</v>
      </c>
      <c r="C35" t="s">
        <v>5137</v>
      </c>
      <c r="D35" t="s">
        <v>6644</v>
      </c>
      <c r="E35" t="b">
        <v>1</v>
      </c>
    </row>
    <row r="36" spans="1:5">
      <c r="A36" t="s">
        <v>5474</v>
      </c>
      <c r="B36" t="s">
        <v>7101</v>
      </c>
      <c r="C36" t="s">
        <v>5137</v>
      </c>
      <c r="D36" t="s">
        <v>6644</v>
      </c>
      <c r="E36" t="b">
        <v>1</v>
      </c>
    </row>
    <row r="37" spans="1:5">
      <c r="A37" t="s">
        <v>909</v>
      </c>
      <c r="B37" t="s">
        <v>7099</v>
      </c>
      <c r="C37" t="s">
        <v>5137</v>
      </c>
      <c r="D37" t="s">
        <v>6644</v>
      </c>
      <c r="E37" t="b">
        <v>1</v>
      </c>
    </row>
    <row r="38" spans="1:5">
      <c r="A38" t="s">
        <v>4379</v>
      </c>
      <c r="B38" t="s">
        <v>7100</v>
      </c>
      <c r="C38" t="s">
        <v>5137</v>
      </c>
      <c r="D38" t="s">
        <v>6644</v>
      </c>
      <c r="E38" t="b">
        <v>1</v>
      </c>
    </row>
    <row r="39" spans="1:5">
      <c r="A39" t="s">
        <v>5839</v>
      </c>
      <c r="B39" t="s">
        <v>7110</v>
      </c>
      <c r="C39" t="s">
        <v>5137</v>
      </c>
      <c r="D39" t="s">
        <v>6644</v>
      </c>
      <c r="E39" t="b">
        <v>1</v>
      </c>
    </row>
    <row r="40" spans="1:5">
      <c r="A40" t="s">
        <v>5856</v>
      </c>
      <c r="B40" t="s">
        <v>7113</v>
      </c>
      <c r="C40" t="s">
        <v>5137</v>
      </c>
      <c r="D40" t="s">
        <v>6644</v>
      </c>
      <c r="E40" t="b">
        <v>1</v>
      </c>
    </row>
    <row r="41" spans="1:5">
      <c r="A41" t="s">
        <v>5846</v>
      </c>
      <c r="B41" t="s">
        <v>7111</v>
      </c>
      <c r="C41" t="s">
        <v>5137</v>
      </c>
      <c r="D41" t="s">
        <v>6644</v>
      </c>
      <c r="E41" t="b">
        <v>1</v>
      </c>
    </row>
    <row r="42" spans="1:5">
      <c r="A42" t="s">
        <v>5826</v>
      </c>
      <c r="B42" t="s">
        <v>7112</v>
      </c>
      <c r="C42" t="s">
        <v>5137</v>
      </c>
      <c r="D42" t="s">
        <v>6644</v>
      </c>
      <c r="E42" t="b">
        <v>1</v>
      </c>
    </row>
    <row r="43" spans="1:5">
      <c r="A43" t="s">
        <v>4549</v>
      </c>
      <c r="B43" t="s">
        <v>7109</v>
      </c>
      <c r="C43" t="s">
        <v>5137</v>
      </c>
      <c r="D43" t="s">
        <v>6644</v>
      </c>
      <c r="E43" t="b">
        <v>1</v>
      </c>
    </row>
    <row r="44" spans="1:5">
      <c r="A44" t="s">
        <v>5480</v>
      </c>
      <c r="B44" t="s">
        <v>7198</v>
      </c>
      <c r="C44" t="s">
        <v>5137</v>
      </c>
      <c r="D44" t="s">
        <v>6644</v>
      </c>
      <c r="E44" t="b">
        <v>1</v>
      </c>
    </row>
    <row r="45" spans="1:5">
      <c r="A45" t="s">
        <v>4663</v>
      </c>
      <c r="B45" t="s">
        <v>7199</v>
      </c>
      <c r="C45" t="s">
        <v>5137</v>
      </c>
      <c r="D45" t="s">
        <v>6644</v>
      </c>
      <c r="E45" t="b">
        <v>1</v>
      </c>
    </row>
    <row r="46" spans="1:5">
      <c r="A46" t="s">
        <v>2255</v>
      </c>
      <c r="B46" t="s">
        <v>7200</v>
      </c>
      <c r="C46" t="s">
        <v>5137</v>
      </c>
      <c r="D46" t="s">
        <v>6644</v>
      </c>
      <c r="E46" t="b">
        <v>1</v>
      </c>
    </row>
    <row r="47" spans="1:5">
      <c r="A47" t="s">
        <v>5479</v>
      </c>
      <c r="B47" t="s">
        <v>7203</v>
      </c>
      <c r="C47" t="s">
        <v>5137</v>
      </c>
      <c r="D47" t="s">
        <v>6644</v>
      </c>
      <c r="E47" t="b">
        <v>1</v>
      </c>
    </row>
    <row r="48" spans="1:5">
      <c r="A48" t="s">
        <v>4271</v>
      </c>
      <c r="B48" t="s">
        <v>7205</v>
      </c>
      <c r="C48" t="s">
        <v>5137</v>
      </c>
      <c r="D48" t="s">
        <v>6644</v>
      </c>
      <c r="E48" t="b">
        <v>1</v>
      </c>
    </row>
    <row r="49" spans="1:5">
      <c r="A49" t="s">
        <v>3757</v>
      </c>
      <c r="B49" t="s">
        <v>7193</v>
      </c>
      <c r="C49" t="s">
        <v>5137</v>
      </c>
      <c r="D49" t="s">
        <v>6644</v>
      </c>
      <c r="E49" t="b">
        <v>1</v>
      </c>
    </row>
    <row r="50" spans="1:5">
      <c r="A50" t="s">
        <v>3777</v>
      </c>
      <c r="B50" t="s">
        <v>7194</v>
      </c>
      <c r="C50" t="s">
        <v>5137</v>
      </c>
      <c r="D50" t="s">
        <v>6644</v>
      </c>
      <c r="E50" t="b">
        <v>1</v>
      </c>
    </row>
    <row r="51" spans="1:5">
      <c r="A51" t="s">
        <v>1293</v>
      </c>
      <c r="B51" t="s">
        <v>7195</v>
      </c>
      <c r="C51" t="s">
        <v>5137</v>
      </c>
      <c r="D51" t="s">
        <v>6644</v>
      </c>
      <c r="E51" t="b">
        <v>1</v>
      </c>
    </row>
    <row r="52" spans="1:5">
      <c r="A52" t="s">
        <v>1717</v>
      </c>
      <c r="B52" t="s">
        <v>7196</v>
      </c>
      <c r="C52" t="s">
        <v>5137</v>
      </c>
      <c r="D52" t="s">
        <v>6644</v>
      </c>
      <c r="E52" t="b">
        <v>1</v>
      </c>
    </row>
    <row r="53" spans="1:5">
      <c r="A53" t="s">
        <v>1265</v>
      </c>
      <c r="B53" t="s">
        <v>7197</v>
      </c>
      <c r="C53" t="s">
        <v>5137</v>
      </c>
      <c r="D53" t="s">
        <v>6644</v>
      </c>
      <c r="E53" t="b">
        <v>1</v>
      </c>
    </row>
    <row r="54" spans="1:5">
      <c r="A54" t="s">
        <v>2349</v>
      </c>
      <c r="B54" t="s">
        <v>7323</v>
      </c>
      <c r="C54" t="s">
        <v>5137</v>
      </c>
      <c r="D54" t="s">
        <v>6644</v>
      </c>
      <c r="E54" t="b">
        <v>1</v>
      </c>
    </row>
    <row r="55" spans="1:5">
      <c r="A55" t="s">
        <v>507</v>
      </c>
      <c r="B55" t="s">
        <v>7324</v>
      </c>
      <c r="C55" t="s">
        <v>5137</v>
      </c>
      <c r="D55" t="s">
        <v>6644</v>
      </c>
      <c r="E55" t="b">
        <v>1</v>
      </c>
    </row>
    <row r="56" spans="1:5">
      <c r="A56" t="s">
        <v>995</v>
      </c>
      <c r="B56" t="s">
        <v>7325</v>
      </c>
      <c r="C56" t="s">
        <v>5137</v>
      </c>
      <c r="D56" t="s">
        <v>6644</v>
      </c>
      <c r="E56" t="b">
        <v>1</v>
      </c>
    </row>
    <row r="57" spans="1:5">
      <c r="A57" t="s">
        <v>3763</v>
      </c>
      <c r="B57" t="s">
        <v>7327</v>
      </c>
      <c r="C57" t="s">
        <v>5137</v>
      </c>
      <c r="D57" t="s">
        <v>6644</v>
      </c>
      <c r="E57" t="b">
        <v>1</v>
      </c>
    </row>
    <row r="58" spans="1:5">
      <c r="A58" t="s">
        <v>3155</v>
      </c>
      <c r="B58" t="s">
        <v>7328</v>
      </c>
      <c r="C58" t="s">
        <v>5137</v>
      </c>
      <c r="D58" t="s">
        <v>6644</v>
      </c>
      <c r="E58" t="b">
        <v>1</v>
      </c>
    </row>
    <row r="59" spans="1:5">
      <c r="A59" t="s">
        <v>2433</v>
      </c>
      <c r="B59" t="s">
        <v>7329</v>
      </c>
      <c r="C59" t="s">
        <v>5137</v>
      </c>
      <c r="D59" t="s">
        <v>6644</v>
      </c>
      <c r="E59" t="b">
        <v>1</v>
      </c>
    </row>
    <row r="60" spans="1:5">
      <c r="A60" t="s">
        <v>689</v>
      </c>
      <c r="B60" t="s">
        <v>7326</v>
      </c>
      <c r="C60" t="s">
        <v>5137</v>
      </c>
      <c r="D60" t="s">
        <v>6644</v>
      </c>
      <c r="E60" t="b">
        <v>1</v>
      </c>
    </row>
    <row r="61" spans="1:5">
      <c r="A61" t="s">
        <v>5478</v>
      </c>
      <c r="B61" t="s">
        <v>7275</v>
      </c>
      <c r="C61" t="s">
        <v>5137</v>
      </c>
      <c r="D61" t="s">
        <v>6644</v>
      </c>
      <c r="E61" t="b">
        <v>1</v>
      </c>
    </row>
    <row r="62" spans="1:5">
      <c r="A62" t="s">
        <v>843</v>
      </c>
      <c r="B62" t="s">
        <v>7276</v>
      </c>
      <c r="C62" t="s">
        <v>5137</v>
      </c>
      <c r="D62" t="s">
        <v>6644</v>
      </c>
      <c r="E62" t="b">
        <v>1</v>
      </c>
    </row>
    <row r="63" spans="1:5">
      <c r="A63" t="s">
        <v>1321</v>
      </c>
      <c r="B63" t="s">
        <v>6928</v>
      </c>
      <c r="C63" t="s">
        <v>5137</v>
      </c>
      <c r="D63" t="s">
        <v>6644</v>
      </c>
      <c r="E63" t="b">
        <v>1</v>
      </c>
    </row>
    <row r="64" spans="1:5">
      <c r="A64" t="s">
        <v>3441</v>
      </c>
      <c r="B64" t="s">
        <v>6925</v>
      </c>
      <c r="C64" t="s">
        <v>5137</v>
      </c>
      <c r="D64" t="s">
        <v>6644</v>
      </c>
      <c r="E64" t="b">
        <v>1</v>
      </c>
    </row>
    <row r="65" spans="1:5">
      <c r="A65" t="s">
        <v>6926</v>
      </c>
      <c r="B65" t="s">
        <v>6927</v>
      </c>
      <c r="C65" t="s">
        <v>5137</v>
      </c>
      <c r="D65" t="s">
        <v>6644</v>
      </c>
      <c r="E65" t="b">
        <v>1</v>
      </c>
    </row>
    <row r="66" spans="1:5">
      <c r="A66" t="s">
        <v>6922</v>
      </c>
      <c r="B66" t="s">
        <v>6923</v>
      </c>
      <c r="C66" t="s">
        <v>5137</v>
      </c>
      <c r="D66" t="s">
        <v>6644</v>
      </c>
      <c r="E66" t="b">
        <v>1</v>
      </c>
    </row>
    <row r="67" spans="1:5">
      <c r="A67" t="s">
        <v>817</v>
      </c>
      <c r="B67" t="s">
        <v>6924</v>
      </c>
      <c r="C67" t="s">
        <v>5137</v>
      </c>
      <c r="D67" t="s">
        <v>6644</v>
      </c>
      <c r="E67" t="b">
        <v>1</v>
      </c>
    </row>
    <row r="68" spans="1:5">
      <c r="A68" t="s">
        <v>6909</v>
      </c>
      <c r="B68" t="s">
        <v>6910</v>
      </c>
      <c r="C68" t="s">
        <v>5137</v>
      </c>
      <c r="D68" t="s">
        <v>6644</v>
      </c>
      <c r="E68" t="b">
        <v>1</v>
      </c>
    </row>
    <row r="69" spans="1:5">
      <c r="A69" t="s">
        <v>521</v>
      </c>
      <c r="B69" t="s">
        <v>6902</v>
      </c>
      <c r="C69" t="s">
        <v>5137</v>
      </c>
      <c r="D69" t="s">
        <v>6644</v>
      </c>
      <c r="E69" t="b">
        <v>1</v>
      </c>
    </row>
    <row r="70" spans="1:5">
      <c r="A70" t="s">
        <v>7553</v>
      </c>
      <c r="B70" t="s">
        <v>7554</v>
      </c>
      <c r="C70" t="s">
        <v>5137</v>
      </c>
      <c r="D70" t="s">
        <v>6644</v>
      </c>
      <c r="E70" t="b">
        <v>1</v>
      </c>
    </row>
    <row r="71" spans="1:5">
      <c r="A71" t="s">
        <v>2545</v>
      </c>
      <c r="B71" t="s">
        <v>7191</v>
      </c>
      <c r="C71" t="s">
        <v>5137</v>
      </c>
      <c r="D71" t="s">
        <v>6644</v>
      </c>
      <c r="E71" t="b">
        <v>1</v>
      </c>
    </row>
    <row r="72" spans="1:5">
      <c r="A72" t="s">
        <v>4525</v>
      </c>
      <c r="B72" t="s">
        <v>7192</v>
      </c>
      <c r="C72" t="s">
        <v>5137</v>
      </c>
      <c r="D72" t="s">
        <v>6644</v>
      </c>
      <c r="E72" t="b">
        <v>1</v>
      </c>
    </row>
    <row r="73" spans="1:5">
      <c r="A73" t="s">
        <v>5754</v>
      </c>
      <c r="B73" t="s">
        <v>7190</v>
      </c>
      <c r="C73" t="s">
        <v>5137</v>
      </c>
      <c r="D73" t="s">
        <v>6644</v>
      </c>
      <c r="E73" t="b">
        <v>1</v>
      </c>
    </row>
    <row r="74" spans="1:5">
      <c r="A74" t="s">
        <v>6113</v>
      </c>
      <c r="B74" t="s">
        <v>6913</v>
      </c>
      <c r="C74" t="s">
        <v>5137</v>
      </c>
      <c r="D74" t="s">
        <v>6644</v>
      </c>
      <c r="E74" t="b">
        <v>1</v>
      </c>
    </row>
    <row r="75" spans="1:5">
      <c r="A75" t="s">
        <v>1731</v>
      </c>
      <c r="B75" t="s">
        <v>6914</v>
      </c>
      <c r="C75" t="s">
        <v>5137</v>
      </c>
      <c r="D75" t="s">
        <v>6644</v>
      </c>
      <c r="E75" t="b">
        <v>1</v>
      </c>
    </row>
    <row r="76" spans="1:5">
      <c r="A76" t="s">
        <v>6118</v>
      </c>
      <c r="B76" t="s">
        <v>6917</v>
      </c>
      <c r="C76" t="s">
        <v>5137</v>
      </c>
      <c r="D76" t="s">
        <v>6644</v>
      </c>
      <c r="E76" t="b">
        <v>1</v>
      </c>
    </row>
    <row r="77" spans="1:5">
      <c r="A77" t="s">
        <v>6120</v>
      </c>
      <c r="B77" t="s">
        <v>6918</v>
      </c>
      <c r="C77" t="s">
        <v>5137</v>
      </c>
      <c r="D77" t="s">
        <v>6644</v>
      </c>
      <c r="E77" t="b">
        <v>1</v>
      </c>
    </row>
    <row r="78" spans="1:5">
      <c r="A78" t="s">
        <v>4475</v>
      </c>
      <c r="B78" t="s">
        <v>6916</v>
      </c>
      <c r="C78" t="s">
        <v>5137</v>
      </c>
      <c r="D78" t="s">
        <v>6644</v>
      </c>
      <c r="E78" t="b">
        <v>1</v>
      </c>
    </row>
    <row r="79" spans="1:5">
      <c r="A79" t="s">
        <v>3309</v>
      </c>
      <c r="B79" t="s">
        <v>6920</v>
      </c>
      <c r="C79" t="s">
        <v>5137</v>
      </c>
      <c r="D79" t="s">
        <v>6644</v>
      </c>
      <c r="E79" t="b">
        <v>1</v>
      </c>
    </row>
    <row r="80" spans="1:5">
      <c r="A80" t="s">
        <v>3229</v>
      </c>
      <c r="B80" t="s">
        <v>6919</v>
      </c>
      <c r="C80" t="s">
        <v>5137</v>
      </c>
      <c r="D80" t="s">
        <v>6644</v>
      </c>
      <c r="E80" t="b">
        <v>1</v>
      </c>
    </row>
    <row r="81" spans="1:5">
      <c r="A81" t="s">
        <v>4817</v>
      </c>
      <c r="B81" t="s">
        <v>6915</v>
      </c>
      <c r="C81" t="s">
        <v>5137</v>
      </c>
      <c r="D81" t="s">
        <v>6644</v>
      </c>
      <c r="E81" t="b">
        <v>1</v>
      </c>
    </row>
    <row r="82" spans="1:5">
      <c r="A82" t="s">
        <v>1781</v>
      </c>
      <c r="B82" t="s">
        <v>6921</v>
      </c>
      <c r="C82" t="s">
        <v>5137</v>
      </c>
      <c r="D82" t="s">
        <v>6644</v>
      </c>
      <c r="E82" t="b">
        <v>1</v>
      </c>
    </row>
    <row r="83" spans="1:5">
      <c r="A83" t="s">
        <v>4959</v>
      </c>
      <c r="B83" t="s">
        <v>7242</v>
      </c>
      <c r="C83" t="s">
        <v>5137</v>
      </c>
      <c r="D83" t="s">
        <v>6644</v>
      </c>
      <c r="E83" t="b">
        <v>1</v>
      </c>
    </row>
    <row r="84" spans="1:5">
      <c r="A84" t="s">
        <v>3969</v>
      </c>
      <c r="B84" t="s">
        <v>7269</v>
      </c>
      <c r="C84" t="s">
        <v>5137</v>
      </c>
      <c r="D84" t="s">
        <v>6644</v>
      </c>
      <c r="E84" t="b">
        <v>1</v>
      </c>
    </row>
    <row r="85" spans="1:5">
      <c r="A85" t="s">
        <v>5473</v>
      </c>
      <c r="B85" t="s">
        <v>6998</v>
      </c>
      <c r="C85" t="s">
        <v>5137</v>
      </c>
      <c r="D85" t="s">
        <v>6644</v>
      </c>
      <c r="E85" t="b">
        <v>1</v>
      </c>
    </row>
    <row r="86" spans="1:5">
      <c r="A86" t="s">
        <v>2177</v>
      </c>
      <c r="B86" t="s">
        <v>7182</v>
      </c>
      <c r="C86" t="s">
        <v>5137</v>
      </c>
      <c r="D86" t="s">
        <v>6644</v>
      </c>
      <c r="E86" t="b">
        <v>1</v>
      </c>
    </row>
    <row r="87" spans="1:5">
      <c r="A87" t="s">
        <v>3201</v>
      </c>
      <c r="B87" t="s">
        <v>7182</v>
      </c>
      <c r="C87" t="s">
        <v>5137</v>
      </c>
      <c r="D87" t="s">
        <v>6644</v>
      </c>
      <c r="E87" t="b">
        <v>1</v>
      </c>
    </row>
    <row r="88" spans="1:5">
      <c r="A88" t="s">
        <v>1061</v>
      </c>
      <c r="B88" t="s">
        <v>7183</v>
      </c>
      <c r="C88" t="s">
        <v>5137</v>
      </c>
      <c r="D88" t="s">
        <v>6644</v>
      </c>
      <c r="E88" t="b">
        <v>1</v>
      </c>
    </row>
    <row r="89" spans="1:5">
      <c r="A89" t="s">
        <v>1131</v>
      </c>
      <c r="B89" t="s">
        <v>7201</v>
      </c>
      <c r="C89" t="s">
        <v>5137</v>
      </c>
      <c r="D89" t="s">
        <v>6644</v>
      </c>
      <c r="E89" t="b">
        <v>1</v>
      </c>
    </row>
    <row r="90" spans="1:5">
      <c r="A90" t="s">
        <v>1437</v>
      </c>
      <c r="B90" t="s">
        <v>7202</v>
      </c>
      <c r="C90" t="s">
        <v>5137</v>
      </c>
      <c r="D90" t="s">
        <v>6644</v>
      </c>
      <c r="E90" t="b">
        <v>1</v>
      </c>
    </row>
    <row r="91" spans="1:5">
      <c r="A91" t="s">
        <v>4019</v>
      </c>
      <c r="B91" t="s">
        <v>7204</v>
      </c>
      <c r="C91" t="s">
        <v>5137</v>
      </c>
      <c r="D91" t="s">
        <v>6644</v>
      </c>
      <c r="E91" t="b">
        <v>1</v>
      </c>
    </row>
    <row r="92" spans="1:5">
      <c r="A92" t="s">
        <v>3671</v>
      </c>
      <c r="B92" t="s">
        <v>7304</v>
      </c>
      <c r="C92" t="s">
        <v>5137</v>
      </c>
      <c r="D92" t="s">
        <v>6644</v>
      </c>
      <c r="E92" t="b">
        <v>1</v>
      </c>
    </row>
    <row r="93" spans="1:5">
      <c r="A93" t="s">
        <v>5977</v>
      </c>
      <c r="B93" t="s">
        <v>6892</v>
      </c>
      <c r="C93" t="s">
        <v>5127</v>
      </c>
      <c r="D93" t="s">
        <v>6645</v>
      </c>
      <c r="E93" t="b">
        <v>1</v>
      </c>
    </row>
    <row r="94" spans="1:5">
      <c r="A94" t="s">
        <v>5127</v>
      </c>
      <c r="B94" t="s">
        <v>6723</v>
      </c>
      <c r="C94" t="s">
        <v>5129</v>
      </c>
      <c r="D94" t="s">
        <v>6646</v>
      </c>
      <c r="E94" t="b">
        <v>1</v>
      </c>
    </row>
    <row r="95" spans="1:5">
      <c r="A95" t="s">
        <v>5848</v>
      </c>
      <c r="B95" t="s">
        <v>7184</v>
      </c>
      <c r="C95" t="s">
        <v>5129</v>
      </c>
      <c r="D95" t="s">
        <v>6646</v>
      </c>
      <c r="E95" t="b">
        <v>1</v>
      </c>
    </row>
    <row r="96" spans="1:5">
      <c r="A96" t="s">
        <v>5137</v>
      </c>
      <c r="B96" t="s">
        <v>6724</v>
      </c>
      <c r="C96" t="s">
        <v>5129</v>
      </c>
      <c r="D96" t="s">
        <v>6646</v>
      </c>
      <c r="E96" t="b">
        <v>1</v>
      </c>
    </row>
    <row r="97" spans="1:5">
      <c r="A97" t="s">
        <v>5802</v>
      </c>
      <c r="B97" t="s">
        <v>7185</v>
      </c>
      <c r="C97" t="s">
        <v>5129</v>
      </c>
      <c r="D97" t="s">
        <v>6646</v>
      </c>
      <c r="E97" t="b">
        <v>1</v>
      </c>
    </row>
    <row r="98" spans="1:5">
      <c r="A98" t="s">
        <v>1911</v>
      </c>
      <c r="B98" t="s">
        <v>7186</v>
      </c>
      <c r="C98" t="s">
        <v>5129</v>
      </c>
      <c r="D98" t="s">
        <v>6646</v>
      </c>
      <c r="E98" t="b">
        <v>1</v>
      </c>
    </row>
    <row r="99" spans="1:5">
      <c r="A99" t="s">
        <v>5841</v>
      </c>
      <c r="B99" t="s">
        <v>7187</v>
      </c>
      <c r="C99" t="s">
        <v>5129</v>
      </c>
      <c r="D99" t="s">
        <v>6646</v>
      </c>
      <c r="E99" t="b">
        <v>1</v>
      </c>
    </row>
    <row r="100" spans="1:5">
      <c r="A100" t="s">
        <v>4099</v>
      </c>
      <c r="B100" t="s">
        <v>7188</v>
      </c>
      <c r="C100" t="s">
        <v>5129</v>
      </c>
      <c r="D100" t="s">
        <v>6646</v>
      </c>
      <c r="E100" t="b">
        <v>1</v>
      </c>
    </row>
    <row r="101" spans="1:5">
      <c r="A101" t="s">
        <v>5850</v>
      </c>
      <c r="B101" t="s">
        <v>7189</v>
      </c>
      <c r="C101" t="s">
        <v>5129</v>
      </c>
      <c r="D101" t="s">
        <v>6646</v>
      </c>
      <c r="E101" t="b">
        <v>1</v>
      </c>
    </row>
    <row r="102" spans="1:5">
      <c r="A102" t="s">
        <v>5133</v>
      </c>
      <c r="B102" t="s">
        <v>6719</v>
      </c>
      <c r="C102" t="s">
        <v>5129</v>
      </c>
      <c r="D102" t="s">
        <v>6646</v>
      </c>
      <c r="E102" t="b">
        <v>1</v>
      </c>
    </row>
    <row r="103" spans="1:5">
      <c r="A103" t="s">
        <v>5131</v>
      </c>
      <c r="B103" t="s">
        <v>6721</v>
      </c>
      <c r="C103" t="s">
        <v>5129</v>
      </c>
      <c r="D103" t="s">
        <v>6646</v>
      </c>
      <c r="E103" t="b">
        <v>1</v>
      </c>
    </row>
    <row r="104" spans="1:5">
      <c r="A104" t="s">
        <v>5830</v>
      </c>
      <c r="B104" t="s">
        <v>7436</v>
      </c>
      <c r="C104" t="s">
        <v>5129</v>
      </c>
      <c r="D104" t="s">
        <v>6646</v>
      </c>
      <c r="E104" t="b">
        <v>1</v>
      </c>
    </row>
    <row r="105" spans="1:5">
      <c r="A105" t="s">
        <v>5129</v>
      </c>
      <c r="B105" t="s">
        <v>6720</v>
      </c>
      <c r="C105" t="s">
        <v>5129</v>
      </c>
      <c r="D105" t="s">
        <v>6646</v>
      </c>
      <c r="E105" t="b">
        <v>1</v>
      </c>
    </row>
    <row r="106" spans="1:5">
      <c r="A106" t="s">
        <v>5815</v>
      </c>
      <c r="B106" t="s">
        <v>7432</v>
      </c>
      <c r="C106" t="s">
        <v>5129</v>
      </c>
      <c r="D106" t="s">
        <v>6646</v>
      </c>
      <c r="E106" t="b">
        <v>1</v>
      </c>
    </row>
    <row r="107" spans="1:5">
      <c r="A107" t="s">
        <v>5871</v>
      </c>
      <c r="B107" t="s">
        <v>7433</v>
      </c>
      <c r="C107" t="s">
        <v>5129</v>
      </c>
      <c r="D107" t="s">
        <v>6646</v>
      </c>
      <c r="E107" t="b">
        <v>1</v>
      </c>
    </row>
    <row r="108" spans="1:5">
      <c r="A108" t="s">
        <v>5867</v>
      </c>
      <c r="B108" t="s">
        <v>7434</v>
      </c>
      <c r="C108" t="s">
        <v>5129</v>
      </c>
      <c r="D108" t="s">
        <v>6646</v>
      </c>
      <c r="E108" t="b">
        <v>1</v>
      </c>
    </row>
    <row r="109" spans="1:5">
      <c r="A109" t="s">
        <v>5869</v>
      </c>
      <c r="B109" t="s">
        <v>7435</v>
      </c>
      <c r="C109" t="s">
        <v>5129</v>
      </c>
      <c r="D109" t="s">
        <v>6646</v>
      </c>
      <c r="E109" t="b">
        <v>1</v>
      </c>
    </row>
    <row r="110" spans="1:5">
      <c r="A110" t="s">
        <v>5135</v>
      </c>
      <c r="B110" t="s">
        <v>6726</v>
      </c>
      <c r="C110" t="s">
        <v>5129</v>
      </c>
      <c r="D110" t="s">
        <v>6646</v>
      </c>
      <c r="E110" t="b">
        <v>1</v>
      </c>
    </row>
    <row r="111" spans="1:5">
      <c r="A111" t="s">
        <v>3255</v>
      </c>
      <c r="B111" t="s">
        <v>7361</v>
      </c>
      <c r="C111" t="s">
        <v>5129</v>
      </c>
      <c r="D111" t="s">
        <v>6646</v>
      </c>
      <c r="E111" t="b">
        <v>1</v>
      </c>
    </row>
    <row r="112" spans="1:5">
      <c r="A112" t="s">
        <v>5873</v>
      </c>
      <c r="B112" t="s">
        <v>7362</v>
      </c>
      <c r="C112" t="s">
        <v>5129</v>
      </c>
      <c r="D112" t="s">
        <v>6646</v>
      </c>
      <c r="E112" t="b">
        <v>1</v>
      </c>
    </row>
    <row r="113" spans="1:5">
      <c r="A113" t="s">
        <v>2609</v>
      </c>
      <c r="B113" t="s">
        <v>7363</v>
      </c>
      <c r="C113" t="s">
        <v>5129</v>
      </c>
      <c r="D113" t="s">
        <v>6646</v>
      </c>
      <c r="E113" t="b">
        <v>1</v>
      </c>
    </row>
    <row r="114" spans="1:5">
      <c r="A114" t="s">
        <v>3961</v>
      </c>
      <c r="B114" t="s">
        <v>7364</v>
      </c>
      <c r="C114" t="s">
        <v>5129</v>
      </c>
      <c r="D114" t="s">
        <v>6646</v>
      </c>
      <c r="E114" t="b">
        <v>1</v>
      </c>
    </row>
    <row r="115" spans="1:5">
      <c r="A115" t="s">
        <v>5139</v>
      </c>
      <c r="B115" t="s">
        <v>6725</v>
      </c>
      <c r="C115" t="s">
        <v>5129</v>
      </c>
      <c r="D115" t="s">
        <v>6646</v>
      </c>
      <c r="E115" t="b">
        <v>1</v>
      </c>
    </row>
    <row r="116" spans="1:5">
      <c r="A116" t="s">
        <v>5141</v>
      </c>
      <c r="B116" t="s">
        <v>6722</v>
      </c>
      <c r="C116" t="s">
        <v>5129</v>
      </c>
      <c r="D116" t="s">
        <v>6646</v>
      </c>
      <c r="E116" t="b">
        <v>1</v>
      </c>
    </row>
    <row r="117" spans="1:5">
      <c r="A117" t="s">
        <v>5221</v>
      </c>
      <c r="B117" t="s">
        <v>6894</v>
      </c>
      <c r="C117" t="s">
        <v>5129</v>
      </c>
      <c r="D117" t="s">
        <v>6646</v>
      </c>
      <c r="E117" t="b">
        <v>1</v>
      </c>
    </row>
    <row r="118" spans="1:5">
      <c r="A118" t="s">
        <v>5225</v>
      </c>
      <c r="B118" t="s">
        <v>6895</v>
      </c>
      <c r="C118" t="s">
        <v>5129</v>
      </c>
      <c r="D118" t="s">
        <v>6646</v>
      </c>
      <c r="E118" t="b">
        <v>1</v>
      </c>
    </row>
    <row r="119" spans="1:5">
      <c r="A119" t="s">
        <v>5227</v>
      </c>
      <c r="B119" t="s">
        <v>6896</v>
      </c>
      <c r="C119" t="s">
        <v>5129</v>
      </c>
      <c r="D119" t="s">
        <v>6646</v>
      </c>
      <c r="E119" t="b">
        <v>1</v>
      </c>
    </row>
    <row r="120" spans="1:5">
      <c r="A120" t="s">
        <v>5229</v>
      </c>
      <c r="B120" t="s">
        <v>6897</v>
      </c>
      <c r="C120" t="s">
        <v>5129</v>
      </c>
      <c r="D120" t="s">
        <v>6646</v>
      </c>
      <c r="E120" t="b">
        <v>1</v>
      </c>
    </row>
    <row r="121" spans="1:5">
      <c r="A121" t="s">
        <v>5235</v>
      </c>
      <c r="B121" t="s">
        <v>6898</v>
      </c>
      <c r="C121" t="s">
        <v>5129</v>
      </c>
      <c r="D121" t="s">
        <v>6646</v>
      </c>
      <c r="E121" t="b">
        <v>1</v>
      </c>
    </row>
    <row r="122" spans="1:5">
      <c r="A122" t="s">
        <v>5237</v>
      </c>
      <c r="B122" t="s">
        <v>6899</v>
      </c>
      <c r="C122" t="s">
        <v>5129</v>
      </c>
      <c r="D122" t="s">
        <v>6646</v>
      </c>
      <c r="E122" t="b">
        <v>1</v>
      </c>
    </row>
    <row r="123" spans="1:5">
      <c r="A123" t="s">
        <v>5231</v>
      </c>
      <c r="B123" t="s">
        <v>6900</v>
      </c>
      <c r="C123" t="s">
        <v>5129</v>
      </c>
      <c r="D123" t="s">
        <v>6646</v>
      </c>
      <c r="E123" t="b">
        <v>1</v>
      </c>
    </row>
    <row r="124" spans="1:5">
      <c r="A124" t="s">
        <v>5233</v>
      </c>
      <c r="B124" t="s">
        <v>6901</v>
      </c>
      <c r="C124" t="s">
        <v>5129</v>
      </c>
      <c r="D124" t="s">
        <v>6646</v>
      </c>
      <c r="E124" t="b">
        <v>1</v>
      </c>
    </row>
    <row r="125" spans="1:5">
      <c r="A125" t="s">
        <v>3107</v>
      </c>
      <c r="B125" t="s">
        <v>6957</v>
      </c>
      <c r="C125" t="s">
        <v>5129</v>
      </c>
      <c r="D125" t="s">
        <v>6646</v>
      </c>
      <c r="E125" t="b">
        <v>1</v>
      </c>
    </row>
    <row r="126" spans="1:5">
      <c r="A126" t="s">
        <v>4089</v>
      </c>
      <c r="B126" t="s">
        <v>6956</v>
      </c>
      <c r="C126" t="s">
        <v>5129</v>
      </c>
      <c r="D126" t="s">
        <v>6646</v>
      </c>
      <c r="E126" t="b">
        <v>1</v>
      </c>
    </row>
    <row r="127" spans="1:5">
      <c r="A127" t="s">
        <v>777</v>
      </c>
      <c r="B127" t="s">
        <v>6954</v>
      </c>
      <c r="C127" t="s">
        <v>5129</v>
      </c>
      <c r="D127" t="s">
        <v>6646</v>
      </c>
      <c r="E127" t="b">
        <v>1</v>
      </c>
    </row>
    <row r="128" spans="1:5">
      <c r="A128" t="s">
        <v>5252</v>
      </c>
      <c r="B128" t="s">
        <v>6955</v>
      </c>
      <c r="C128" t="s">
        <v>5129</v>
      </c>
      <c r="D128" t="s">
        <v>6646</v>
      </c>
      <c r="E128" t="b">
        <v>1</v>
      </c>
    </row>
    <row r="129" spans="1:5">
      <c r="A129" t="s">
        <v>5210</v>
      </c>
      <c r="B129" t="s">
        <v>7066</v>
      </c>
      <c r="C129" t="s">
        <v>5129</v>
      </c>
      <c r="D129" t="s">
        <v>6646</v>
      </c>
      <c r="E129" t="b">
        <v>1</v>
      </c>
    </row>
    <row r="130" spans="1:5">
      <c r="A130" t="s">
        <v>5191</v>
      </c>
      <c r="B130" t="s">
        <v>7068</v>
      </c>
      <c r="C130" t="s">
        <v>5129</v>
      </c>
      <c r="D130" t="s">
        <v>6646</v>
      </c>
      <c r="E130" t="b">
        <v>1</v>
      </c>
    </row>
    <row r="131" spans="1:5">
      <c r="A131" t="s">
        <v>5153</v>
      </c>
      <c r="B131" t="s">
        <v>7061</v>
      </c>
      <c r="C131" t="s">
        <v>5129</v>
      </c>
      <c r="D131" t="s">
        <v>6646</v>
      </c>
      <c r="E131" t="b">
        <v>1</v>
      </c>
    </row>
    <row r="132" spans="1:5">
      <c r="A132" t="s">
        <v>5193</v>
      </c>
      <c r="B132" t="s">
        <v>7065</v>
      </c>
      <c r="C132" t="s">
        <v>5129</v>
      </c>
      <c r="D132" t="s">
        <v>6646</v>
      </c>
      <c r="E132" t="b">
        <v>1</v>
      </c>
    </row>
    <row r="133" spans="1:5">
      <c r="A133" t="s">
        <v>5196</v>
      </c>
      <c r="B133" t="s">
        <v>7059</v>
      </c>
      <c r="C133" t="s">
        <v>5129</v>
      </c>
      <c r="D133" t="s">
        <v>6646</v>
      </c>
      <c r="E133" t="b">
        <v>1</v>
      </c>
    </row>
    <row r="134" spans="1:5">
      <c r="A134" t="s">
        <v>5202</v>
      </c>
      <c r="B134" t="s">
        <v>7062</v>
      </c>
      <c r="C134" t="s">
        <v>5129</v>
      </c>
      <c r="D134" t="s">
        <v>6646</v>
      </c>
      <c r="E134" t="b">
        <v>1</v>
      </c>
    </row>
    <row r="135" spans="1:5">
      <c r="A135" t="s">
        <v>5204</v>
      </c>
      <c r="B135" t="s">
        <v>7064</v>
      </c>
      <c r="C135" t="s">
        <v>5129</v>
      </c>
      <c r="D135" t="s">
        <v>6646</v>
      </c>
      <c r="E135" t="b">
        <v>1</v>
      </c>
    </row>
    <row r="136" spans="1:5">
      <c r="A136" t="s">
        <v>5208</v>
      </c>
      <c r="B136" t="s">
        <v>7063</v>
      </c>
      <c r="C136" t="s">
        <v>5129</v>
      </c>
      <c r="D136" t="s">
        <v>6646</v>
      </c>
      <c r="E136" t="b">
        <v>1</v>
      </c>
    </row>
    <row r="137" spans="1:5">
      <c r="A137" t="s">
        <v>5215</v>
      </c>
      <c r="B137" t="s">
        <v>7067</v>
      </c>
      <c r="C137" t="s">
        <v>5129</v>
      </c>
      <c r="D137" t="s">
        <v>6646</v>
      </c>
      <c r="E137" t="b">
        <v>1</v>
      </c>
    </row>
    <row r="138" spans="1:5">
      <c r="A138" t="s">
        <v>5219</v>
      </c>
      <c r="B138" t="s">
        <v>7358</v>
      </c>
      <c r="C138" t="s">
        <v>5129</v>
      </c>
      <c r="D138" t="s">
        <v>6646</v>
      </c>
      <c r="E138" t="b">
        <v>1</v>
      </c>
    </row>
    <row r="139" spans="1:5">
      <c r="A139" t="s">
        <v>5213</v>
      </c>
      <c r="B139" t="s">
        <v>7070</v>
      </c>
      <c r="C139" t="s">
        <v>5129</v>
      </c>
      <c r="D139" t="s">
        <v>6646</v>
      </c>
      <c r="E139" t="b">
        <v>1</v>
      </c>
    </row>
    <row r="140" spans="1:5">
      <c r="A140" t="s">
        <v>5198</v>
      </c>
      <c r="B140" t="s">
        <v>7060</v>
      </c>
      <c r="C140" t="s">
        <v>5129</v>
      </c>
      <c r="D140" t="s">
        <v>6646</v>
      </c>
      <c r="E140" t="b">
        <v>1</v>
      </c>
    </row>
    <row r="141" spans="1:5">
      <c r="A141" t="s">
        <v>5200</v>
      </c>
      <c r="B141" t="s">
        <v>7069</v>
      </c>
      <c r="C141" t="s">
        <v>5129</v>
      </c>
      <c r="D141" t="s">
        <v>6646</v>
      </c>
      <c r="E141" t="b">
        <v>1</v>
      </c>
    </row>
    <row r="142" spans="1:5">
      <c r="A142" t="s">
        <v>5147</v>
      </c>
      <c r="B142" t="s">
        <v>6728</v>
      </c>
      <c r="C142" t="s">
        <v>5129</v>
      </c>
      <c r="D142" t="s">
        <v>6646</v>
      </c>
      <c r="E142" t="b">
        <v>1</v>
      </c>
    </row>
    <row r="143" spans="1:5">
      <c r="A143" t="s">
        <v>5145</v>
      </c>
      <c r="B143" t="s">
        <v>6727</v>
      </c>
      <c r="C143" t="s">
        <v>5129</v>
      </c>
      <c r="D143" t="s">
        <v>6646</v>
      </c>
      <c r="E143" t="b">
        <v>1</v>
      </c>
    </row>
    <row r="144" spans="1:5">
      <c r="A144" t="s">
        <v>5248</v>
      </c>
      <c r="B144" t="s">
        <v>7308</v>
      </c>
      <c r="C144" t="s">
        <v>5129</v>
      </c>
      <c r="D144" t="s">
        <v>6646</v>
      </c>
      <c r="E144" t="b">
        <v>1</v>
      </c>
    </row>
    <row r="145" spans="1:5">
      <c r="A145" t="s">
        <v>5245</v>
      </c>
      <c r="B145" t="s">
        <v>7306</v>
      </c>
      <c r="C145" t="s">
        <v>5129</v>
      </c>
      <c r="D145" t="s">
        <v>6646</v>
      </c>
      <c r="E145" t="b">
        <v>1</v>
      </c>
    </row>
    <row r="146" spans="1:5">
      <c r="A146" t="s">
        <v>5143</v>
      </c>
      <c r="B146" t="s">
        <v>7307</v>
      </c>
      <c r="C146" t="s">
        <v>5129</v>
      </c>
      <c r="D146" t="s">
        <v>6646</v>
      </c>
      <c r="E146" t="b">
        <v>1</v>
      </c>
    </row>
    <row r="147" spans="1:5">
      <c r="A147" t="s">
        <v>5250</v>
      </c>
      <c r="B147" t="s">
        <v>7305</v>
      </c>
      <c r="C147" t="s">
        <v>5129</v>
      </c>
      <c r="D147" t="s">
        <v>6646</v>
      </c>
      <c r="E147" t="b">
        <v>1</v>
      </c>
    </row>
    <row r="148" spans="1:5">
      <c r="A148" t="s">
        <v>3949</v>
      </c>
      <c r="B148" t="s">
        <v>6767</v>
      </c>
      <c r="C148" t="s">
        <v>5131</v>
      </c>
      <c r="D148" t="s">
        <v>6647</v>
      </c>
      <c r="E148" t="b">
        <v>1</v>
      </c>
    </row>
    <row r="149" spans="1:5">
      <c r="A149" t="s">
        <v>1105</v>
      </c>
      <c r="B149" t="s">
        <v>6768</v>
      </c>
      <c r="C149" t="s">
        <v>5131</v>
      </c>
      <c r="D149" t="s">
        <v>6647</v>
      </c>
      <c r="E149" t="b">
        <v>1</v>
      </c>
    </row>
    <row r="150" spans="1:5">
      <c r="A150" t="s">
        <v>1707</v>
      </c>
      <c r="B150" t="s">
        <v>6771</v>
      </c>
      <c r="C150" t="s">
        <v>5131</v>
      </c>
      <c r="D150" t="s">
        <v>6647</v>
      </c>
      <c r="E150" t="b">
        <v>1</v>
      </c>
    </row>
    <row r="151" spans="1:5">
      <c r="A151" t="s">
        <v>2003</v>
      </c>
      <c r="B151" t="s">
        <v>6772</v>
      </c>
      <c r="C151" t="s">
        <v>5131</v>
      </c>
      <c r="D151" t="s">
        <v>6647</v>
      </c>
      <c r="E151" t="b">
        <v>1</v>
      </c>
    </row>
    <row r="152" spans="1:5">
      <c r="A152" t="s">
        <v>2743</v>
      </c>
      <c r="B152" t="s">
        <v>6769</v>
      </c>
      <c r="C152" t="s">
        <v>5131</v>
      </c>
      <c r="D152" t="s">
        <v>6647</v>
      </c>
      <c r="E152" t="b">
        <v>1</v>
      </c>
    </row>
    <row r="153" spans="1:5">
      <c r="A153" t="s">
        <v>2243</v>
      </c>
      <c r="B153" t="s">
        <v>6770</v>
      </c>
      <c r="C153" t="s">
        <v>5131</v>
      </c>
      <c r="D153" t="s">
        <v>6647</v>
      </c>
      <c r="E153" t="b">
        <v>1</v>
      </c>
    </row>
    <row r="154" spans="1:5">
      <c r="A154" t="s">
        <v>3741</v>
      </c>
      <c r="B154" t="s">
        <v>6765</v>
      </c>
      <c r="C154" t="s">
        <v>5131</v>
      </c>
      <c r="D154" t="s">
        <v>6647</v>
      </c>
      <c r="E154" t="b">
        <v>1</v>
      </c>
    </row>
    <row r="155" spans="1:5">
      <c r="A155" t="s">
        <v>1347</v>
      </c>
      <c r="B155" t="s">
        <v>6766</v>
      </c>
      <c r="C155" t="s">
        <v>5131</v>
      </c>
      <c r="D155" t="s">
        <v>6647</v>
      </c>
      <c r="E155" t="b">
        <v>1</v>
      </c>
    </row>
    <row r="156" spans="1:5">
      <c r="A156" t="s">
        <v>5258</v>
      </c>
      <c r="B156" t="s">
        <v>7115</v>
      </c>
      <c r="C156" t="s">
        <v>5131</v>
      </c>
      <c r="D156" t="s">
        <v>6647</v>
      </c>
      <c r="E156" t="b">
        <v>1</v>
      </c>
    </row>
    <row r="157" spans="1:5">
      <c r="A157" t="s">
        <v>3643</v>
      </c>
      <c r="B157" t="s">
        <v>6775</v>
      </c>
      <c r="C157" t="s">
        <v>5131</v>
      </c>
      <c r="D157" t="s">
        <v>6647</v>
      </c>
      <c r="E157" t="b">
        <v>1</v>
      </c>
    </row>
    <row r="158" spans="1:5">
      <c r="A158" t="s">
        <v>669</v>
      </c>
      <c r="B158" t="s">
        <v>6776</v>
      </c>
      <c r="C158" t="s">
        <v>5131</v>
      </c>
      <c r="D158" t="s">
        <v>6647</v>
      </c>
      <c r="E158" t="b">
        <v>1</v>
      </c>
    </row>
    <row r="159" spans="1:5">
      <c r="A159" t="s">
        <v>1925</v>
      </c>
      <c r="B159" t="s">
        <v>6779</v>
      </c>
      <c r="C159" t="s">
        <v>5131</v>
      </c>
      <c r="D159" t="s">
        <v>6647</v>
      </c>
      <c r="E159" t="b">
        <v>1</v>
      </c>
    </row>
    <row r="160" spans="1:5">
      <c r="A160" t="s">
        <v>1921</v>
      </c>
      <c r="B160" t="s">
        <v>6780</v>
      </c>
      <c r="C160" t="s">
        <v>5131</v>
      </c>
      <c r="D160" t="s">
        <v>6647</v>
      </c>
      <c r="E160" t="b">
        <v>1</v>
      </c>
    </row>
    <row r="161" spans="1:5">
      <c r="A161" t="s">
        <v>2871</v>
      </c>
      <c r="B161" t="s">
        <v>6777</v>
      </c>
      <c r="C161" t="s">
        <v>5131</v>
      </c>
      <c r="D161" t="s">
        <v>6647</v>
      </c>
      <c r="E161" t="b">
        <v>1</v>
      </c>
    </row>
    <row r="162" spans="1:5">
      <c r="A162" t="s">
        <v>5051</v>
      </c>
      <c r="B162" t="s">
        <v>6778</v>
      </c>
      <c r="C162" t="s">
        <v>5131</v>
      </c>
      <c r="D162" t="s">
        <v>6647</v>
      </c>
      <c r="E162" t="b">
        <v>1</v>
      </c>
    </row>
    <row r="163" spans="1:5">
      <c r="A163" t="s">
        <v>635</v>
      </c>
      <c r="B163" t="s">
        <v>6773</v>
      </c>
      <c r="C163" t="s">
        <v>5131</v>
      </c>
      <c r="D163" t="s">
        <v>6647</v>
      </c>
      <c r="E163" t="b">
        <v>1</v>
      </c>
    </row>
    <row r="164" spans="1:5">
      <c r="A164" t="s">
        <v>3577</v>
      </c>
      <c r="B164" t="s">
        <v>6774</v>
      </c>
      <c r="C164" t="s">
        <v>5131</v>
      </c>
      <c r="D164" t="s">
        <v>6647</v>
      </c>
      <c r="E164" t="b">
        <v>1</v>
      </c>
    </row>
    <row r="165" spans="1:5">
      <c r="A165" t="s">
        <v>5833</v>
      </c>
      <c r="B165" t="s">
        <v>7210</v>
      </c>
      <c r="C165" t="s">
        <v>5131</v>
      </c>
      <c r="D165" t="s">
        <v>6647</v>
      </c>
      <c r="E165" t="b">
        <v>1</v>
      </c>
    </row>
    <row r="166" spans="1:5">
      <c r="A166" t="s">
        <v>2167</v>
      </c>
      <c r="B166" t="s">
        <v>7208</v>
      </c>
      <c r="C166" t="s">
        <v>5131</v>
      </c>
      <c r="D166" t="s">
        <v>6647</v>
      </c>
      <c r="E166" t="b">
        <v>1</v>
      </c>
    </row>
    <row r="167" spans="1:5">
      <c r="A167" t="s">
        <v>465</v>
      </c>
      <c r="B167" t="s">
        <v>7209</v>
      </c>
      <c r="C167" t="s">
        <v>5131</v>
      </c>
      <c r="D167" t="s">
        <v>6647</v>
      </c>
      <c r="E167" t="b">
        <v>1</v>
      </c>
    </row>
    <row r="168" spans="1:5">
      <c r="A168" t="s">
        <v>1503</v>
      </c>
      <c r="B168" t="s">
        <v>7213</v>
      </c>
      <c r="C168" t="s">
        <v>5131</v>
      </c>
      <c r="D168" t="s">
        <v>6647</v>
      </c>
      <c r="E168" t="b">
        <v>1</v>
      </c>
    </row>
    <row r="169" spans="1:5">
      <c r="A169" t="s">
        <v>3579</v>
      </c>
      <c r="B169" t="s">
        <v>7214</v>
      </c>
      <c r="C169" t="s">
        <v>5131</v>
      </c>
      <c r="D169" t="s">
        <v>6647</v>
      </c>
      <c r="E169" t="b">
        <v>1</v>
      </c>
    </row>
    <row r="170" spans="1:5">
      <c r="A170" t="s">
        <v>3581</v>
      </c>
      <c r="B170" t="s">
        <v>7211</v>
      </c>
      <c r="C170" t="s">
        <v>5131</v>
      </c>
      <c r="D170" t="s">
        <v>6647</v>
      </c>
      <c r="E170" t="b">
        <v>1</v>
      </c>
    </row>
    <row r="171" spans="1:5">
      <c r="A171" t="s">
        <v>4857</v>
      </c>
      <c r="B171" t="s">
        <v>7212</v>
      </c>
      <c r="C171" t="s">
        <v>5131</v>
      </c>
      <c r="D171" t="s">
        <v>6647</v>
      </c>
      <c r="E171" t="b">
        <v>1</v>
      </c>
    </row>
    <row r="172" spans="1:5">
      <c r="A172" t="s">
        <v>2867</v>
      </c>
      <c r="B172" t="s">
        <v>7206</v>
      </c>
      <c r="C172" t="s">
        <v>5131</v>
      </c>
      <c r="D172" t="s">
        <v>6647</v>
      </c>
      <c r="E172" t="b">
        <v>1</v>
      </c>
    </row>
    <row r="173" spans="1:5">
      <c r="A173" t="s">
        <v>4521</v>
      </c>
      <c r="B173" t="s">
        <v>7207</v>
      </c>
      <c r="C173" t="s">
        <v>5131</v>
      </c>
      <c r="D173" t="s">
        <v>6647</v>
      </c>
      <c r="E173" t="b">
        <v>1</v>
      </c>
    </row>
    <row r="174" spans="1:5">
      <c r="A174" t="s">
        <v>1779</v>
      </c>
      <c r="B174" t="s">
        <v>6830</v>
      </c>
      <c r="C174" t="s">
        <v>5131</v>
      </c>
      <c r="D174" t="s">
        <v>6647</v>
      </c>
      <c r="E174" t="b">
        <v>1</v>
      </c>
    </row>
    <row r="175" spans="1:5">
      <c r="A175" t="s">
        <v>1521</v>
      </c>
      <c r="B175" t="s">
        <v>6708</v>
      </c>
      <c r="C175" t="s">
        <v>5131</v>
      </c>
      <c r="D175" t="s">
        <v>6647</v>
      </c>
      <c r="E175" t="b">
        <v>1</v>
      </c>
    </row>
    <row r="176" spans="1:5">
      <c r="A176" t="s">
        <v>2035</v>
      </c>
      <c r="B176" t="s">
        <v>6831</v>
      </c>
      <c r="C176" t="s">
        <v>5131</v>
      </c>
      <c r="D176" t="s">
        <v>6647</v>
      </c>
      <c r="E176" t="b">
        <v>1</v>
      </c>
    </row>
    <row r="177" spans="1:5">
      <c r="A177" t="s">
        <v>699</v>
      </c>
      <c r="B177" t="s">
        <v>6709</v>
      </c>
      <c r="C177" t="s">
        <v>5131</v>
      </c>
      <c r="D177" t="s">
        <v>6647</v>
      </c>
      <c r="E177" t="b">
        <v>1</v>
      </c>
    </row>
    <row r="178" spans="1:5">
      <c r="A178" t="s">
        <v>5117</v>
      </c>
      <c r="B178" t="s">
        <v>6832</v>
      </c>
      <c r="C178" t="s">
        <v>5131</v>
      </c>
      <c r="D178" t="s">
        <v>6647</v>
      </c>
      <c r="E178" t="b">
        <v>1</v>
      </c>
    </row>
    <row r="179" spans="1:5">
      <c r="A179" t="s">
        <v>3589</v>
      </c>
      <c r="B179" t="s">
        <v>6710</v>
      </c>
      <c r="C179" t="s">
        <v>5131</v>
      </c>
      <c r="D179" t="s">
        <v>6647</v>
      </c>
      <c r="E179" t="b">
        <v>1</v>
      </c>
    </row>
    <row r="180" spans="1:5">
      <c r="A180" t="s">
        <v>1457</v>
      </c>
      <c r="B180" t="s">
        <v>6833</v>
      </c>
      <c r="C180" t="s">
        <v>5131</v>
      </c>
      <c r="D180" t="s">
        <v>6647</v>
      </c>
      <c r="E180" t="b">
        <v>1</v>
      </c>
    </row>
    <row r="181" spans="1:5">
      <c r="A181" t="s">
        <v>2971</v>
      </c>
      <c r="B181" t="s">
        <v>6711</v>
      </c>
      <c r="C181" t="s">
        <v>5131</v>
      </c>
      <c r="D181" t="s">
        <v>6647</v>
      </c>
      <c r="E181" t="b">
        <v>1</v>
      </c>
    </row>
    <row r="182" spans="1:5">
      <c r="A182" t="s">
        <v>3665</v>
      </c>
      <c r="B182" t="s">
        <v>7217</v>
      </c>
      <c r="C182" t="s">
        <v>5131</v>
      </c>
      <c r="D182" t="s">
        <v>6647</v>
      </c>
      <c r="E182" t="b">
        <v>1</v>
      </c>
    </row>
    <row r="183" spans="1:5">
      <c r="A183" t="s">
        <v>3085</v>
      </c>
      <c r="B183" t="s">
        <v>7218</v>
      </c>
      <c r="C183" t="s">
        <v>5131</v>
      </c>
      <c r="D183" t="s">
        <v>6647</v>
      </c>
      <c r="E183" t="b">
        <v>1</v>
      </c>
    </row>
    <row r="184" spans="1:5">
      <c r="A184" t="s">
        <v>919</v>
      </c>
      <c r="B184" t="s">
        <v>7221</v>
      </c>
      <c r="C184" t="s">
        <v>5131</v>
      </c>
      <c r="D184" t="s">
        <v>6647</v>
      </c>
      <c r="E184" t="b">
        <v>1</v>
      </c>
    </row>
    <row r="185" spans="1:5">
      <c r="A185" t="s">
        <v>367</v>
      </c>
      <c r="B185" t="s">
        <v>7222</v>
      </c>
      <c r="C185" t="s">
        <v>5131</v>
      </c>
      <c r="D185" t="s">
        <v>6647</v>
      </c>
      <c r="E185" t="b">
        <v>1</v>
      </c>
    </row>
    <row r="186" spans="1:5">
      <c r="A186" t="s">
        <v>5456</v>
      </c>
      <c r="B186" t="s">
        <v>7219</v>
      </c>
      <c r="C186" t="s">
        <v>5131</v>
      </c>
      <c r="D186" t="s">
        <v>6647</v>
      </c>
      <c r="E186" t="b">
        <v>1</v>
      </c>
    </row>
    <row r="187" spans="1:5">
      <c r="A187" t="s">
        <v>2231</v>
      </c>
      <c r="B187" t="s">
        <v>7220</v>
      </c>
      <c r="C187" t="s">
        <v>5131</v>
      </c>
      <c r="D187" t="s">
        <v>6647</v>
      </c>
      <c r="E187" t="b">
        <v>1</v>
      </c>
    </row>
    <row r="188" spans="1:5">
      <c r="A188" t="s">
        <v>4821</v>
      </c>
      <c r="B188" t="s">
        <v>7215</v>
      </c>
      <c r="C188" t="s">
        <v>5131</v>
      </c>
      <c r="D188" t="s">
        <v>6647</v>
      </c>
      <c r="E188" t="b">
        <v>1</v>
      </c>
    </row>
    <row r="189" spans="1:5">
      <c r="A189" t="s">
        <v>4645</v>
      </c>
      <c r="B189" t="s">
        <v>7216</v>
      </c>
      <c r="C189" t="s">
        <v>5131</v>
      </c>
      <c r="D189" t="s">
        <v>6647</v>
      </c>
      <c r="E189" t="b">
        <v>1</v>
      </c>
    </row>
    <row r="190" spans="1:5">
      <c r="A190" t="s">
        <v>7151</v>
      </c>
      <c r="B190" t="s">
        <v>7152</v>
      </c>
      <c r="C190" t="s">
        <v>5133</v>
      </c>
      <c r="D190" t="s">
        <v>6648</v>
      </c>
      <c r="E190" t="b">
        <v>1</v>
      </c>
    </row>
    <row r="191" spans="1:5">
      <c r="A191" t="s">
        <v>551</v>
      </c>
      <c r="B191" t="s">
        <v>7148</v>
      </c>
      <c r="C191" t="s">
        <v>5133</v>
      </c>
      <c r="D191" t="s">
        <v>6648</v>
      </c>
      <c r="E191" t="b">
        <v>1</v>
      </c>
    </row>
    <row r="192" spans="1:5">
      <c r="A192" t="s">
        <v>4385</v>
      </c>
      <c r="B192" t="s">
        <v>7149</v>
      </c>
      <c r="C192" t="s">
        <v>5133</v>
      </c>
      <c r="D192" t="s">
        <v>6648</v>
      </c>
      <c r="E192" t="b">
        <v>1</v>
      </c>
    </row>
    <row r="193" spans="1:5">
      <c r="A193" t="s">
        <v>4353</v>
      </c>
      <c r="B193" t="s">
        <v>7150</v>
      </c>
      <c r="C193" t="s">
        <v>5133</v>
      </c>
      <c r="D193" t="s">
        <v>6648</v>
      </c>
      <c r="E193" t="b">
        <v>1</v>
      </c>
    </row>
    <row r="194" spans="1:5">
      <c r="A194" t="s">
        <v>4161</v>
      </c>
      <c r="B194" t="s">
        <v>7143</v>
      </c>
      <c r="C194" t="s">
        <v>5133</v>
      </c>
      <c r="D194" t="s">
        <v>6648</v>
      </c>
      <c r="E194" t="b">
        <v>1</v>
      </c>
    </row>
    <row r="195" spans="1:5">
      <c r="A195" t="s">
        <v>2239</v>
      </c>
      <c r="B195" t="s">
        <v>7140</v>
      </c>
      <c r="C195" t="s">
        <v>5133</v>
      </c>
      <c r="D195" t="s">
        <v>6648</v>
      </c>
      <c r="E195" t="b">
        <v>1</v>
      </c>
    </row>
    <row r="196" spans="1:5">
      <c r="A196" t="s">
        <v>3123</v>
      </c>
      <c r="B196" t="s">
        <v>7141</v>
      </c>
      <c r="C196" t="s">
        <v>5133</v>
      </c>
      <c r="D196" t="s">
        <v>6648</v>
      </c>
      <c r="E196" t="b">
        <v>1</v>
      </c>
    </row>
    <row r="197" spans="1:5">
      <c r="A197" t="s">
        <v>549</v>
      </c>
      <c r="B197" t="s">
        <v>7142</v>
      </c>
      <c r="C197" t="s">
        <v>5133</v>
      </c>
      <c r="D197" t="s">
        <v>6648</v>
      </c>
      <c r="E197" t="b">
        <v>1</v>
      </c>
    </row>
    <row r="198" spans="1:5">
      <c r="A198" t="s">
        <v>997</v>
      </c>
      <c r="B198" t="s">
        <v>7128</v>
      </c>
      <c r="C198" t="s">
        <v>5133</v>
      </c>
      <c r="D198" t="s">
        <v>6648</v>
      </c>
      <c r="E198" t="b">
        <v>1</v>
      </c>
    </row>
    <row r="199" spans="1:5">
      <c r="A199" t="s">
        <v>583</v>
      </c>
      <c r="B199" t="s">
        <v>7136</v>
      </c>
      <c r="C199" t="s">
        <v>5133</v>
      </c>
      <c r="D199" t="s">
        <v>6648</v>
      </c>
      <c r="E199" t="b">
        <v>1</v>
      </c>
    </row>
    <row r="200" spans="1:5">
      <c r="A200" t="s">
        <v>2981</v>
      </c>
      <c r="B200" t="s">
        <v>7144</v>
      </c>
      <c r="C200" t="s">
        <v>5133</v>
      </c>
      <c r="D200" t="s">
        <v>6648</v>
      </c>
      <c r="E200" t="b">
        <v>1</v>
      </c>
    </row>
    <row r="201" spans="1:5">
      <c r="A201" t="s">
        <v>1417</v>
      </c>
      <c r="B201" t="s">
        <v>7153</v>
      </c>
      <c r="C201" t="s">
        <v>5133</v>
      </c>
      <c r="D201" t="s">
        <v>6648</v>
      </c>
      <c r="E201" t="b">
        <v>1</v>
      </c>
    </row>
    <row r="202" spans="1:5">
      <c r="A202" t="s">
        <v>2441</v>
      </c>
      <c r="B202" t="s">
        <v>7129</v>
      </c>
      <c r="C202" t="s">
        <v>5133</v>
      </c>
      <c r="D202" t="s">
        <v>6648</v>
      </c>
      <c r="E202" t="b">
        <v>1</v>
      </c>
    </row>
    <row r="203" spans="1:5">
      <c r="A203" t="s">
        <v>4747</v>
      </c>
      <c r="B203" t="s">
        <v>7132</v>
      </c>
      <c r="C203" t="s">
        <v>5133</v>
      </c>
      <c r="D203" t="s">
        <v>6648</v>
      </c>
      <c r="E203" t="b">
        <v>1</v>
      </c>
    </row>
    <row r="204" spans="1:5">
      <c r="A204" t="s">
        <v>2955</v>
      </c>
      <c r="B204" t="s">
        <v>7133</v>
      </c>
      <c r="C204" t="s">
        <v>5133</v>
      </c>
      <c r="D204" t="s">
        <v>6648</v>
      </c>
      <c r="E204" t="b">
        <v>1</v>
      </c>
    </row>
    <row r="205" spans="1:5">
      <c r="A205" t="s">
        <v>2887</v>
      </c>
      <c r="B205" t="s">
        <v>7137</v>
      </c>
      <c r="C205" t="s">
        <v>5133</v>
      </c>
      <c r="D205" t="s">
        <v>6648</v>
      </c>
      <c r="E205" t="b">
        <v>1</v>
      </c>
    </row>
    <row r="206" spans="1:5">
      <c r="A206" t="s">
        <v>2819</v>
      </c>
      <c r="B206" t="s">
        <v>7138</v>
      </c>
      <c r="C206" t="s">
        <v>5133</v>
      </c>
      <c r="D206" t="s">
        <v>6648</v>
      </c>
      <c r="E206" t="b">
        <v>1</v>
      </c>
    </row>
    <row r="207" spans="1:5">
      <c r="A207" t="s">
        <v>2317</v>
      </c>
      <c r="B207" t="s">
        <v>7139</v>
      </c>
      <c r="C207" t="s">
        <v>5133</v>
      </c>
      <c r="D207" t="s">
        <v>6648</v>
      </c>
      <c r="E207" t="b">
        <v>1</v>
      </c>
    </row>
    <row r="208" spans="1:5">
      <c r="A208" t="s">
        <v>3275</v>
      </c>
      <c r="B208" t="s">
        <v>7145</v>
      </c>
      <c r="C208" t="s">
        <v>5133</v>
      </c>
      <c r="D208" t="s">
        <v>6648</v>
      </c>
      <c r="E208" t="b">
        <v>1</v>
      </c>
    </row>
    <row r="209" spans="1:5">
      <c r="A209" t="s">
        <v>4387</v>
      </c>
      <c r="B209" t="s">
        <v>7146</v>
      </c>
      <c r="C209" t="s">
        <v>5133</v>
      </c>
      <c r="D209" t="s">
        <v>6648</v>
      </c>
      <c r="E209" t="b">
        <v>1</v>
      </c>
    </row>
    <row r="210" spans="1:5">
      <c r="A210" t="s">
        <v>4355</v>
      </c>
      <c r="B210" t="s">
        <v>7147</v>
      </c>
      <c r="C210" t="s">
        <v>5133</v>
      </c>
      <c r="D210" t="s">
        <v>6648</v>
      </c>
      <c r="E210" t="b">
        <v>1</v>
      </c>
    </row>
    <row r="211" spans="1:5">
      <c r="A211" t="s">
        <v>1351</v>
      </c>
      <c r="B211" t="s">
        <v>7154</v>
      </c>
      <c r="C211" t="s">
        <v>5133</v>
      </c>
      <c r="D211" t="s">
        <v>6648</v>
      </c>
      <c r="E211" t="b">
        <v>1</v>
      </c>
    </row>
    <row r="212" spans="1:5">
      <c r="A212" t="s">
        <v>3363</v>
      </c>
      <c r="B212" t="s">
        <v>7155</v>
      </c>
      <c r="C212" t="s">
        <v>5133</v>
      </c>
      <c r="D212" t="s">
        <v>6648</v>
      </c>
      <c r="E212" t="b">
        <v>1</v>
      </c>
    </row>
    <row r="213" spans="1:5">
      <c r="A213" t="s">
        <v>7156</v>
      </c>
      <c r="B213" t="s">
        <v>7157</v>
      </c>
      <c r="C213" t="s">
        <v>5133</v>
      </c>
      <c r="D213" t="s">
        <v>6648</v>
      </c>
      <c r="E213" t="b">
        <v>1</v>
      </c>
    </row>
    <row r="214" spans="1:5">
      <c r="A214" t="s">
        <v>7126</v>
      </c>
      <c r="B214" t="s">
        <v>7127</v>
      </c>
      <c r="C214" t="s">
        <v>5133</v>
      </c>
      <c r="D214" t="s">
        <v>6648</v>
      </c>
      <c r="E214" t="b">
        <v>1</v>
      </c>
    </row>
    <row r="215" spans="1:5">
      <c r="A215" t="s">
        <v>7130</v>
      </c>
      <c r="B215" t="s">
        <v>7131</v>
      </c>
      <c r="C215" t="s">
        <v>5133</v>
      </c>
      <c r="D215" t="s">
        <v>6648</v>
      </c>
      <c r="E215" t="b">
        <v>1</v>
      </c>
    </row>
    <row r="216" spans="1:5">
      <c r="A216" t="s">
        <v>3503</v>
      </c>
      <c r="B216" t="s">
        <v>7134</v>
      </c>
      <c r="C216" t="s">
        <v>5133</v>
      </c>
      <c r="D216" t="s">
        <v>6648</v>
      </c>
      <c r="E216" t="b">
        <v>1</v>
      </c>
    </row>
    <row r="217" spans="1:5">
      <c r="A217" t="s">
        <v>5760</v>
      </c>
      <c r="B217" t="s">
        <v>7135</v>
      </c>
      <c r="C217" t="s">
        <v>5133</v>
      </c>
      <c r="D217" t="s">
        <v>6648</v>
      </c>
      <c r="E217" t="b">
        <v>1</v>
      </c>
    </row>
    <row r="218" spans="1:5">
      <c r="A218" t="s">
        <v>5991</v>
      </c>
      <c r="B218" t="s">
        <v>7159</v>
      </c>
      <c r="C218" t="s">
        <v>5133</v>
      </c>
      <c r="D218" t="s">
        <v>6648</v>
      </c>
      <c r="E218" t="b">
        <v>1</v>
      </c>
    </row>
    <row r="219" spans="1:5">
      <c r="A219" t="s">
        <v>5993</v>
      </c>
      <c r="B219" t="s">
        <v>7160</v>
      </c>
      <c r="C219" t="s">
        <v>5133</v>
      </c>
      <c r="D219" t="s">
        <v>6648</v>
      </c>
      <c r="E219" t="b">
        <v>1</v>
      </c>
    </row>
    <row r="220" spans="1:5">
      <c r="A220" t="s">
        <v>5997</v>
      </c>
      <c r="B220" t="s">
        <v>6893</v>
      </c>
      <c r="C220" t="s">
        <v>5133</v>
      </c>
      <c r="D220" t="s">
        <v>6648</v>
      </c>
      <c r="E220" t="b">
        <v>1</v>
      </c>
    </row>
    <row r="221" spans="1:5">
      <c r="A221" t="s">
        <v>5995</v>
      </c>
      <c r="B221" t="s">
        <v>7158</v>
      </c>
      <c r="C221" t="s">
        <v>5133</v>
      </c>
      <c r="D221" t="s">
        <v>6648</v>
      </c>
      <c r="E221" t="b">
        <v>1</v>
      </c>
    </row>
    <row r="222" spans="1:5">
      <c r="A222" t="s">
        <v>5828</v>
      </c>
      <c r="B222" t="s">
        <v>7161</v>
      </c>
      <c r="C222" t="s">
        <v>5133</v>
      </c>
      <c r="D222" t="s">
        <v>6648</v>
      </c>
      <c r="E222" t="b">
        <v>1</v>
      </c>
    </row>
    <row r="223" spans="1:5">
      <c r="A223" t="s">
        <v>5835</v>
      </c>
      <c r="B223" t="s">
        <v>7162</v>
      </c>
      <c r="C223" t="s">
        <v>5133</v>
      </c>
      <c r="D223" t="s">
        <v>6648</v>
      </c>
      <c r="E223" t="b">
        <v>1</v>
      </c>
    </row>
    <row r="224" spans="1:5">
      <c r="A224" t="s">
        <v>5864</v>
      </c>
      <c r="B224" t="s">
        <v>7163</v>
      </c>
      <c r="C224" t="s">
        <v>5133</v>
      </c>
      <c r="D224" t="s">
        <v>6648</v>
      </c>
      <c r="E224" t="b">
        <v>1</v>
      </c>
    </row>
    <row r="225" spans="1:5">
      <c r="A225" t="s">
        <v>7164</v>
      </c>
      <c r="B225" t="s">
        <v>7165</v>
      </c>
      <c r="C225" t="s">
        <v>5133</v>
      </c>
      <c r="D225" t="s">
        <v>6648</v>
      </c>
      <c r="E225" t="b">
        <v>1</v>
      </c>
    </row>
    <row r="226" spans="1:5">
      <c r="A226" t="s">
        <v>5985</v>
      </c>
      <c r="B226" t="s">
        <v>7166</v>
      </c>
      <c r="C226" t="s">
        <v>5133</v>
      </c>
      <c r="D226" t="s">
        <v>6648</v>
      </c>
      <c r="E226" t="b">
        <v>1</v>
      </c>
    </row>
    <row r="227" spans="1:5">
      <c r="A227" t="s">
        <v>5987</v>
      </c>
      <c r="B227" t="s">
        <v>7167</v>
      </c>
      <c r="C227" t="s">
        <v>5133</v>
      </c>
      <c r="D227" t="s">
        <v>6648</v>
      </c>
      <c r="E227" t="b">
        <v>1</v>
      </c>
    </row>
    <row r="228" spans="1:5">
      <c r="A228" t="s">
        <v>7588</v>
      </c>
      <c r="B228" t="s">
        <v>7589</v>
      </c>
      <c r="C228" t="s">
        <v>5133</v>
      </c>
      <c r="D228" t="s">
        <v>6648</v>
      </c>
      <c r="E228" t="b">
        <v>1</v>
      </c>
    </row>
    <row r="229" spans="1:5">
      <c r="A229" t="s">
        <v>7590</v>
      </c>
      <c r="B229" t="s">
        <v>7591</v>
      </c>
      <c r="C229" t="s">
        <v>5133</v>
      </c>
      <c r="D229" t="s">
        <v>6648</v>
      </c>
      <c r="E229" t="b">
        <v>1</v>
      </c>
    </row>
    <row r="230" spans="1:5">
      <c r="A230" t="s">
        <v>7592</v>
      </c>
      <c r="B230" t="s">
        <v>7593</v>
      </c>
      <c r="C230" t="s">
        <v>5133</v>
      </c>
      <c r="D230" t="s">
        <v>6648</v>
      </c>
      <c r="E230" t="b">
        <v>1</v>
      </c>
    </row>
    <row r="231" spans="1:5">
      <c r="A231" t="s">
        <v>7594</v>
      </c>
      <c r="B231" t="s">
        <v>7595</v>
      </c>
      <c r="C231" t="s">
        <v>5133</v>
      </c>
      <c r="D231" t="s">
        <v>6648</v>
      </c>
      <c r="E231" t="b">
        <v>1</v>
      </c>
    </row>
    <row r="232" spans="1:5">
      <c r="A232" t="s">
        <v>7596</v>
      </c>
      <c r="B232" t="s">
        <v>7597</v>
      </c>
      <c r="C232" t="s">
        <v>5133</v>
      </c>
      <c r="D232" t="s">
        <v>6648</v>
      </c>
      <c r="E232" t="b">
        <v>1</v>
      </c>
    </row>
    <row r="233" spans="1:5">
      <c r="A233" t="s">
        <v>7604</v>
      </c>
      <c r="B233" t="s">
        <v>7605</v>
      </c>
      <c r="C233" t="s">
        <v>5133</v>
      </c>
      <c r="D233" t="s">
        <v>6648</v>
      </c>
      <c r="E233" t="b">
        <v>1</v>
      </c>
    </row>
    <row r="234" spans="1:5">
      <c r="A234" t="s">
        <v>831</v>
      </c>
      <c r="B234" t="s">
        <v>6882</v>
      </c>
      <c r="C234" t="s">
        <v>5133</v>
      </c>
      <c r="D234" t="s">
        <v>6648</v>
      </c>
      <c r="E234" t="b">
        <v>1</v>
      </c>
    </row>
    <row r="235" spans="1:5">
      <c r="A235" t="s">
        <v>819</v>
      </c>
      <c r="B235" t="s">
        <v>6851</v>
      </c>
      <c r="C235" t="s">
        <v>5133</v>
      </c>
      <c r="D235" t="s">
        <v>6648</v>
      </c>
      <c r="E235" t="b">
        <v>1</v>
      </c>
    </row>
    <row r="236" spans="1:5">
      <c r="A236" t="s">
        <v>6153</v>
      </c>
      <c r="B236" t="s">
        <v>6862</v>
      </c>
      <c r="C236" t="s">
        <v>5133</v>
      </c>
      <c r="D236" t="s">
        <v>6648</v>
      </c>
      <c r="E236" t="b">
        <v>1</v>
      </c>
    </row>
    <row r="237" spans="1:5">
      <c r="A237" t="s">
        <v>3365</v>
      </c>
      <c r="B237" t="s">
        <v>6866</v>
      </c>
      <c r="C237" t="s">
        <v>5133</v>
      </c>
      <c r="D237" t="s">
        <v>6648</v>
      </c>
      <c r="E237" t="b">
        <v>1</v>
      </c>
    </row>
    <row r="238" spans="1:5">
      <c r="A238" t="s">
        <v>1501</v>
      </c>
      <c r="B238" t="s">
        <v>6881</v>
      </c>
      <c r="C238" t="s">
        <v>5133</v>
      </c>
      <c r="D238" t="s">
        <v>6648</v>
      </c>
      <c r="E238" t="b">
        <v>1</v>
      </c>
    </row>
    <row r="239" spans="1:5">
      <c r="A239" t="s">
        <v>479</v>
      </c>
      <c r="B239" t="s">
        <v>6886</v>
      </c>
      <c r="C239" t="s">
        <v>5133</v>
      </c>
      <c r="D239" t="s">
        <v>6648</v>
      </c>
      <c r="E239" t="b">
        <v>1</v>
      </c>
    </row>
    <row r="240" spans="1:5">
      <c r="A240" t="s">
        <v>2665</v>
      </c>
      <c r="B240" t="s">
        <v>6847</v>
      </c>
      <c r="C240" t="s">
        <v>5133</v>
      </c>
      <c r="D240" t="s">
        <v>6648</v>
      </c>
      <c r="E240" t="b">
        <v>1</v>
      </c>
    </row>
    <row r="241" spans="1:5">
      <c r="A241" t="s">
        <v>2573</v>
      </c>
      <c r="B241" t="s">
        <v>6848</v>
      </c>
      <c r="C241" t="s">
        <v>5133</v>
      </c>
      <c r="D241" t="s">
        <v>6648</v>
      </c>
      <c r="E241" t="b">
        <v>1</v>
      </c>
    </row>
    <row r="242" spans="1:5">
      <c r="A242" t="s">
        <v>2575</v>
      </c>
      <c r="B242" t="s">
        <v>6849</v>
      </c>
      <c r="C242" t="s">
        <v>5133</v>
      </c>
      <c r="D242" t="s">
        <v>6648</v>
      </c>
      <c r="E242" t="b">
        <v>1</v>
      </c>
    </row>
    <row r="243" spans="1:5">
      <c r="A243" t="s">
        <v>2121</v>
      </c>
      <c r="B243" t="s">
        <v>6859</v>
      </c>
      <c r="C243" t="s">
        <v>5133</v>
      </c>
      <c r="D243" t="s">
        <v>6648</v>
      </c>
      <c r="E243" t="b">
        <v>1</v>
      </c>
    </row>
    <row r="244" spans="1:5">
      <c r="A244" t="s">
        <v>6199</v>
      </c>
      <c r="B244" t="s">
        <v>6860</v>
      </c>
      <c r="C244" t="s">
        <v>5133</v>
      </c>
      <c r="D244" t="s">
        <v>6648</v>
      </c>
      <c r="E244" t="b">
        <v>1</v>
      </c>
    </row>
    <row r="245" spans="1:5">
      <c r="A245" t="s">
        <v>6201</v>
      </c>
      <c r="B245" t="s">
        <v>6861</v>
      </c>
      <c r="C245" t="s">
        <v>5133</v>
      </c>
      <c r="D245" t="s">
        <v>6648</v>
      </c>
      <c r="E245" t="b">
        <v>1</v>
      </c>
    </row>
    <row r="246" spans="1:5">
      <c r="A246" t="s">
        <v>6266</v>
      </c>
      <c r="B246" t="s">
        <v>6863</v>
      </c>
      <c r="C246" t="s">
        <v>5133</v>
      </c>
      <c r="D246" t="s">
        <v>6648</v>
      </c>
      <c r="E246" t="b">
        <v>1</v>
      </c>
    </row>
    <row r="247" spans="1:5">
      <c r="A247" t="s">
        <v>6268</v>
      </c>
      <c r="B247" t="s">
        <v>6864</v>
      </c>
      <c r="C247" t="s">
        <v>5133</v>
      </c>
      <c r="D247" t="s">
        <v>6648</v>
      </c>
      <c r="E247" t="b">
        <v>1</v>
      </c>
    </row>
    <row r="248" spans="1:5">
      <c r="A248" t="s">
        <v>6272</v>
      </c>
      <c r="B248" t="s">
        <v>6865</v>
      </c>
      <c r="C248" t="s">
        <v>5133</v>
      </c>
      <c r="D248" t="s">
        <v>6648</v>
      </c>
      <c r="E248" t="b">
        <v>1</v>
      </c>
    </row>
    <row r="249" spans="1:5">
      <c r="A249" t="s">
        <v>6274</v>
      </c>
      <c r="B249" t="s">
        <v>6877</v>
      </c>
      <c r="C249" t="s">
        <v>5133</v>
      </c>
      <c r="D249" t="s">
        <v>6648</v>
      </c>
      <c r="E249" t="b">
        <v>1</v>
      </c>
    </row>
    <row r="250" spans="1:5">
      <c r="A250" t="s">
        <v>6276</v>
      </c>
      <c r="B250" t="s">
        <v>6878</v>
      </c>
      <c r="C250" t="s">
        <v>5133</v>
      </c>
      <c r="D250" t="s">
        <v>6648</v>
      </c>
      <c r="E250" t="b">
        <v>1</v>
      </c>
    </row>
    <row r="251" spans="1:5">
      <c r="A251" t="s">
        <v>3199</v>
      </c>
      <c r="B251" t="s">
        <v>6879</v>
      </c>
      <c r="C251" t="s">
        <v>5133</v>
      </c>
      <c r="D251" t="s">
        <v>6648</v>
      </c>
      <c r="E251" t="b">
        <v>1</v>
      </c>
    </row>
    <row r="252" spans="1:5">
      <c r="A252" t="s">
        <v>957</v>
      </c>
      <c r="B252" t="s">
        <v>6880</v>
      </c>
      <c r="C252" t="s">
        <v>5133</v>
      </c>
      <c r="D252" t="s">
        <v>6648</v>
      </c>
      <c r="E252" t="b">
        <v>1</v>
      </c>
    </row>
    <row r="253" spans="1:5">
      <c r="A253" t="s">
        <v>4077</v>
      </c>
      <c r="B253" t="s">
        <v>6883</v>
      </c>
      <c r="C253" t="s">
        <v>5133</v>
      </c>
      <c r="D253" t="s">
        <v>6648</v>
      </c>
      <c r="E253" t="b">
        <v>1</v>
      </c>
    </row>
    <row r="254" spans="1:5">
      <c r="A254" t="s">
        <v>4697</v>
      </c>
      <c r="B254" t="s">
        <v>6884</v>
      </c>
      <c r="C254" t="s">
        <v>5133</v>
      </c>
      <c r="D254" t="s">
        <v>6648</v>
      </c>
      <c r="E254" t="b">
        <v>1</v>
      </c>
    </row>
    <row r="255" spans="1:5">
      <c r="A255" t="s">
        <v>1041</v>
      </c>
      <c r="B255" t="s">
        <v>6885</v>
      </c>
      <c r="C255" t="s">
        <v>5133</v>
      </c>
      <c r="D255" t="s">
        <v>6648</v>
      </c>
      <c r="E255" t="b">
        <v>1</v>
      </c>
    </row>
    <row r="256" spans="1:5">
      <c r="A256" t="s">
        <v>3609</v>
      </c>
      <c r="B256" t="s">
        <v>7371</v>
      </c>
      <c r="C256" t="s">
        <v>5133</v>
      </c>
      <c r="D256" t="s">
        <v>6648</v>
      </c>
      <c r="E256" t="b">
        <v>1</v>
      </c>
    </row>
    <row r="257" spans="1:5">
      <c r="A257" t="s">
        <v>4269</v>
      </c>
      <c r="B257" t="s">
        <v>7372</v>
      </c>
      <c r="C257" t="s">
        <v>5133</v>
      </c>
      <c r="D257" t="s">
        <v>6648</v>
      </c>
      <c r="E257" t="b">
        <v>1</v>
      </c>
    </row>
    <row r="258" spans="1:5">
      <c r="A258" t="s">
        <v>6474</v>
      </c>
      <c r="B258" t="s">
        <v>7373</v>
      </c>
      <c r="C258" t="s">
        <v>5133</v>
      </c>
      <c r="D258" t="s">
        <v>6648</v>
      </c>
      <c r="E258" t="b">
        <v>1</v>
      </c>
    </row>
    <row r="259" spans="1:5">
      <c r="A259" t="s">
        <v>6476</v>
      </c>
      <c r="B259" t="s">
        <v>7374</v>
      </c>
      <c r="C259" t="s">
        <v>5133</v>
      </c>
      <c r="D259" t="s">
        <v>6648</v>
      </c>
      <c r="E259" t="b">
        <v>1</v>
      </c>
    </row>
    <row r="260" spans="1:5">
      <c r="A260" t="s">
        <v>3765</v>
      </c>
      <c r="B260" t="s">
        <v>7375</v>
      </c>
      <c r="C260" t="s">
        <v>5133</v>
      </c>
      <c r="D260" t="s">
        <v>6648</v>
      </c>
      <c r="E260" t="b">
        <v>1</v>
      </c>
    </row>
    <row r="261" spans="1:5">
      <c r="A261" t="s">
        <v>6293</v>
      </c>
      <c r="B261" t="s">
        <v>7376</v>
      </c>
      <c r="C261" t="s">
        <v>5133</v>
      </c>
      <c r="D261" t="s">
        <v>6648</v>
      </c>
      <c r="E261" t="b">
        <v>1</v>
      </c>
    </row>
    <row r="262" spans="1:5">
      <c r="A262" t="s">
        <v>4569</v>
      </c>
      <c r="B262" t="s">
        <v>7377</v>
      </c>
      <c r="C262" t="s">
        <v>5133</v>
      </c>
      <c r="D262" t="s">
        <v>6648</v>
      </c>
      <c r="E262" t="b">
        <v>1</v>
      </c>
    </row>
    <row r="263" spans="1:5">
      <c r="A263" t="s">
        <v>1045</v>
      </c>
      <c r="B263" t="s">
        <v>7378</v>
      </c>
      <c r="C263" t="s">
        <v>5133</v>
      </c>
      <c r="D263" t="s">
        <v>6648</v>
      </c>
      <c r="E263" t="b">
        <v>1</v>
      </c>
    </row>
    <row r="264" spans="1:5">
      <c r="A264" t="s">
        <v>3003</v>
      </c>
      <c r="B264" t="s">
        <v>7379</v>
      </c>
      <c r="C264" t="s">
        <v>5133</v>
      </c>
      <c r="D264" t="s">
        <v>6648</v>
      </c>
      <c r="E264" t="b">
        <v>1</v>
      </c>
    </row>
    <row r="265" spans="1:5">
      <c r="A265" t="s">
        <v>4523</v>
      </c>
      <c r="B265" t="s">
        <v>6850</v>
      </c>
      <c r="C265" t="s">
        <v>5133</v>
      </c>
      <c r="D265" t="s">
        <v>6648</v>
      </c>
      <c r="E265" t="b">
        <v>1</v>
      </c>
    </row>
    <row r="266" spans="1:5">
      <c r="A266" t="s">
        <v>1455</v>
      </c>
      <c r="B266" t="s">
        <v>7555</v>
      </c>
      <c r="C266" t="s">
        <v>5133</v>
      </c>
      <c r="D266" t="s">
        <v>6648</v>
      </c>
      <c r="E266" t="b">
        <v>1</v>
      </c>
    </row>
    <row r="267" spans="1:5">
      <c r="A267" t="s">
        <v>7556</v>
      </c>
      <c r="B267" t="s">
        <v>7557</v>
      </c>
      <c r="C267" t="s">
        <v>5133</v>
      </c>
      <c r="D267" t="s">
        <v>6648</v>
      </c>
      <c r="E267" t="b">
        <v>1</v>
      </c>
    </row>
    <row r="268" spans="1:5">
      <c r="A268" t="s">
        <v>2769</v>
      </c>
      <c r="B268" t="s">
        <v>6874</v>
      </c>
      <c r="C268" t="s">
        <v>5133</v>
      </c>
      <c r="D268" t="s">
        <v>6648</v>
      </c>
      <c r="E268" t="b">
        <v>1</v>
      </c>
    </row>
    <row r="269" spans="1:5">
      <c r="A269" t="s">
        <v>4455</v>
      </c>
      <c r="B269" t="s">
        <v>6875</v>
      </c>
      <c r="C269" t="s">
        <v>5133</v>
      </c>
      <c r="D269" t="s">
        <v>6648</v>
      </c>
      <c r="E269" t="b">
        <v>1</v>
      </c>
    </row>
    <row r="270" spans="1:5">
      <c r="A270" t="s">
        <v>575</v>
      </c>
      <c r="B270" t="s">
        <v>6876</v>
      </c>
      <c r="C270" t="s">
        <v>5133</v>
      </c>
      <c r="D270" t="s">
        <v>6648</v>
      </c>
      <c r="E270" t="b">
        <v>1</v>
      </c>
    </row>
    <row r="271" spans="1:5">
      <c r="A271" t="s">
        <v>1309</v>
      </c>
      <c r="B271" t="s">
        <v>7365</v>
      </c>
      <c r="C271" t="s">
        <v>5133</v>
      </c>
      <c r="D271" t="s">
        <v>6648</v>
      </c>
      <c r="E271" t="b">
        <v>1</v>
      </c>
    </row>
    <row r="272" spans="1:5">
      <c r="A272" t="s">
        <v>4547</v>
      </c>
      <c r="B272" t="s">
        <v>7366</v>
      </c>
      <c r="C272" t="s">
        <v>5133</v>
      </c>
      <c r="D272" t="s">
        <v>6648</v>
      </c>
      <c r="E272" t="b">
        <v>1</v>
      </c>
    </row>
    <row r="273" spans="1:5">
      <c r="A273" t="s">
        <v>4545</v>
      </c>
      <c r="B273" t="s">
        <v>7367</v>
      </c>
      <c r="C273" t="s">
        <v>5133</v>
      </c>
      <c r="D273" t="s">
        <v>6648</v>
      </c>
      <c r="E273" t="b">
        <v>1</v>
      </c>
    </row>
    <row r="274" spans="1:5">
      <c r="A274" t="s">
        <v>633</v>
      </c>
      <c r="B274" t="s">
        <v>7368</v>
      </c>
      <c r="C274" t="s">
        <v>5133</v>
      </c>
      <c r="D274" t="s">
        <v>6648</v>
      </c>
      <c r="E274" t="b">
        <v>1</v>
      </c>
    </row>
    <row r="275" spans="1:5">
      <c r="A275" t="s">
        <v>6029</v>
      </c>
      <c r="B275" t="s">
        <v>7369</v>
      </c>
      <c r="C275" t="s">
        <v>5133</v>
      </c>
      <c r="D275" t="s">
        <v>6648</v>
      </c>
      <c r="E275" t="b">
        <v>1</v>
      </c>
    </row>
    <row r="276" spans="1:5">
      <c r="A276" t="s">
        <v>6031</v>
      </c>
      <c r="B276" t="s">
        <v>7370</v>
      </c>
      <c r="C276" t="s">
        <v>5133</v>
      </c>
      <c r="D276" t="s">
        <v>6648</v>
      </c>
      <c r="E276" t="b">
        <v>1</v>
      </c>
    </row>
    <row r="277" spans="1:5">
      <c r="A277" t="s">
        <v>6857</v>
      </c>
      <c r="B277" t="s">
        <v>6858</v>
      </c>
      <c r="C277" t="s">
        <v>5133</v>
      </c>
      <c r="D277" t="s">
        <v>6648</v>
      </c>
      <c r="E277" t="b">
        <v>1</v>
      </c>
    </row>
    <row r="278" spans="1:5">
      <c r="A278" t="s">
        <v>3457</v>
      </c>
      <c r="B278" t="s">
        <v>6873</v>
      </c>
      <c r="C278" t="s">
        <v>5133</v>
      </c>
      <c r="D278" t="s">
        <v>6648</v>
      </c>
      <c r="E278" t="b">
        <v>1</v>
      </c>
    </row>
    <row r="279" spans="1:5">
      <c r="A279" t="s">
        <v>2215</v>
      </c>
      <c r="B279" t="s">
        <v>6891</v>
      </c>
      <c r="C279" t="s">
        <v>5133</v>
      </c>
      <c r="D279" t="s">
        <v>6648</v>
      </c>
      <c r="E279" t="b">
        <v>1</v>
      </c>
    </row>
    <row r="280" spans="1:5">
      <c r="A280" t="s">
        <v>6852</v>
      </c>
      <c r="B280" t="s">
        <v>6853</v>
      </c>
      <c r="C280" t="s">
        <v>5133</v>
      </c>
      <c r="D280" t="s">
        <v>6648</v>
      </c>
      <c r="E280" t="b">
        <v>1</v>
      </c>
    </row>
    <row r="281" spans="1:5">
      <c r="A281" t="s">
        <v>1581</v>
      </c>
      <c r="B281" t="s">
        <v>6854</v>
      </c>
      <c r="C281" t="s">
        <v>5133</v>
      </c>
      <c r="D281" t="s">
        <v>6648</v>
      </c>
      <c r="E281" t="b">
        <v>1</v>
      </c>
    </row>
    <row r="282" spans="1:5">
      <c r="A282" t="s">
        <v>6855</v>
      </c>
      <c r="B282" t="s">
        <v>6856</v>
      </c>
      <c r="C282" t="s">
        <v>5133</v>
      </c>
      <c r="D282" t="s">
        <v>6648</v>
      </c>
      <c r="E282" t="b">
        <v>1</v>
      </c>
    </row>
    <row r="283" spans="1:5">
      <c r="A283" t="s">
        <v>6867</v>
      </c>
      <c r="B283" t="s">
        <v>6868</v>
      </c>
      <c r="C283" t="s">
        <v>5133</v>
      </c>
      <c r="D283" t="s">
        <v>6648</v>
      </c>
      <c r="E283" t="b">
        <v>1</v>
      </c>
    </row>
    <row r="284" spans="1:5">
      <c r="A284" t="s">
        <v>6869</v>
      </c>
      <c r="B284" t="s">
        <v>6870</v>
      </c>
      <c r="C284" t="s">
        <v>5133</v>
      </c>
      <c r="D284" t="s">
        <v>6648</v>
      </c>
      <c r="E284" t="b">
        <v>1</v>
      </c>
    </row>
    <row r="285" spans="1:5">
      <c r="A285" t="s">
        <v>6871</v>
      </c>
      <c r="B285" t="s">
        <v>6872</v>
      </c>
      <c r="C285" t="s">
        <v>5133</v>
      </c>
      <c r="D285" t="s">
        <v>6648</v>
      </c>
      <c r="E285" t="b">
        <v>1</v>
      </c>
    </row>
    <row r="286" spans="1:5">
      <c r="A286" t="s">
        <v>3471</v>
      </c>
      <c r="B286" t="s">
        <v>6887</v>
      </c>
      <c r="C286" t="s">
        <v>5133</v>
      </c>
      <c r="D286" t="s">
        <v>6648</v>
      </c>
      <c r="E286" t="b">
        <v>1</v>
      </c>
    </row>
    <row r="287" spans="1:5">
      <c r="A287" t="s">
        <v>3385</v>
      </c>
      <c r="B287" t="s">
        <v>6888</v>
      </c>
      <c r="C287" t="s">
        <v>5133</v>
      </c>
      <c r="D287" t="s">
        <v>6648</v>
      </c>
      <c r="E287" t="b">
        <v>1</v>
      </c>
    </row>
    <row r="288" spans="1:5">
      <c r="A288" t="s">
        <v>6889</v>
      </c>
      <c r="B288" t="s">
        <v>6890</v>
      </c>
      <c r="C288" t="s">
        <v>5133</v>
      </c>
      <c r="D288" t="s">
        <v>6648</v>
      </c>
      <c r="E288" t="b">
        <v>1</v>
      </c>
    </row>
    <row r="289" spans="1:5">
      <c r="A289" t="s">
        <v>7546</v>
      </c>
      <c r="B289" t="s">
        <v>7547</v>
      </c>
      <c r="C289" t="s">
        <v>5133</v>
      </c>
      <c r="D289" t="s">
        <v>6648</v>
      </c>
      <c r="E289" t="b">
        <v>1</v>
      </c>
    </row>
    <row r="290" spans="1:5">
      <c r="A290" t="s">
        <v>7558</v>
      </c>
      <c r="B290" t="s">
        <v>7559</v>
      </c>
      <c r="C290" t="s">
        <v>5133</v>
      </c>
      <c r="D290" t="s">
        <v>6648</v>
      </c>
      <c r="E290" t="b">
        <v>1</v>
      </c>
    </row>
    <row r="291" spans="1:5">
      <c r="A291" t="s">
        <v>7618</v>
      </c>
      <c r="B291" t="s">
        <v>7619</v>
      </c>
      <c r="C291" t="s">
        <v>5133</v>
      </c>
      <c r="D291" t="s">
        <v>6648</v>
      </c>
      <c r="E291" t="b">
        <v>1</v>
      </c>
    </row>
    <row r="292" spans="1:5">
      <c r="A292" t="s">
        <v>7560</v>
      </c>
      <c r="B292" t="s">
        <v>7561</v>
      </c>
      <c r="C292" t="s">
        <v>5133</v>
      </c>
      <c r="D292" t="s">
        <v>6648</v>
      </c>
      <c r="E292" t="b">
        <v>1</v>
      </c>
    </row>
    <row r="293" spans="1:5">
      <c r="A293" t="s">
        <v>7608</v>
      </c>
      <c r="B293" t="s">
        <v>7609</v>
      </c>
      <c r="C293" t="s">
        <v>5133</v>
      </c>
      <c r="D293" t="s">
        <v>6648</v>
      </c>
      <c r="E293" t="b">
        <v>1</v>
      </c>
    </row>
    <row r="294" spans="1:5">
      <c r="A294" t="s">
        <v>7602</v>
      </c>
      <c r="B294" t="s">
        <v>7603</v>
      </c>
      <c r="C294" t="s">
        <v>5133</v>
      </c>
      <c r="D294" t="s">
        <v>6648</v>
      </c>
      <c r="E294" t="b">
        <v>1</v>
      </c>
    </row>
    <row r="295" spans="1:5">
      <c r="A295" t="s">
        <v>6017</v>
      </c>
      <c r="B295" t="s">
        <v>6990</v>
      </c>
      <c r="C295" t="s">
        <v>5133</v>
      </c>
      <c r="D295" t="s">
        <v>6648</v>
      </c>
      <c r="E295" t="b">
        <v>1</v>
      </c>
    </row>
    <row r="296" spans="1:5">
      <c r="A296" t="s">
        <v>6986</v>
      </c>
      <c r="B296" t="s">
        <v>6987</v>
      </c>
      <c r="C296" t="s">
        <v>5133</v>
      </c>
      <c r="D296" t="s">
        <v>6648</v>
      </c>
      <c r="E296" t="b">
        <v>1</v>
      </c>
    </row>
    <row r="297" spans="1:5">
      <c r="A297" t="s">
        <v>6007</v>
      </c>
      <c r="B297" t="s">
        <v>6989</v>
      </c>
      <c r="C297" t="s">
        <v>5133</v>
      </c>
      <c r="D297" t="s">
        <v>6648</v>
      </c>
      <c r="E297" t="b">
        <v>1</v>
      </c>
    </row>
    <row r="298" spans="1:5">
      <c r="A298" t="s">
        <v>6025</v>
      </c>
      <c r="B298" t="s">
        <v>6988</v>
      </c>
      <c r="C298" t="s">
        <v>5133</v>
      </c>
      <c r="D298" t="s">
        <v>6648</v>
      </c>
      <c r="E298" t="b">
        <v>1</v>
      </c>
    </row>
    <row r="299" spans="1:5">
      <c r="A299" t="s">
        <v>6984</v>
      </c>
      <c r="B299" t="s">
        <v>6985</v>
      </c>
      <c r="C299" t="s">
        <v>5133</v>
      </c>
      <c r="D299" t="s">
        <v>6648</v>
      </c>
      <c r="E299" t="b">
        <v>1</v>
      </c>
    </row>
    <row r="300" spans="1:5">
      <c r="A300" t="s">
        <v>6982</v>
      </c>
      <c r="B300" t="s">
        <v>6983</v>
      </c>
      <c r="C300" t="s">
        <v>5133</v>
      </c>
      <c r="D300" t="s">
        <v>6648</v>
      </c>
      <c r="E300" t="b">
        <v>1</v>
      </c>
    </row>
    <row r="301" spans="1:5">
      <c r="A301" t="s">
        <v>6980</v>
      </c>
      <c r="B301" t="s">
        <v>6981</v>
      </c>
      <c r="C301" t="s">
        <v>5133</v>
      </c>
      <c r="D301" t="s">
        <v>6648</v>
      </c>
      <c r="E301" t="b">
        <v>1</v>
      </c>
    </row>
    <row r="302" spans="1:5">
      <c r="A302" t="s">
        <v>1211</v>
      </c>
      <c r="B302" t="s">
        <v>6978</v>
      </c>
      <c r="C302" t="s">
        <v>5133</v>
      </c>
      <c r="D302" t="s">
        <v>6648</v>
      </c>
      <c r="E302" t="b">
        <v>1</v>
      </c>
    </row>
    <row r="303" spans="1:5">
      <c r="A303" t="s">
        <v>6023</v>
      </c>
      <c r="B303" t="s">
        <v>6979</v>
      </c>
      <c r="C303" t="s">
        <v>5133</v>
      </c>
      <c r="D303" t="s">
        <v>6648</v>
      </c>
      <c r="E303" t="b">
        <v>1</v>
      </c>
    </row>
    <row r="304" spans="1:5">
      <c r="A304" t="s">
        <v>4291</v>
      </c>
      <c r="B304" t="s">
        <v>6977</v>
      </c>
      <c r="C304" t="s">
        <v>5133</v>
      </c>
      <c r="D304" t="s">
        <v>6648</v>
      </c>
      <c r="E304" t="b">
        <v>1</v>
      </c>
    </row>
    <row r="305" spans="1:5">
      <c r="A305" t="s">
        <v>7598</v>
      </c>
      <c r="B305" t="s">
        <v>7599</v>
      </c>
      <c r="C305" t="s">
        <v>5139</v>
      </c>
      <c r="D305" t="s">
        <v>6650</v>
      </c>
      <c r="E305" t="b">
        <v>1</v>
      </c>
    </row>
    <row r="306" spans="1:5">
      <c r="A306" t="s">
        <v>1945</v>
      </c>
      <c r="B306" t="s">
        <v>7600</v>
      </c>
      <c r="C306" t="s">
        <v>5139</v>
      </c>
      <c r="D306" t="s">
        <v>6650</v>
      </c>
      <c r="E306" t="b">
        <v>1</v>
      </c>
    </row>
    <row r="307" spans="1:5">
      <c r="A307" t="s">
        <v>1883</v>
      </c>
      <c r="B307" t="s">
        <v>7601</v>
      </c>
      <c r="C307" t="s">
        <v>5139</v>
      </c>
      <c r="D307" t="s">
        <v>6650</v>
      </c>
      <c r="E307" t="b">
        <v>1</v>
      </c>
    </row>
    <row r="308" spans="1:5">
      <c r="A308" t="s">
        <v>7562</v>
      </c>
      <c r="B308" t="s">
        <v>7563</v>
      </c>
      <c r="C308" t="s">
        <v>5139</v>
      </c>
      <c r="D308" t="s">
        <v>6650</v>
      </c>
      <c r="E308" t="b">
        <v>1</v>
      </c>
    </row>
    <row r="309" spans="1:5">
      <c r="A309" t="s">
        <v>6244</v>
      </c>
      <c r="B309" t="s">
        <v>7001</v>
      </c>
      <c r="C309" t="s">
        <v>5141</v>
      </c>
      <c r="D309" t="s">
        <v>6651</v>
      </c>
      <c r="E309" t="b">
        <v>1</v>
      </c>
    </row>
    <row r="310" spans="1:5">
      <c r="A310" t="s">
        <v>1633</v>
      </c>
      <c r="B310" t="s">
        <v>7077</v>
      </c>
      <c r="C310" t="s">
        <v>5141</v>
      </c>
      <c r="D310" t="s">
        <v>6651</v>
      </c>
      <c r="E310" t="b">
        <v>1</v>
      </c>
    </row>
    <row r="311" spans="1:5">
      <c r="A311" t="s">
        <v>7534</v>
      </c>
      <c r="B311" t="s">
        <v>7535</v>
      </c>
      <c r="C311" t="s">
        <v>5141</v>
      </c>
      <c r="D311" t="s">
        <v>6651</v>
      </c>
      <c r="E311" t="b">
        <v>1</v>
      </c>
    </row>
    <row r="312" spans="1:5">
      <c r="A312" t="s">
        <v>2325</v>
      </c>
      <c r="B312" t="s">
        <v>7622</v>
      </c>
      <c r="C312" t="s">
        <v>5141</v>
      </c>
      <c r="D312" t="s">
        <v>6651</v>
      </c>
      <c r="E312" t="b">
        <v>1</v>
      </c>
    </row>
    <row r="313" spans="1:5">
      <c r="A313" t="s">
        <v>2541</v>
      </c>
      <c r="B313" t="s">
        <v>7438</v>
      </c>
      <c r="C313" t="s">
        <v>5141</v>
      </c>
      <c r="D313" t="s">
        <v>6651</v>
      </c>
      <c r="E313" t="b">
        <v>1</v>
      </c>
    </row>
    <row r="314" spans="1:5">
      <c r="A314" t="s">
        <v>7570</v>
      </c>
      <c r="B314" t="s">
        <v>7571</v>
      </c>
      <c r="C314" t="s">
        <v>5141</v>
      </c>
      <c r="D314" t="s">
        <v>6651</v>
      </c>
      <c r="E314" t="b">
        <v>1</v>
      </c>
    </row>
    <row r="315" spans="1:5">
      <c r="A315" t="s">
        <v>2661</v>
      </c>
      <c r="B315" t="s">
        <v>7572</v>
      </c>
      <c r="C315" t="s">
        <v>5141</v>
      </c>
      <c r="D315" t="s">
        <v>6651</v>
      </c>
      <c r="E315" t="b">
        <v>1</v>
      </c>
    </row>
    <row r="316" spans="1:5">
      <c r="A316" t="s">
        <v>6045</v>
      </c>
      <c r="B316" t="s">
        <v>6965</v>
      </c>
      <c r="C316" t="s">
        <v>5141</v>
      </c>
      <c r="D316" t="s">
        <v>6651</v>
      </c>
      <c r="E316" t="b">
        <v>1</v>
      </c>
    </row>
    <row r="317" spans="1:5">
      <c r="A317" t="s">
        <v>6101</v>
      </c>
      <c r="B317" t="s">
        <v>6966</v>
      </c>
      <c r="C317" t="s">
        <v>5141</v>
      </c>
      <c r="D317" t="s">
        <v>6651</v>
      </c>
      <c r="E317" t="b">
        <v>1</v>
      </c>
    </row>
    <row r="318" spans="1:5">
      <c r="A318" t="s">
        <v>6104</v>
      </c>
      <c r="B318" t="s">
        <v>6968</v>
      </c>
      <c r="C318" t="s">
        <v>5141</v>
      </c>
      <c r="D318" t="s">
        <v>6651</v>
      </c>
      <c r="E318" t="b">
        <v>1</v>
      </c>
    </row>
    <row r="319" spans="1:5">
      <c r="A319" t="s">
        <v>6106</v>
      </c>
      <c r="B319" t="s">
        <v>6964</v>
      </c>
      <c r="C319" t="s">
        <v>5141</v>
      </c>
      <c r="D319" t="s">
        <v>6651</v>
      </c>
      <c r="E319" t="b">
        <v>1</v>
      </c>
    </row>
    <row r="320" spans="1:5">
      <c r="A320" t="s">
        <v>6133</v>
      </c>
      <c r="B320" t="s">
        <v>6970</v>
      </c>
      <c r="C320" t="s">
        <v>5141</v>
      </c>
      <c r="D320" t="s">
        <v>6651</v>
      </c>
      <c r="E320" t="b">
        <v>1</v>
      </c>
    </row>
    <row r="321" spans="1:5">
      <c r="A321" t="s">
        <v>6147</v>
      </c>
      <c r="B321" t="s">
        <v>6974</v>
      </c>
      <c r="C321" t="s">
        <v>5141</v>
      </c>
      <c r="D321" t="s">
        <v>6651</v>
      </c>
      <c r="E321" t="b">
        <v>1</v>
      </c>
    </row>
    <row r="322" spans="1:5">
      <c r="A322" t="s">
        <v>6149</v>
      </c>
      <c r="B322" t="s">
        <v>7477</v>
      </c>
      <c r="C322" t="s">
        <v>5141</v>
      </c>
      <c r="D322" t="s">
        <v>6651</v>
      </c>
      <c r="E322" t="b">
        <v>1</v>
      </c>
    </row>
    <row r="323" spans="1:5">
      <c r="A323" t="s">
        <v>6051</v>
      </c>
      <c r="B323" t="s">
        <v>6971</v>
      </c>
      <c r="C323" t="s">
        <v>5141</v>
      </c>
      <c r="D323" t="s">
        <v>6651</v>
      </c>
      <c r="E323" t="b">
        <v>1</v>
      </c>
    </row>
    <row r="324" spans="1:5">
      <c r="A324" t="s">
        <v>6155</v>
      </c>
      <c r="B324" t="s">
        <v>6972</v>
      </c>
      <c r="C324" t="s">
        <v>5141</v>
      </c>
      <c r="D324" t="s">
        <v>6651</v>
      </c>
      <c r="E324" t="b">
        <v>1</v>
      </c>
    </row>
    <row r="325" spans="1:5">
      <c r="A325" t="s">
        <v>6047</v>
      </c>
      <c r="B325" t="s">
        <v>6973</v>
      </c>
      <c r="C325" t="s">
        <v>5141</v>
      </c>
      <c r="D325" t="s">
        <v>6651</v>
      </c>
      <c r="E325" t="b">
        <v>1</v>
      </c>
    </row>
    <row r="326" spans="1:5">
      <c r="A326" t="s">
        <v>6055</v>
      </c>
      <c r="B326" t="s">
        <v>6961</v>
      </c>
      <c r="C326" t="s">
        <v>5141</v>
      </c>
      <c r="D326" t="s">
        <v>6651</v>
      </c>
      <c r="E326" t="b">
        <v>1</v>
      </c>
    </row>
    <row r="327" spans="1:5">
      <c r="A327" t="s">
        <v>6067</v>
      </c>
      <c r="B327" t="s">
        <v>6962</v>
      </c>
      <c r="C327" t="s">
        <v>5141</v>
      </c>
      <c r="D327" t="s">
        <v>6651</v>
      </c>
      <c r="E327" t="b">
        <v>1</v>
      </c>
    </row>
    <row r="328" spans="1:5">
      <c r="A328" t="s">
        <v>6075</v>
      </c>
      <c r="B328" t="s">
        <v>6963</v>
      </c>
      <c r="C328" t="s">
        <v>5141</v>
      </c>
      <c r="D328" t="s">
        <v>6651</v>
      </c>
      <c r="E328" t="b">
        <v>1</v>
      </c>
    </row>
    <row r="329" spans="1:5">
      <c r="A329" t="s">
        <v>6157</v>
      </c>
      <c r="B329" t="s">
        <v>6967</v>
      </c>
      <c r="C329" t="s">
        <v>5141</v>
      </c>
      <c r="D329" t="s">
        <v>6651</v>
      </c>
      <c r="E329" t="b">
        <v>1</v>
      </c>
    </row>
    <row r="330" spans="1:5">
      <c r="A330" t="s">
        <v>6053</v>
      </c>
      <c r="B330" t="s">
        <v>6969</v>
      </c>
      <c r="C330" t="s">
        <v>5141</v>
      </c>
      <c r="D330" t="s">
        <v>6651</v>
      </c>
      <c r="E330" t="b">
        <v>1</v>
      </c>
    </row>
    <row r="331" spans="1:5">
      <c r="A331" t="s">
        <v>7565</v>
      </c>
      <c r="B331" t="s">
        <v>7566</v>
      </c>
      <c r="C331" t="s">
        <v>5141</v>
      </c>
      <c r="D331" t="s">
        <v>6651</v>
      </c>
      <c r="E331" t="b">
        <v>1</v>
      </c>
    </row>
    <row r="332" spans="1:5">
      <c r="A332" t="s">
        <v>7567</v>
      </c>
      <c r="B332" t="s">
        <v>7568</v>
      </c>
      <c r="C332" t="s">
        <v>5141</v>
      </c>
      <c r="D332" t="s">
        <v>6651</v>
      </c>
      <c r="E332" t="b">
        <v>1</v>
      </c>
    </row>
    <row r="333" spans="1:5">
      <c r="A333" t="s">
        <v>2091</v>
      </c>
      <c r="B333" t="s">
        <v>7564</v>
      </c>
      <c r="C333" t="s">
        <v>5141</v>
      </c>
      <c r="D333" t="s">
        <v>6651</v>
      </c>
      <c r="E333" t="b">
        <v>1</v>
      </c>
    </row>
    <row r="334" spans="1:5">
      <c r="A334" t="s">
        <v>7530</v>
      </c>
      <c r="B334" t="s">
        <v>7531</v>
      </c>
      <c r="C334" t="s">
        <v>5141</v>
      </c>
      <c r="D334" t="s">
        <v>6651</v>
      </c>
      <c r="E334" t="b">
        <v>1</v>
      </c>
    </row>
    <row r="335" spans="1:5">
      <c r="A335" t="s">
        <v>7532</v>
      </c>
      <c r="B335" t="s">
        <v>7533</v>
      </c>
      <c r="C335" t="s">
        <v>5141</v>
      </c>
      <c r="D335" t="s">
        <v>6651</v>
      </c>
      <c r="E335" t="b">
        <v>1</v>
      </c>
    </row>
    <row r="336" spans="1:5">
      <c r="A336" t="s">
        <v>2085</v>
      </c>
      <c r="B336" t="s">
        <v>7573</v>
      </c>
      <c r="C336" t="s">
        <v>5141</v>
      </c>
      <c r="D336" t="s">
        <v>6651</v>
      </c>
      <c r="E336" t="b">
        <v>1</v>
      </c>
    </row>
    <row r="337" spans="1:5">
      <c r="A337" t="s">
        <v>7584</v>
      </c>
      <c r="B337" t="s">
        <v>7585</v>
      </c>
      <c r="C337" t="s">
        <v>5141</v>
      </c>
      <c r="D337" t="s">
        <v>6651</v>
      </c>
      <c r="E337" t="b">
        <v>1</v>
      </c>
    </row>
    <row r="338" spans="1:5">
      <c r="A338" t="s">
        <v>7586</v>
      </c>
      <c r="B338" t="s">
        <v>7587</v>
      </c>
      <c r="C338" t="s">
        <v>5141</v>
      </c>
      <c r="D338" t="s">
        <v>6651</v>
      </c>
      <c r="E338" t="b">
        <v>1</v>
      </c>
    </row>
    <row r="339" spans="1:5">
      <c r="A339" t="s">
        <v>7606</v>
      </c>
      <c r="B339" t="s">
        <v>7607</v>
      </c>
      <c r="C339" t="s">
        <v>5141</v>
      </c>
      <c r="D339" t="s">
        <v>6651</v>
      </c>
      <c r="E339" t="b">
        <v>1</v>
      </c>
    </row>
    <row r="340" spans="1:5">
      <c r="A340" t="s">
        <v>881</v>
      </c>
      <c r="B340" t="s">
        <v>7291</v>
      </c>
      <c r="C340" t="s">
        <v>5141</v>
      </c>
      <c r="D340" t="s">
        <v>6651</v>
      </c>
      <c r="E340" t="b">
        <v>1</v>
      </c>
    </row>
    <row r="341" spans="1:5">
      <c r="A341" t="s">
        <v>3717</v>
      </c>
      <c r="B341" t="s">
        <v>7293</v>
      </c>
      <c r="C341" t="s">
        <v>5141</v>
      </c>
      <c r="D341" t="s">
        <v>6651</v>
      </c>
      <c r="E341" t="b">
        <v>1</v>
      </c>
    </row>
    <row r="342" spans="1:5">
      <c r="A342" t="s">
        <v>2583</v>
      </c>
      <c r="B342" t="s">
        <v>7292</v>
      </c>
      <c r="C342" t="s">
        <v>5141</v>
      </c>
      <c r="D342" t="s">
        <v>6651</v>
      </c>
      <c r="E342" t="b">
        <v>1</v>
      </c>
    </row>
    <row r="343" spans="1:5">
      <c r="A343" t="s">
        <v>2801</v>
      </c>
      <c r="B343" t="s">
        <v>7288</v>
      </c>
      <c r="C343" t="s">
        <v>5141</v>
      </c>
      <c r="D343" t="s">
        <v>6651</v>
      </c>
      <c r="E343" t="b">
        <v>1</v>
      </c>
    </row>
    <row r="344" spans="1:5">
      <c r="A344" t="s">
        <v>2147</v>
      </c>
      <c r="B344" t="s">
        <v>7289</v>
      </c>
      <c r="C344" t="s">
        <v>5141</v>
      </c>
      <c r="D344" t="s">
        <v>6651</v>
      </c>
      <c r="E344" t="b">
        <v>1</v>
      </c>
    </row>
    <row r="345" spans="1:5">
      <c r="A345" t="s">
        <v>2817</v>
      </c>
      <c r="B345" t="s">
        <v>7294</v>
      </c>
      <c r="C345" t="s">
        <v>5141</v>
      </c>
      <c r="D345" t="s">
        <v>6651</v>
      </c>
      <c r="E345" t="b">
        <v>1</v>
      </c>
    </row>
    <row r="346" spans="1:5">
      <c r="A346" t="s">
        <v>463</v>
      </c>
      <c r="B346" t="s">
        <v>7290</v>
      </c>
      <c r="C346" t="s">
        <v>5141</v>
      </c>
      <c r="D346" t="s">
        <v>6651</v>
      </c>
      <c r="E346" t="b">
        <v>1</v>
      </c>
    </row>
    <row r="347" spans="1:5">
      <c r="A347" t="s">
        <v>1887</v>
      </c>
      <c r="B347" t="s">
        <v>7287</v>
      </c>
      <c r="C347" t="s">
        <v>5141</v>
      </c>
      <c r="D347" t="s">
        <v>6651</v>
      </c>
      <c r="E347" t="b">
        <v>1</v>
      </c>
    </row>
    <row r="348" spans="1:5">
      <c r="A348" t="s">
        <v>665</v>
      </c>
      <c r="B348" t="s">
        <v>6815</v>
      </c>
      <c r="C348" t="s">
        <v>5141</v>
      </c>
      <c r="D348" t="s">
        <v>6651</v>
      </c>
      <c r="E348" t="b">
        <v>1</v>
      </c>
    </row>
    <row r="349" spans="1:5">
      <c r="A349" t="s">
        <v>3921</v>
      </c>
      <c r="B349" t="s">
        <v>7119</v>
      </c>
      <c r="C349" t="s">
        <v>5141</v>
      </c>
      <c r="D349" t="s">
        <v>6651</v>
      </c>
      <c r="E349" t="b">
        <v>1</v>
      </c>
    </row>
    <row r="350" spans="1:5">
      <c r="A350" t="s">
        <v>4723</v>
      </c>
      <c r="B350" t="s">
        <v>7118</v>
      </c>
      <c r="C350" t="s">
        <v>5141</v>
      </c>
      <c r="D350" t="s">
        <v>6651</v>
      </c>
      <c r="E350" t="b">
        <v>1</v>
      </c>
    </row>
    <row r="351" spans="1:5">
      <c r="A351" t="s">
        <v>693</v>
      </c>
      <c r="B351" t="s">
        <v>7120</v>
      </c>
      <c r="C351" t="s">
        <v>5141</v>
      </c>
      <c r="D351" t="s">
        <v>6651</v>
      </c>
      <c r="E351" t="b">
        <v>1</v>
      </c>
    </row>
    <row r="352" spans="1:5">
      <c r="A352" t="s">
        <v>2983</v>
      </c>
      <c r="B352" t="s">
        <v>7121</v>
      </c>
      <c r="C352" t="s">
        <v>5141</v>
      </c>
      <c r="D352" t="s">
        <v>6651</v>
      </c>
      <c r="E352" t="b">
        <v>1</v>
      </c>
    </row>
    <row r="353" spans="1:5">
      <c r="A353" t="s">
        <v>5033</v>
      </c>
      <c r="B353" t="s">
        <v>7123</v>
      </c>
      <c r="C353" t="s">
        <v>5141</v>
      </c>
      <c r="D353" t="s">
        <v>6651</v>
      </c>
      <c r="E353" t="b">
        <v>1</v>
      </c>
    </row>
    <row r="354" spans="1:5">
      <c r="A354" t="s">
        <v>3051</v>
      </c>
      <c r="B354" t="s">
        <v>7125</v>
      </c>
      <c r="C354" t="s">
        <v>5141</v>
      </c>
      <c r="D354" t="s">
        <v>6651</v>
      </c>
      <c r="E354" t="b">
        <v>1</v>
      </c>
    </row>
    <row r="355" spans="1:5">
      <c r="A355" t="s">
        <v>1183</v>
      </c>
      <c r="B355" t="s">
        <v>7122</v>
      </c>
      <c r="C355" t="s">
        <v>5141</v>
      </c>
      <c r="D355" t="s">
        <v>6651</v>
      </c>
      <c r="E355" t="b">
        <v>1</v>
      </c>
    </row>
    <row r="356" spans="1:5">
      <c r="A356" t="s">
        <v>685</v>
      </c>
      <c r="B356" t="s">
        <v>7124</v>
      </c>
      <c r="C356" t="s">
        <v>5141</v>
      </c>
      <c r="D356" t="s">
        <v>6651</v>
      </c>
      <c r="E356" t="b">
        <v>1</v>
      </c>
    </row>
    <row r="357" spans="1:5">
      <c r="A357" t="s">
        <v>3331</v>
      </c>
      <c r="B357" t="s">
        <v>7273</v>
      </c>
      <c r="C357" t="s">
        <v>5141</v>
      </c>
      <c r="D357" t="s">
        <v>6651</v>
      </c>
      <c r="E357" t="b">
        <v>1</v>
      </c>
    </row>
    <row r="358" spans="1:5">
      <c r="A358" t="s">
        <v>5037</v>
      </c>
      <c r="B358" t="s">
        <v>7004</v>
      </c>
      <c r="C358" t="s">
        <v>5141</v>
      </c>
      <c r="D358" t="s">
        <v>6651</v>
      </c>
      <c r="E358" t="b">
        <v>1</v>
      </c>
    </row>
    <row r="359" spans="1:5">
      <c r="A359" t="s">
        <v>371</v>
      </c>
      <c r="B359" t="s">
        <v>7005</v>
      </c>
      <c r="C359" t="s">
        <v>5141</v>
      </c>
      <c r="D359" t="s">
        <v>6651</v>
      </c>
      <c r="E359" t="b">
        <v>1</v>
      </c>
    </row>
    <row r="360" spans="1:5">
      <c r="A360" t="s">
        <v>3953</v>
      </c>
      <c r="B360" t="s">
        <v>7006</v>
      </c>
      <c r="C360" t="s">
        <v>5141</v>
      </c>
      <c r="D360" t="s">
        <v>6651</v>
      </c>
      <c r="E360" t="b">
        <v>1</v>
      </c>
    </row>
    <row r="361" spans="1:5">
      <c r="A361" t="s">
        <v>4045</v>
      </c>
      <c r="B361" t="s">
        <v>7274</v>
      </c>
      <c r="C361" t="s">
        <v>5141</v>
      </c>
      <c r="D361" t="s">
        <v>6651</v>
      </c>
      <c r="E361" t="b">
        <v>1</v>
      </c>
    </row>
    <row r="362" spans="1:5">
      <c r="A362" t="s">
        <v>2643</v>
      </c>
      <c r="B362" t="s">
        <v>6846</v>
      </c>
      <c r="C362" t="s">
        <v>5141</v>
      </c>
      <c r="D362" t="s">
        <v>6651</v>
      </c>
      <c r="E362" t="b">
        <v>1</v>
      </c>
    </row>
    <row r="363" spans="1:5">
      <c r="A363" t="s">
        <v>6196</v>
      </c>
      <c r="B363" t="s">
        <v>7084</v>
      </c>
      <c r="C363" t="s">
        <v>5141</v>
      </c>
      <c r="D363" t="s">
        <v>6651</v>
      </c>
      <c r="E363" t="b">
        <v>1</v>
      </c>
    </row>
    <row r="364" spans="1:5">
      <c r="A364" t="s">
        <v>6270</v>
      </c>
      <c r="B364" t="s">
        <v>7085</v>
      </c>
      <c r="C364" t="s">
        <v>5141</v>
      </c>
      <c r="D364" t="s">
        <v>6651</v>
      </c>
      <c r="E364" t="b">
        <v>1</v>
      </c>
    </row>
    <row r="365" spans="1:5">
      <c r="A365" t="s">
        <v>4595</v>
      </c>
      <c r="B365" t="s">
        <v>7088</v>
      </c>
      <c r="C365" t="s">
        <v>5141</v>
      </c>
      <c r="D365" t="s">
        <v>6651</v>
      </c>
      <c r="E365" t="b">
        <v>1</v>
      </c>
    </row>
    <row r="366" spans="1:5">
      <c r="A366" t="s">
        <v>2729</v>
      </c>
      <c r="B366" t="s">
        <v>7089</v>
      </c>
      <c r="C366" t="s">
        <v>5141</v>
      </c>
      <c r="D366" t="s">
        <v>6651</v>
      </c>
      <c r="E366" t="b">
        <v>1</v>
      </c>
    </row>
    <row r="367" spans="1:5">
      <c r="A367" t="s">
        <v>6324</v>
      </c>
      <c r="B367" t="s">
        <v>7090</v>
      </c>
      <c r="C367" t="s">
        <v>5141</v>
      </c>
      <c r="D367" t="s">
        <v>6651</v>
      </c>
      <c r="E367" t="b">
        <v>1</v>
      </c>
    </row>
    <row r="368" spans="1:5">
      <c r="A368" t="s">
        <v>2921</v>
      </c>
      <c r="B368" t="s">
        <v>6958</v>
      </c>
      <c r="C368" t="s">
        <v>5141</v>
      </c>
      <c r="D368" t="s">
        <v>6651</v>
      </c>
      <c r="E368" t="b">
        <v>1</v>
      </c>
    </row>
    <row r="369" spans="1:5">
      <c r="A369" t="s">
        <v>1535</v>
      </c>
      <c r="B369" t="s">
        <v>6960</v>
      </c>
      <c r="C369" t="s">
        <v>5141</v>
      </c>
      <c r="D369" t="s">
        <v>6651</v>
      </c>
      <c r="E369" t="b">
        <v>1</v>
      </c>
    </row>
    <row r="370" spans="1:5">
      <c r="A370" t="s">
        <v>5065</v>
      </c>
      <c r="B370" t="s">
        <v>6959</v>
      </c>
      <c r="C370" t="s">
        <v>5141</v>
      </c>
      <c r="D370" t="s">
        <v>6651</v>
      </c>
      <c r="E370" t="b">
        <v>1</v>
      </c>
    </row>
    <row r="371" spans="1:5">
      <c r="A371" t="s">
        <v>595</v>
      </c>
      <c r="B371" t="s">
        <v>6975</v>
      </c>
      <c r="C371" t="s">
        <v>5141</v>
      </c>
      <c r="D371" t="s">
        <v>6651</v>
      </c>
      <c r="E371" t="b">
        <v>1</v>
      </c>
    </row>
    <row r="372" spans="1:5">
      <c r="A372" t="s">
        <v>681</v>
      </c>
      <c r="B372" t="s">
        <v>6787</v>
      </c>
      <c r="C372" t="s">
        <v>5141</v>
      </c>
      <c r="D372" t="s">
        <v>6651</v>
      </c>
      <c r="E372" t="b">
        <v>1</v>
      </c>
    </row>
    <row r="373" spans="1:5">
      <c r="A373" t="s">
        <v>3951</v>
      </c>
      <c r="B373" t="s">
        <v>7078</v>
      </c>
      <c r="C373" t="s">
        <v>5141</v>
      </c>
      <c r="D373" t="s">
        <v>6651</v>
      </c>
      <c r="E373" t="b">
        <v>1</v>
      </c>
    </row>
    <row r="374" spans="1:5">
      <c r="A374" t="s">
        <v>4487</v>
      </c>
      <c r="B374" t="s">
        <v>7076</v>
      </c>
      <c r="C374" t="s">
        <v>5141</v>
      </c>
      <c r="D374" t="s">
        <v>6651</v>
      </c>
      <c r="E374" t="b">
        <v>1</v>
      </c>
    </row>
    <row r="375" spans="1:5">
      <c r="A375" t="s">
        <v>6296</v>
      </c>
      <c r="B375" t="s">
        <v>7083</v>
      </c>
      <c r="C375" t="s">
        <v>5141</v>
      </c>
      <c r="D375" t="s">
        <v>6651</v>
      </c>
      <c r="E375" t="b">
        <v>1</v>
      </c>
    </row>
    <row r="376" spans="1:5">
      <c r="A376" t="s">
        <v>1467</v>
      </c>
      <c r="B376" t="s">
        <v>6992</v>
      </c>
      <c r="C376" t="s">
        <v>5141</v>
      </c>
      <c r="D376" t="s">
        <v>6651</v>
      </c>
      <c r="E376" t="b">
        <v>1</v>
      </c>
    </row>
    <row r="377" spans="1:5">
      <c r="A377" t="s">
        <v>2929</v>
      </c>
      <c r="B377" t="s">
        <v>6991</v>
      </c>
      <c r="C377" t="s">
        <v>5141</v>
      </c>
      <c r="D377" t="s">
        <v>6651</v>
      </c>
      <c r="E377" t="b">
        <v>1</v>
      </c>
    </row>
    <row r="378" spans="1:5">
      <c r="A378" t="s">
        <v>6304</v>
      </c>
      <c r="B378" t="s">
        <v>7316</v>
      </c>
      <c r="C378" t="s">
        <v>5141</v>
      </c>
      <c r="D378" t="s">
        <v>6651</v>
      </c>
      <c r="E378" t="b">
        <v>1</v>
      </c>
    </row>
    <row r="379" spans="1:5">
      <c r="A379" t="s">
        <v>4509</v>
      </c>
      <c r="B379" t="s">
        <v>7318</v>
      </c>
      <c r="C379" t="s">
        <v>5141</v>
      </c>
      <c r="D379" t="s">
        <v>6651</v>
      </c>
      <c r="E379" t="b">
        <v>1</v>
      </c>
    </row>
    <row r="380" spans="1:5">
      <c r="A380" t="s">
        <v>4157</v>
      </c>
      <c r="B380" t="s">
        <v>7317</v>
      </c>
      <c r="C380" t="s">
        <v>5141</v>
      </c>
      <c r="D380" t="s">
        <v>6651</v>
      </c>
      <c r="E380" t="b">
        <v>1</v>
      </c>
    </row>
    <row r="381" spans="1:5">
      <c r="A381" t="s">
        <v>1133</v>
      </c>
      <c r="B381" t="s">
        <v>7319</v>
      </c>
      <c r="C381" t="s">
        <v>5141</v>
      </c>
      <c r="D381" t="s">
        <v>6651</v>
      </c>
      <c r="E381" t="b">
        <v>1</v>
      </c>
    </row>
    <row r="382" spans="1:5">
      <c r="A382" t="s">
        <v>4343</v>
      </c>
      <c r="B382" t="s">
        <v>7320</v>
      </c>
      <c r="C382" t="s">
        <v>5141</v>
      </c>
      <c r="D382" t="s">
        <v>6651</v>
      </c>
      <c r="E382" t="b">
        <v>1</v>
      </c>
    </row>
    <row r="383" spans="1:5">
      <c r="A383" t="s">
        <v>2787</v>
      </c>
      <c r="B383" t="s">
        <v>7079</v>
      </c>
      <c r="C383" t="s">
        <v>5141</v>
      </c>
      <c r="D383" t="s">
        <v>6651</v>
      </c>
      <c r="E383" t="b">
        <v>1</v>
      </c>
    </row>
    <row r="384" spans="1:5">
      <c r="A384" t="s">
        <v>1217</v>
      </c>
      <c r="B384" t="s">
        <v>7080</v>
      </c>
      <c r="C384" t="s">
        <v>5141</v>
      </c>
      <c r="D384" t="s">
        <v>6651</v>
      </c>
      <c r="E384" t="b">
        <v>1</v>
      </c>
    </row>
    <row r="385" spans="1:5">
      <c r="A385" t="s">
        <v>2565</v>
      </c>
      <c r="B385" t="s">
        <v>6828</v>
      </c>
      <c r="C385" t="s">
        <v>5141</v>
      </c>
      <c r="D385" t="s">
        <v>6651</v>
      </c>
      <c r="E385" t="b">
        <v>1</v>
      </c>
    </row>
    <row r="386" spans="1:5">
      <c r="A386" t="s">
        <v>4095</v>
      </c>
      <c r="B386" t="s">
        <v>6829</v>
      </c>
      <c r="C386" t="s">
        <v>5141</v>
      </c>
      <c r="D386" t="s">
        <v>6651</v>
      </c>
      <c r="E386" t="b">
        <v>1</v>
      </c>
    </row>
    <row r="387" spans="1:5">
      <c r="A387" t="s">
        <v>493</v>
      </c>
      <c r="B387" t="s">
        <v>7007</v>
      </c>
      <c r="C387" t="s">
        <v>5141</v>
      </c>
      <c r="D387" t="s">
        <v>6651</v>
      </c>
      <c r="E387" t="b">
        <v>1</v>
      </c>
    </row>
    <row r="388" spans="1:5">
      <c r="A388" t="s">
        <v>761</v>
      </c>
      <c r="B388" t="s">
        <v>6826</v>
      </c>
      <c r="C388" t="s">
        <v>5141</v>
      </c>
      <c r="D388" t="s">
        <v>6651</v>
      </c>
      <c r="E388" t="b">
        <v>1</v>
      </c>
    </row>
    <row r="389" spans="1:5">
      <c r="A389" t="s">
        <v>3217</v>
      </c>
      <c r="B389" t="s">
        <v>7427</v>
      </c>
      <c r="C389" t="s">
        <v>5141</v>
      </c>
      <c r="D389" t="s">
        <v>6651</v>
      </c>
      <c r="E389" t="b">
        <v>1</v>
      </c>
    </row>
    <row r="390" spans="1:5">
      <c r="A390" t="s">
        <v>3303</v>
      </c>
      <c r="B390" t="s">
        <v>7429</v>
      </c>
      <c r="C390" t="s">
        <v>5141</v>
      </c>
      <c r="D390" t="s">
        <v>6651</v>
      </c>
      <c r="E390" t="b">
        <v>1</v>
      </c>
    </row>
    <row r="391" spans="1:5">
      <c r="A391" t="s">
        <v>2179</v>
      </c>
      <c r="B391" t="s">
        <v>6827</v>
      </c>
      <c r="C391" t="s">
        <v>5141</v>
      </c>
      <c r="D391" t="s">
        <v>6651</v>
      </c>
      <c r="E391" t="b">
        <v>1</v>
      </c>
    </row>
    <row r="392" spans="1:5">
      <c r="A392" t="s">
        <v>4187</v>
      </c>
      <c r="B392" t="s">
        <v>7428</v>
      </c>
      <c r="C392" t="s">
        <v>5141</v>
      </c>
      <c r="D392" t="s">
        <v>6651</v>
      </c>
      <c r="E392" t="b">
        <v>1</v>
      </c>
    </row>
    <row r="393" spans="1:5">
      <c r="A393" t="s">
        <v>3443</v>
      </c>
      <c r="B393" t="s">
        <v>7430</v>
      </c>
      <c r="C393" t="s">
        <v>5141</v>
      </c>
      <c r="D393" t="s">
        <v>6651</v>
      </c>
      <c r="E393" t="b">
        <v>1</v>
      </c>
    </row>
    <row r="394" spans="1:5">
      <c r="A394" t="s">
        <v>4851</v>
      </c>
      <c r="B394" t="s">
        <v>7421</v>
      </c>
      <c r="C394" t="s">
        <v>5141</v>
      </c>
      <c r="D394" t="s">
        <v>6651</v>
      </c>
      <c r="E394" t="b">
        <v>1</v>
      </c>
    </row>
    <row r="395" spans="1:5">
      <c r="A395" t="s">
        <v>2315</v>
      </c>
      <c r="B395" t="s">
        <v>7424</v>
      </c>
      <c r="C395" t="s">
        <v>5141</v>
      </c>
      <c r="D395" t="s">
        <v>6651</v>
      </c>
      <c r="E395" t="b">
        <v>1</v>
      </c>
    </row>
    <row r="396" spans="1:5">
      <c r="A396" t="s">
        <v>1153</v>
      </c>
      <c r="B396" t="s">
        <v>7422</v>
      </c>
      <c r="C396" t="s">
        <v>5141</v>
      </c>
      <c r="D396" t="s">
        <v>6651</v>
      </c>
      <c r="E396" t="b">
        <v>1</v>
      </c>
    </row>
    <row r="397" spans="1:5">
      <c r="A397" t="s">
        <v>1155</v>
      </c>
      <c r="B397" t="s">
        <v>7423</v>
      </c>
      <c r="C397" t="s">
        <v>5141</v>
      </c>
      <c r="D397" t="s">
        <v>6651</v>
      </c>
      <c r="E397" t="b">
        <v>1</v>
      </c>
    </row>
    <row r="398" spans="1:5">
      <c r="A398" t="s">
        <v>1157</v>
      </c>
      <c r="B398" t="s">
        <v>7425</v>
      </c>
      <c r="C398" t="s">
        <v>5141</v>
      </c>
      <c r="D398" t="s">
        <v>6651</v>
      </c>
      <c r="E398" t="b">
        <v>1</v>
      </c>
    </row>
    <row r="399" spans="1:5">
      <c r="A399" t="s">
        <v>3377</v>
      </c>
      <c r="B399" t="s">
        <v>7426</v>
      </c>
      <c r="C399" t="s">
        <v>5141</v>
      </c>
      <c r="D399" t="s">
        <v>6651</v>
      </c>
      <c r="E399" t="b">
        <v>1</v>
      </c>
    </row>
    <row r="400" spans="1:5">
      <c r="A400" t="s">
        <v>2641</v>
      </c>
      <c r="B400" t="s">
        <v>7081</v>
      </c>
      <c r="C400" t="s">
        <v>5141</v>
      </c>
      <c r="D400" t="s">
        <v>6651</v>
      </c>
      <c r="E400" t="b">
        <v>1</v>
      </c>
    </row>
    <row r="401" spans="1:5">
      <c r="A401" t="s">
        <v>4015</v>
      </c>
      <c r="B401" t="s">
        <v>7082</v>
      </c>
      <c r="C401" t="s">
        <v>5141</v>
      </c>
      <c r="D401" t="s">
        <v>6651</v>
      </c>
      <c r="E401" t="b">
        <v>1</v>
      </c>
    </row>
    <row r="402" spans="1:5">
      <c r="A402" t="s">
        <v>2159</v>
      </c>
      <c r="B402" t="s">
        <v>7087</v>
      </c>
      <c r="C402" t="s">
        <v>5141</v>
      </c>
      <c r="D402" t="s">
        <v>6651</v>
      </c>
      <c r="E402" t="b">
        <v>1</v>
      </c>
    </row>
    <row r="403" spans="1:5">
      <c r="A403" t="s">
        <v>1469</v>
      </c>
      <c r="B403" t="s">
        <v>7086</v>
      </c>
      <c r="C403" t="s">
        <v>5141</v>
      </c>
      <c r="D403" t="s">
        <v>6651</v>
      </c>
      <c r="E403" t="b">
        <v>1</v>
      </c>
    </row>
    <row r="404" spans="1:5">
      <c r="A404" t="s">
        <v>6228</v>
      </c>
      <c r="B404" t="s">
        <v>7233</v>
      </c>
      <c r="C404" t="s">
        <v>5141</v>
      </c>
      <c r="D404" t="s">
        <v>6651</v>
      </c>
      <c r="E404" t="b">
        <v>1</v>
      </c>
    </row>
    <row r="405" spans="1:5">
      <c r="A405" t="s">
        <v>6231</v>
      </c>
      <c r="B405" t="s">
        <v>7226</v>
      </c>
      <c r="C405" t="s">
        <v>5141</v>
      </c>
      <c r="D405" t="s">
        <v>6651</v>
      </c>
      <c r="E405" t="b">
        <v>1</v>
      </c>
    </row>
    <row r="406" spans="1:5">
      <c r="A406" t="s">
        <v>7544</v>
      </c>
      <c r="B406" t="s">
        <v>7545</v>
      </c>
      <c r="C406" t="s">
        <v>5141</v>
      </c>
      <c r="D406" t="s">
        <v>6651</v>
      </c>
      <c r="E406" t="b">
        <v>1</v>
      </c>
    </row>
    <row r="407" spans="1:5">
      <c r="A407" t="s">
        <v>6243</v>
      </c>
      <c r="B407" t="s">
        <v>7355</v>
      </c>
      <c r="C407" t="s">
        <v>5141</v>
      </c>
      <c r="D407" t="s">
        <v>6651</v>
      </c>
      <c r="E407" t="b">
        <v>1</v>
      </c>
    </row>
    <row r="408" spans="1:5">
      <c r="A408" t="s">
        <v>6258</v>
      </c>
      <c r="B408" t="s">
        <v>6999</v>
      </c>
      <c r="C408" t="s">
        <v>5141</v>
      </c>
      <c r="D408" t="s">
        <v>6651</v>
      </c>
      <c r="E408" t="b">
        <v>1</v>
      </c>
    </row>
    <row r="409" spans="1:5">
      <c r="A409" t="s">
        <v>5741</v>
      </c>
      <c r="B409" t="s">
        <v>7000</v>
      </c>
      <c r="C409" t="s">
        <v>5141</v>
      </c>
      <c r="D409" t="s">
        <v>6651</v>
      </c>
      <c r="E409" t="b">
        <v>1</v>
      </c>
    </row>
    <row r="410" spans="1:5">
      <c r="A410" t="s">
        <v>7536</v>
      </c>
      <c r="B410" t="s">
        <v>7537</v>
      </c>
      <c r="C410" t="s">
        <v>5141</v>
      </c>
      <c r="D410" t="s">
        <v>6651</v>
      </c>
      <c r="E410" t="b">
        <v>1</v>
      </c>
    </row>
    <row r="411" spans="1:5">
      <c r="A411" t="s">
        <v>6257</v>
      </c>
      <c r="B411" t="s">
        <v>7231</v>
      </c>
      <c r="C411" t="s">
        <v>5141</v>
      </c>
      <c r="D411" t="s">
        <v>6651</v>
      </c>
      <c r="E411" t="b">
        <v>1</v>
      </c>
    </row>
    <row r="412" spans="1:5">
      <c r="A412" t="s">
        <v>6260</v>
      </c>
      <c r="B412" t="s">
        <v>7232</v>
      </c>
      <c r="C412" t="s">
        <v>5141</v>
      </c>
      <c r="D412" t="s">
        <v>6651</v>
      </c>
      <c r="E412" t="b">
        <v>1</v>
      </c>
    </row>
    <row r="413" spans="1:5">
      <c r="A413" t="s">
        <v>6252</v>
      </c>
      <c r="B413" t="s">
        <v>7224</v>
      </c>
      <c r="C413" t="s">
        <v>5141</v>
      </c>
      <c r="D413" t="s">
        <v>6651</v>
      </c>
      <c r="E413" t="b">
        <v>1</v>
      </c>
    </row>
    <row r="414" spans="1:5">
      <c r="A414" t="s">
        <v>6255</v>
      </c>
      <c r="B414" t="s">
        <v>7354</v>
      </c>
      <c r="C414" t="s">
        <v>5141</v>
      </c>
      <c r="D414" t="s">
        <v>6651</v>
      </c>
      <c r="E414" t="b">
        <v>1</v>
      </c>
    </row>
    <row r="415" spans="1:5">
      <c r="A415" t="s">
        <v>6261</v>
      </c>
      <c r="B415" t="s">
        <v>7225</v>
      </c>
      <c r="C415" t="s">
        <v>5141</v>
      </c>
      <c r="D415" t="s">
        <v>6651</v>
      </c>
      <c r="E415" t="b">
        <v>1</v>
      </c>
    </row>
    <row r="416" spans="1:5">
      <c r="A416" t="s">
        <v>6229</v>
      </c>
      <c r="B416" t="s">
        <v>7272</v>
      </c>
      <c r="C416" t="s">
        <v>5141</v>
      </c>
      <c r="D416" t="s">
        <v>6651</v>
      </c>
      <c r="E416" t="b">
        <v>1</v>
      </c>
    </row>
    <row r="417" spans="1:5">
      <c r="A417" t="s">
        <v>6263</v>
      </c>
      <c r="B417" t="s">
        <v>7431</v>
      </c>
      <c r="C417" t="s">
        <v>5141</v>
      </c>
      <c r="D417" t="s">
        <v>6651</v>
      </c>
      <c r="E417" t="b">
        <v>1</v>
      </c>
    </row>
    <row r="418" spans="1:5">
      <c r="A418" t="s">
        <v>6264</v>
      </c>
      <c r="B418" t="s">
        <v>7357</v>
      </c>
      <c r="C418" t="s">
        <v>5141</v>
      </c>
      <c r="D418" t="s">
        <v>6651</v>
      </c>
      <c r="E418" t="b">
        <v>1</v>
      </c>
    </row>
    <row r="419" spans="1:5">
      <c r="A419" t="s">
        <v>6254</v>
      </c>
      <c r="B419" t="s">
        <v>7356</v>
      </c>
      <c r="C419" t="s">
        <v>5141</v>
      </c>
      <c r="D419" t="s">
        <v>6651</v>
      </c>
      <c r="E419" t="b">
        <v>1</v>
      </c>
    </row>
    <row r="420" spans="1:5">
      <c r="A420" t="s">
        <v>7538</v>
      </c>
      <c r="B420" t="s">
        <v>7539</v>
      </c>
      <c r="C420" t="s">
        <v>5141</v>
      </c>
      <c r="D420" t="s">
        <v>6651</v>
      </c>
      <c r="E420" t="b">
        <v>1</v>
      </c>
    </row>
    <row r="421" spans="1:5">
      <c r="A421" t="s">
        <v>7540</v>
      </c>
      <c r="B421" t="s">
        <v>7541</v>
      </c>
      <c r="C421" t="s">
        <v>5141</v>
      </c>
      <c r="D421" t="s">
        <v>6651</v>
      </c>
      <c r="E421" t="b">
        <v>1</v>
      </c>
    </row>
    <row r="422" spans="1:5">
      <c r="A422" t="s">
        <v>7542</v>
      </c>
      <c r="B422" t="s">
        <v>7543</v>
      </c>
      <c r="C422" t="s">
        <v>5141</v>
      </c>
      <c r="D422" t="s">
        <v>6651</v>
      </c>
      <c r="E422" t="b">
        <v>1</v>
      </c>
    </row>
    <row r="423" spans="1:5">
      <c r="A423" t="s">
        <v>3165</v>
      </c>
      <c r="B423" t="s">
        <v>7574</v>
      </c>
      <c r="C423" t="s">
        <v>5141</v>
      </c>
      <c r="D423" t="s">
        <v>6651</v>
      </c>
      <c r="E423" t="b">
        <v>1</v>
      </c>
    </row>
    <row r="424" spans="1:5">
      <c r="A424" t="s">
        <v>7575</v>
      </c>
      <c r="B424" t="s">
        <v>7576</v>
      </c>
      <c r="C424" t="s">
        <v>5141</v>
      </c>
      <c r="D424" t="s">
        <v>6651</v>
      </c>
      <c r="E424" t="b">
        <v>1</v>
      </c>
    </row>
    <row r="425" spans="1:5">
      <c r="A425" t="s">
        <v>2277</v>
      </c>
      <c r="B425" t="s">
        <v>7577</v>
      </c>
      <c r="C425" t="s">
        <v>5141</v>
      </c>
      <c r="D425" t="s">
        <v>6651</v>
      </c>
      <c r="E425" t="b">
        <v>1</v>
      </c>
    </row>
    <row r="426" spans="1:5">
      <c r="A426" t="s">
        <v>6183</v>
      </c>
      <c r="B426" t="s">
        <v>7332</v>
      </c>
      <c r="C426" t="s">
        <v>5141</v>
      </c>
      <c r="D426" t="s">
        <v>6651</v>
      </c>
      <c r="E426" t="b">
        <v>1</v>
      </c>
    </row>
    <row r="427" spans="1:5">
      <c r="A427" t="s">
        <v>6185</v>
      </c>
      <c r="B427" t="s">
        <v>7335</v>
      </c>
      <c r="C427" t="s">
        <v>5141</v>
      </c>
      <c r="D427" t="s">
        <v>6651</v>
      </c>
      <c r="E427" t="b">
        <v>1</v>
      </c>
    </row>
    <row r="428" spans="1:5">
      <c r="A428" t="s">
        <v>6187</v>
      </c>
      <c r="B428" t="s">
        <v>7336</v>
      </c>
      <c r="C428" t="s">
        <v>5141</v>
      </c>
      <c r="D428" t="s">
        <v>6651</v>
      </c>
      <c r="E428" t="b">
        <v>1</v>
      </c>
    </row>
    <row r="429" spans="1:5">
      <c r="A429" t="s">
        <v>6049</v>
      </c>
      <c r="B429" t="s">
        <v>7337</v>
      </c>
      <c r="C429" t="s">
        <v>5141</v>
      </c>
      <c r="D429" t="s">
        <v>6651</v>
      </c>
      <c r="E429" t="b">
        <v>1</v>
      </c>
    </row>
    <row r="430" spans="1:5">
      <c r="A430" t="s">
        <v>6057</v>
      </c>
      <c r="B430" t="s">
        <v>7338</v>
      </c>
      <c r="C430" t="s">
        <v>5141</v>
      </c>
      <c r="D430" t="s">
        <v>6651</v>
      </c>
      <c r="E430" t="b">
        <v>1</v>
      </c>
    </row>
    <row r="431" spans="1:5">
      <c r="A431" t="s">
        <v>6059</v>
      </c>
      <c r="B431" t="s">
        <v>7339</v>
      </c>
      <c r="C431" t="s">
        <v>5141</v>
      </c>
      <c r="D431" t="s">
        <v>6651</v>
      </c>
      <c r="E431" t="b">
        <v>1</v>
      </c>
    </row>
    <row r="432" spans="1:5">
      <c r="A432" t="s">
        <v>6061</v>
      </c>
      <c r="B432" t="s">
        <v>7340</v>
      </c>
      <c r="C432" t="s">
        <v>5141</v>
      </c>
      <c r="D432" t="s">
        <v>6651</v>
      </c>
      <c r="E432" t="b">
        <v>1</v>
      </c>
    </row>
    <row r="433" spans="1:5">
      <c r="A433" t="s">
        <v>6069</v>
      </c>
      <c r="B433" t="s">
        <v>7341</v>
      </c>
      <c r="C433" t="s">
        <v>5141</v>
      </c>
      <c r="D433" t="s">
        <v>6651</v>
      </c>
      <c r="E433" t="b">
        <v>1</v>
      </c>
    </row>
    <row r="434" spans="1:5">
      <c r="A434" t="s">
        <v>6071</v>
      </c>
      <c r="B434" t="s">
        <v>7342</v>
      </c>
      <c r="C434" t="s">
        <v>5141</v>
      </c>
      <c r="D434" t="s">
        <v>6651</v>
      </c>
      <c r="E434" t="b">
        <v>1</v>
      </c>
    </row>
    <row r="435" spans="1:5">
      <c r="A435" t="s">
        <v>6065</v>
      </c>
      <c r="B435" t="s">
        <v>7330</v>
      </c>
      <c r="C435" t="s">
        <v>5141</v>
      </c>
      <c r="D435" t="s">
        <v>6651</v>
      </c>
      <c r="E435" t="b">
        <v>1</v>
      </c>
    </row>
    <row r="436" spans="1:5">
      <c r="A436" t="s">
        <v>6203</v>
      </c>
      <c r="B436" t="s">
        <v>7343</v>
      </c>
      <c r="C436" t="s">
        <v>5141</v>
      </c>
      <c r="D436" t="s">
        <v>6651</v>
      </c>
      <c r="E436" t="b">
        <v>1</v>
      </c>
    </row>
    <row r="437" spans="1:5">
      <c r="A437" t="s">
        <v>6073</v>
      </c>
      <c r="B437" t="s">
        <v>7333</v>
      </c>
      <c r="C437" t="s">
        <v>5141</v>
      </c>
      <c r="D437" t="s">
        <v>6651</v>
      </c>
      <c r="E437" t="b">
        <v>1</v>
      </c>
    </row>
    <row r="438" spans="1:5">
      <c r="A438" t="s">
        <v>6204</v>
      </c>
      <c r="B438" t="s">
        <v>7331</v>
      </c>
      <c r="C438" t="s">
        <v>5141</v>
      </c>
      <c r="D438" t="s">
        <v>6651</v>
      </c>
      <c r="E438" t="b">
        <v>1</v>
      </c>
    </row>
    <row r="439" spans="1:5">
      <c r="A439" t="s">
        <v>6063</v>
      </c>
      <c r="B439" t="s">
        <v>7334</v>
      </c>
      <c r="C439" t="s">
        <v>5141</v>
      </c>
      <c r="D439" t="s">
        <v>6651</v>
      </c>
      <c r="E439" t="b">
        <v>1</v>
      </c>
    </row>
    <row r="440" spans="1:5">
      <c r="A440" t="s">
        <v>6206</v>
      </c>
      <c r="B440" t="s">
        <v>6825</v>
      </c>
      <c r="C440" t="s">
        <v>5141</v>
      </c>
      <c r="D440" t="s">
        <v>6651</v>
      </c>
      <c r="E440" t="b">
        <v>1</v>
      </c>
    </row>
    <row r="441" spans="1:5">
      <c r="A441" t="s">
        <v>6207</v>
      </c>
      <c r="B441" t="s">
        <v>7003</v>
      </c>
      <c r="C441" t="s">
        <v>5141</v>
      </c>
      <c r="D441" t="s">
        <v>6651</v>
      </c>
      <c r="E441" t="b">
        <v>1</v>
      </c>
    </row>
    <row r="442" spans="1:5">
      <c r="A442" t="s">
        <v>6209</v>
      </c>
      <c r="B442" t="s">
        <v>7474</v>
      </c>
      <c r="C442" t="s">
        <v>5141</v>
      </c>
      <c r="D442" t="s">
        <v>6651</v>
      </c>
      <c r="E442" t="b">
        <v>1</v>
      </c>
    </row>
    <row r="443" spans="1:5">
      <c r="A443" t="s">
        <v>6213</v>
      </c>
      <c r="B443" t="s">
        <v>6824</v>
      </c>
      <c r="C443" t="s">
        <v>5141</v>
      </c>
      <c r="D443" t="s">
        <v>6651</v>
      </c>
      <c r="E443" t="b">
        <v>1</v>
      </c>
    </row>
    <row r="444" spans="1:5">
      <c r="A444" t="s">
        <v>6211</v>
      </c>
      <c r="B444" t="s">
        <v>7002</v>
      </c>
      <c r="C444" t="s">
        <v>5141</v>
      </c>
      <c r="D444" t="s">
        <v>6651</v>
      </c>
      <c r="E444" t="b">
        <v>1</v>
      </c>
    </row>
    <row r="445" spans="1:5">
      <c r="A445" t="s">
        <v>6214</v>
      </c>
      <c r="B445" t="s">
        <v>7473</v>
      </c>
      <c r="C445" t="s">
        <v>5141</v>
      </c>
      <c r="D445" t="s">
        <v>6651</v>
      </c>
      <c r="E445" t="b">
        <v>1</v>
      </c>
    </row>
    <row r="446" spans="1:5">
      <c r="A446" t="s">
        <v>6216</v>
      </c>
      <c r="B446" t="s">
        <v>7102</v>
      </c>
      <c r="C446" t="s">
        <v>5141</v>
      </c>
      <c r="D446" t="s">
        <v>6651</v>
      </c>
      <c r="E446" t="b">
        <v>1</v>
      </c>
    </row>
    <row r="447" spans="1:5">
      <c r="A447" t="s">
        <v>6218</v>
      </c>
      <c r="B447" t="s">
        <v>7098</v>
      </c>
      <c r="C447" t="s">
        <v>5141</v>
      </c>
      <c r="D447" t="s">
        <v>6651</v>
      </c>
      <c r="E447" t="b">
        <v>1</v>
      </c>
    </row>
    <row r="448" spans="1:5">
      <c r="A448" t="s">
        <v>6219</v>
      </c>
      <c r="B448" t="s">
        <v>7309</v>
      </c>
      <c r="C448" t="s">
        <v>5141</v>
      </c>
      <c r="D448" t="s">
        <v>6651</v>
      </c>
      <c r="E448" t="b">
        <v>1</v>
      </c>
    </row>
    <row r="449" spans="1:5">
      <c r="A449" t="s">
        <v>6221</v>
      </c>
      <c r="B449" t="s">
        <v>7103</v>
      </c>
      <c r="C449" t="s">
        <v>5141</v>
      </c>
      <c r="D449" t="s">
        <v>6651</v>
      </c>
      <c r="E449" t="b">
        <v>1</v>
      </c>
    </row>
    <row r="450" spans="1:5">
      <c r="A450" t="s">
        <v>7582</v>
      </c>
      <c r="B450" t="s">
        <v>7583</v>
      </c>
      <c r="C450" t="s">
        <v>5141</v>
      </c>
      <c r="D450" t="s">
        <v>6651</v>
      </c>
      <c r="E450" t="b">
        <v>1</v>
      </c>
    </row>
    <row r="451" spans="1:5">
      <c r="A451" t="s">
        <v>6224</v>
      </c>
      <c r="B451" t="s">
        <v>7313</v>
      </c>
      <c r="C451" t="s">
        <v>5141</v>
      </c>
      <c r="D451" t="s">
        <v>6651</v>
      </c>
      <c r="E451" t="b">
        <v>1</v>
      </c>
    </row>
    <row r="452" spans="1:5">
      <c r="A452" t="s">
        <v>6226</v>
      </c>
      <c r="B452" t="s">
        <v>7312</v>
      </c>
      <c r="C452" t="s">
        <v>5141</v>
      </c>
      <c r="D452" t="s">
        <v>6651</v>
      </c>
      <c r="E452" t="b">
        <v>1</v>
      </c>
    </row>
    <row r="453" spans="1:5">
      <c r="A453" t="s">
        <v>7580</v>
      </c>
      <c r="B453" t="s">
        <v>7581</v>
      </c>
      <c r="C453" t="s">
        <v>5141</v>
      </c>
      <c r="D453" t="s">
        <v>6651</v>
      </c>
      <c r="E453" t="b">
        <v>1</v>
      </c>
    </row>
    <row r="454" spans="1:5">
      <c r="A454" t="s">
        <v>6223</v>
      </c>
      <c r="B454" t="s">
        <v>7314</v>
      </c>
      <c r="C454" t="s">
        <v>5141</v>
      </c>
      <c r="D454" t="s">
        <v>6651</v>
      </c>
      <c r="E454" t="b">
        <v>1</v>
      </c>
    </row>
    <row r="455" spans="1:5">
      <c r="A455" t="s">
        <v>6015</v>
      </c>
      <c r="B455" t="s">
        <v>7114</v>
      </c>
      <c r="C455" t="s">
        <v>5143</v>
      </c>
      <c r="D455" t="s">
        <v>6652</v>
      </c>
      <c r="E455" t="b">
        <v>1</v>
      </c>
    </row>
    <row r="456" spans="1:5">
      <c r="A456" t="s">
        <v>6013</v>
      </c>
      <c r="B456" t="s">
        <v>7380</v>
      </c>
      <c r="C456" t="s">
        <v>5143</v>
      </c>
      <c r="D456" t="s">
        <v>6652</v>
      </c>
      <c r="E456" t="b">
        <v>1</v>
      </c>
    </row>
    <row r="457" spans="1:5">
      <c r="A457" t="s">
        <v>6011</v>
      </c>
      <c r="B457" t="s">
        <v>7381</v>
      </c>
      <c r="C457" t="s">
        <v>5143</v>
      </c>
      <c r="D457" t="s">
        <v>6652</v>
      </c>
      <c r="E457" t="b">
        <v>1</v>
      </c>
    </row>
    <row r="458" spans="1:5">
      <c r="A458" t="s">
        <v>6009</v>
      </c>
      <c r="B458" t="s">
        <v>7382</v>
      </c>
      <c r="C458" t="s">
        <v>5143</v>
      </c>
      <c r="D458" t="s">
        <v>6652</v>
      </c>
      <c r="E458" t="b">
        <v>1</v>
      </c>
    </row>
    <row r="459" spans="1:5">
      <c r="A459" t="s">
        <v>6039</v>
      </c>
      <c r="B459" t="s">
        <v>7383</v>
      </c>
      <c r="C459" t="s">
        <v>5143</v>
      </c>
      <c r="D459" t="s">
        <v>6652</v>
      </c>
      <c r="E459" t="b">
        <v>1</v>
      </c>
    </row>
    <row r="460" spans="1:5">
      <c r="A460" t="s">
        <v>6041</v>
      </c>
      <c r="B460" t="s">
        <v>7384</v>
      </c>
      <c r="C460" t="s">
        <v>5143</v>
      </c>
      <c r="D460" t="s">
        <v>6652</v>
      </c>
      <c r="E460" t="b">
        <v>1</v>
      </c>
    </row>
    <row r="461" spans="1:5">
      <c r="A461" t="s">
        <v>7385</v>
      </c>
      <c r="B461" t="s">
        <v>7386</v>
      </c>
      <c r="C461" t="s">
        <v>5143</v>
      </c>
      <c r="D461" t="s">
        <v>6652</v>
      </c>
      <c r="E461" t="b">
        <v>1</v>
      </c>
    </row>
    <row r="462" spans="1:5">
      <c r="A462" t="s">
        <v>5914</v>
      </c>
      <c r="B462" t="s">
        <v>7387</v>
      </c>
      <c r="C462" t="s">
        <v>5143</v>
      </c>
      <c r="D462" t="s">
        <v>6652</v>
      </c>
      <c r="E462" t="b">
        <v>1</v>
      </c>
    </row>
    <row r="463" spans="1:5">
      <c r="A463" t="s">
        <v>1267</v>
      </c>
      <c r="B463" t="s">
        <v>7623</v>
      </c>
      <c r="C463" t="s">
        <v>5143</v>
      </c>
      <c r="D463" t="s">
        <v>6652</v>
      </c>
      <c r="E463" t="b">
        <v>1</v>
      </c>
    </row>
    <row r="464" spans="1:5">
      <c r="A464" t="s">
        <v>7388</v>
      </c>
      <c r="B464" t="s">
        <v>7389</v>
      </c>
      <c r="C464" t="s">
        <v>5143</v>
      </c>
      <c r="D464" t="s">
        <v>6652</v>
      </c>
      <c r="E464" t="b">
        <v>1</v>
      </c>
    </row>
    <row r="465" spans="1:5">
      <c r="A465" t="s">
        <v>6043</v>
      </c>
      <c r="B465" t="s">
        <v>7390</v>
      </c>
      <c r="C465" t="s">
        <v>5143</v>
      </c>
      <c r="D465" t="s">
        <v>6652</v>
      </c>
      <c r="E465" t="b">
        <v>1</v>
      </c>
    </row>
    <row r="466" spans="1:5">
      <c r="A466" t="s">
        <v>6580</v>
      </c>
      <c r="B466" t="s">
        <v>7391</v>
      </c>
      <c r="C466" t="s">
        <v>5145</v>
      </c>
      <c r="D466" t="s">
        <v>6653</v>
      </c>
      <c r="E466" t="b">
        <v>1</v>
      </c>
    </row>
    <row r="467" spans="1:5">
      <c r="A467" t="s">
        <v>4571</v>
      </c>
      <c r="B467" t="s">
        <v>6788</v>
      </c>
      <c r="C467" t="s">
        <v>5145</v>
      </c>
      <c r="D467" t="s">
        <v>6653</v>
      </c>
      <c r="E467" t="b">
        <v>1</v>
      </c>
    </row>
    <row r="468" spans="1:5">
      <c r="A468" t="s">
        <v>1271</v>
      </c>
      <c r="B468" t="s">
        <v>6789</v>
      </c>
      <c r="C468" t="s">
        <v>5145</v>
      </c>
      <c r="D468" t="s">
        <v>6653</v>
      </c>
      <c r="E468" t="b">
        <v>1</v>
      </c>
    </row>
    <row r="469" spans="1:5">
      <c r="A469" t="s">
        <v>5818</v>
      </c>
      <c r="B469" t="s">
        <v>6809</v>
      </c>
      <c r="C469" t="s">
        <v>5145</v>
      </c>
      <c r="D469" t="s">
        <v>6653</v>
      </c>
      <c r="E469" t="b">
        <v>1</v>
      </c>
    </row>
    <row r="470" spans="1:5">
      <c r="A470" t="s">
        <v>5862</v>
      </c>
      <c r="B470" t="s">
        <v>6810</v>
      </c>
      <c r="C470" t="s">
        <v>5145</v>
      </c>
      <c r="D470" t="s">
        <v>6653</v>
      </c>
      <c r="E470" t="b">
        <v>1</v>
      </c>
    </row>
    <row r="471" spans="1:5">
      <c r="A471" t="s">
        <v>5809</v>
      </c>
      <c r="B471" t="s">
        <v>6802</v>
      </c>
      <c r="C471" t="s">
        <v>5145</v>
      </c>
      <c r="D471" t="s">
        <v>6653</v>
      </c>
      <c r="E471" t="b">
        <v>1</v>
      </c>
    </row>
    <row r="472" spans="1:5">
      <c r="A472" t="s">
        <v>5811</v>
      </c>
      <c r="B472" t="s">
        <v>6803</v>
      </c>
      <c r="C472" t="s">
        <v>5145</v>
      </c>
      <c r="D472" t="s">
        <v>6653</v>
      </c>
      <c r="E472" t="b">
        <v>1</v>
      </c>
    </row>
    <row r="473" spans="1:5">
      <c r="A473" t="s">
        <v>6796</v>
      </c>
      <c r="B473" t="s">
        <v>6797</v>
      </c>
      <c r="C473" t="s">
        <v>5145</v>
      </c>
      <c r="D473" t="s">
        <v>6653</v>
      </c>
      <c r="E473" t="b">
        <v>1</v>
      </c>
    </row>
    <row r="474" spans="1:5">
      <c r="A474" t="s">
        <v>5718</v>
      </c>
      <c r="B474" t="s">
        <v>6798</v>
      </c>
      <c r="C474" t="s">
        <v>5145</v>
      </c>
      <c r="D474" t="s">
        <v>6653</v>
      </c>
      <c r="E474" t="b">
        <v>1</v>
      </c>
    </row>
    <row r="475" spans="1:5">
      <c r="A475" t="s">
        <v>5467</v>
      </c>
      <c r="B475" t="s">
        <v>7116</v>
      </c>
      <c r="C475" t="s">
        <v>5145</v>
      </c>
      <c r="D475" t="s">
        <v>6653</v>
      </c>
      <c r="E475" t="b">
        <v>1</v>
      </c>
    </row>
    <row r="476" spans="1:5">
      <c r="A476" t="s">
        <v>865</v>
      </c>
      <c r="B476" t="s">
        <v>7117</v>
      </c>
      <c r="C476" t="s">
        <v>5145</v>
      </c>
      <c r="D476" t="s">
        <v>6653</v>
      </c>
      <c r="E476" t="b">
        <v>1</v>
      </c>
    </row>
    <row r="477" spans="1:5">
      <c r="A477" t="s">
        <v>4055</v>
      </c>
      <c r="B477" t="s">
        <v>6730</v>
      </c>
      <c r="C477" t="s">
        <v>5145</v>
      </c>
      <c r="D477" t="s">
        <v>6653</v>
      </c>
      <c r="E477" t="b">
        <v>1</v>
      </c>
    </row>
    <row r="478" spans="1:5">
      <c r="A478" t="s">
        <v>2039</v>
      </c>
      <c r="B478" t="s">
        <v>6738</v>
      </c>
      <c r="C478" t="s">
        <v>5145</v>
      </c>
      <c r="D478" t="s">
        <v>6653</v>
      </c>
      <c r="E478" t="b">
        <v>1</v>
      </c>
    </row>
    <row r="479" spans="1:5">
      <c r="A479" t="s">
        <v>4193</v>
      </c>
      <c r="B479" t="s">
        <v>6734</v>
      </c>
      <c r="C479" t="s">
        <v>5145</v>
      </c>
      <c r="D479" t="s">
        <v>6653</v>
      </c>
      <c r="E479" t="b">
        <v>1</v>
      </c>
    </row>
    <row r="480" spans="1:5">
      <c r="A480" t="s">
        <v>1799</v>
      </c>
      <c r="B480" t="s">
        <v>6740</v>
      </c>
      <c r="C480" t="s">
        <v>5145</v>
      </c>
      <c r="D480" t="s">
        <v>6653</v>
      </c>
      <c r="E480" t="b">
        <v>1</v>
      </c>
    </row>
    <row r="481" spans="1:5">
      <c r="A481" t="s">
        <v>6027</v>
      </c>
      <c r="B481" t="s">
        <v>6731</v>
      </c>
      <c r="C481" t="s">
        <v>5145</v>
      </c>
      <c r="D481" t="s">
        <v>6653</v>
      </c>
      <c r="E481" t="b">
        <v>1</v>
      </c>
    </row>
    <row r="482" spans="1:5">
      <c r="A482" t="s">
        <v>5462</v>
      </c>
      <c r="B482" t="s">
        <v>6743</v>
      </c>
      <c r="C482" t="s">
        <v>5145</v>
      </c>
      <c r="D482" t="s">
        <v>6653</v>
      </c>
      <c r="E482" t="b">
        <v>1</v>
      </c>
    </row>
    <row r="483" spans="1:5">
      <c r="A483" t="s">
        <v>2335</v>
      </c>
      <c r="B483" t="s">
        <v>6732</v>
      </c>
      <c r="C483" t="s">
        <v>5145</v>
      </c>
      <c r="D483" t="s">
        <v>6653</v>
      </c>
      <c r="E483" t="b">
        <v>1</v>
      </c>
    </row>
    <row r="484" spans="1:5">
      <c r="A484" t="s">
        <v>2301</v>
      </c>
      <c r="B484" t="s">
        <v>6744</v>
      </c>
      <c r="C484" t="s">
        <v>5145</v>
      </c>
      <c r="D484" t="s">
        <v>6653</v>
      </c>
      <c r="E484" t="b">
        <v>1</v>
      </c>
    </row>
    <row r="485" spans="1:5">
      <c r="A485" t="s">
        <v>2365</v>
      </c>
      <c r="B485" t="s">
        <v>6838</v>
      </c>
      <c r="C485" t="s">
        <v>5145</v>
      </c>
      <c r="D485" t="s">
        <v>6653</v>
      </c>
      <c r="E485" t="b">
        <v>1</v>
      </c>
    </row>
    <row r="486" spans="1:5">
      <c r="A486" t="s">
        <v>2965</v>
      </c>
      <c r="B486" t="s">
        <v>6795</v>
      </c>
      <c r="C486" t="s">
        <v>5145</v>
      </c>
      <c r="D486" t="s">
        <v>6653</v>
      </c>
      <c r="E486" t="b">
        <v>1</v>
      </c>
    </row>
    <row r="487" spans="1:5">
      <c r="A487" t="s">
        <v>1463</v>
      </c>
      <c r="B487" t="s">
        <v>6841</v>
      </c>
      <c r="C487" t="s">
        <v>5145</v>
      </c>
      <c r="D487" t="s">
        <v>6653</v>
      </c>
      <c r="E487" t="b">
        <v>1</v>
      </c>
    </row>
    <row r="488" spans="1:5">
      <c r="A488" t="s">
        <v>863</v>
      </c>
      <c r="B488" t="s">
        <v>6812</v>
      </c>
      <c r="C488" t="s">
        <v>5145</v>
      </c>
      <c r="D488" t="s">
        <v>6653</v>
      </c>
      <c r="E488" t="b">
        <v>1</v>
      </c>
    </row>
    <row r="489" spans="1:5">
      <c r="A489" t="s">
        <v>1909</v>
      </c>
      <c r="B489" t="s">
        <v>6840</v>
      </c>
      <c r="C489" t="s">
        <v>5145</v>
      </c>
      <c r="D489" t="s">
        <v>6653</v>
      </c>
      <c r="E489" t="b">
        <v>1</v>
      </c>
    </row>
    <row r="490" spans="1:5">
      <c r="A490" t="s">
        <v>5875</v>
      </c>
      <c r="B490" t="s">
        <v>6805</v>
      </c>
      <c r="C490" t="s">
        <v>5145</v>
      </c>
      <c r="D490" t="s">
        <v>6653</v>
      </c>
      <c r="E490" t="b">
        <v>1</v>
      </c>
    </row>
    <row r="491" spans="1:5">
      <c r="A491" t="s">
        <v>5807</v>
      </c>
      <c r="B491" t="s">
        <v>6839</v>
      </c>
      <c r="C491" t="s">
        <v>5145</v>
      </c>
      <c r="D491" t="s">
        <v>6653</v>
      </c>
      <c r="E491" t="b">
        <v>1</v>
      </c>
    </row>
    <row r="492" spans="1:5">
      <c r="A492" t="s">
        <v>5715</v>
      </c>
      <c r="B492" t="s">
        <v>6801</v>
      </c>
      <c r="C492" t="s">
        <v>5145</v>
      </c>
      <c r="D492" t="s">
        <v>6653</v>
      </c>
      <c r="E492" t="b">
        <v>1</v>
      </c>
    </row>
    <row r="493" spans="1:5">
      <c r="A493" t="s">
        <v>3999</v>
      </c>
      <c r="B493" t="s">
        <v>6834</v>
      </c>
      <c r="C493" t="s">
        <v>5145</v>
      </c>
      <c r="D493" t="s">
        <v>6653</v>
      </c>
      <c r="E493" t="b">
        <v>1</v>
      </c>
    </row>
    <row r="494" spans="1:5">
      <c r="A494" t="s">
        <v>5107</v>
      </c>
      <c r="B494" t="s">
        <v>6790</v>
      </c>
      <c r="C494" t="s">
        <v>5145</v>
      </c>
      <c r="D494" t="s">
        <v>6653</v>
      </c>
      <c r="E494" t="b">
        <v>1</v>
      </c>
    </row>
    <row r="495" spans="1:5">
      <c r="A495" t="s">
        <v>4167</v>
      </c>
      <c r="B495" t="s">
        <v>6837</v>
      </c>
      <c r="C495" t="s">
        <v>5145</v>
      </c>
      <c r="D495" t="s">
        <v>6653</v>
      </c>
      <c r="E495" t="b">
        <v>1</v>
      </c>
    </row>
    <row r="496" spans="1:5">
      <c r="A496" t="s">
        <v>4665</v>
      </c>
      <c r="B496" t="s">
        <v>6811</v>
      </c>
      <c r="C496" t="s">
        <v>5145</v>
      </c>
      <c r="D496" t="s">
        <v>6653</v>
      </c>
      <c r="E496" t="b">
        <v>1</v>
      </c>
    </row>
    <row r="497" spans="1:5">
      <c r="A497" t="s">
        <v>5724</v>
      </c>
      <c r="B497" t="s">
        <v>6836</v>
      </c>
      <c r="C497" t="s">
        <v>5145</v>
      </c>
      <c r="D497" t="s">
        <v>6653</v>
      </c>
      <c r="E497" t="b">
        <v>1</v>
      </c>
    </row>
    <row r="498" spans="1:5">
      <c r="A498" t="s">
        <v>6005</v>
      </c>
      <c r="B498" t="s">
        <v>6804</v>
      </c>
      <c r="C498" t="s">
        <v>5145</v>
      </c>
      <c r="D498" t="s">
        <v>6653</v>
      </c>
      <c r="E498" t="b">
        <v>1</v>
      </c>
    </row>
    <row r="499" spans="1:5">
      <c r="A499" t="s">
        <v>5813</v>
      </c>
      <c r="B499" t="s">
        <v>6835</v>
      </c>
      <c r="C499" t="s">
        <v>5145</v>
      </c>
      <c r="D499" t="s">
        <v>6653</v>
      </c>
      <c r="E499" t="b">
        <v>1</v>
      </c>
    </row>
    <row r="500" spans="1:5">
      <c r="A500" t="s">
        <v>5713</v>
      </c>
      <c r="B500" t="s">
        <v>6799</v>
      </c>
      <c r="C500" t="s">
        <v>5145</v>
      </c>
      <c r="D500" t="s">
        <v>6653</v>
      </c>
      <c r="E500" t="b">
        <v>1</v>
      </c>
    </row>
    <row r="501" spans="1:5">
      <c r="A501" t="s">
        <v>6791</v>
      </c>
      <c r="B501" t="s">
        <v>6792</v>
      </c>
      <c r="C501" t="s">
        <v>5145</v>
      </c>
      <c r="D501" t="s">
        <v>6653</v>
      </c>
      <c r="E501" t="b">
        <v>1</v>
      </c>
    </row>
    <row r="502" spans="1:5">
      <c r="A502" t="s">
        <v>6793</v>
      </c>
      <c r="B502" t="s">
        <v>6794</v>
      </c>
      <c r="C502" t="s">
        <v>5145</v>
      </c>
      <c r="D502" t="s">
        <v>6653</v>
      </c>
      <c r="E502" t="b">
        <v>1</v>
      </c>
    </row>
    <row r="503" spans="1:5">
      <c r="A503" t="s">
        <v>5800</v>
      </c>
      <c r="B503" t="s">
        <v>6813</v>
      </c>
      <c r="C503" t="s">
        <v>5145</v>
      </c>
      <c r="D503" t="s">
        <v>6653</v>
      </c>
      <c r="E503" t="b">
        <v>1</v>
      </c>
    </row>
    <row r="504" spans="1:5">
      <c r="A504" t="s">
        <v>5798</v>
      </c>
      <c r="B504" t="s">
        <v>6814</v>
      </c>
      <c r="C504" t="s">
        <v>5145</v>
      </c>
      <c r="D504" t="s">
        <v>6653</v>
      </c>
      <c r="E504" t="b">
        <v>1</v>
      </c>
    </row>
    <row r="505" spans="1:5">
      <c r="A505" t="s">
        <v>6003</v>
      </c>
      <c r="B505" t="s">
        <v>6806</v>
      </c>
      <c r="C505" t="s">
        <v>5145</v>
      </c>
      <c r="D505" t="s">
        <v>6653</v>
      </c>
      <c r="E505" t="b">
        <v>1</v>
      </c>
    </row>
    <row r="506" spans="1:5">
      <c r="A506" t="s">
        <v>5858</v>
      </c>
      <c r="B506" t="s">
        <v>6808</v>
      </c>
      <c r="C506" t="s">
        <v>5145</v>
      </c>
      <c r="D506" t="s">
        <v>6653</v>
      </c>
      <c r="E506" t="b">
        <v>1</v>
      </c>
    </row>
    <row r="507" spans="1:5">
      <c r="A507" t="s">
        <v>5720</v>
      </c>
      <c r="B507" t="s">
        <v>6800</v>
      </c>
      <c r="C507" t="s">
        <v>5145</v>
      </c>
      <c r="D507" t="s">
        <v>6653</v>
      </c>
      <c r="E507" t="b">
        <v>1</v>
      </c>
    </row>
    <row r="508" spans="1:5">
      <c r="A508" t="s">
        <v>5722</v>
      </c>
      <c r="B508" t="s">
        <v>6807</v>
      </c>
      <c r="C508" t="s">
        <v>5145</v>
      </c>
      <c r="D508" t="s">
        <v>6653</v>
      </c>
      <c r="E508" t="b">
        <v>1</v>
      </c>
    </row>
    <row r="509" spans="1:5">
      <c r="A509" t="s">
        <v>459</v>
      </c>
      <c r="B509" t="s">
        <v>6747</v>
      </c>
      <c r="C509" t="s">
        <v>5145</v>
      </c>
      <c r="D509" t="s">
        <v>6653</v>
      </c>
      <c r="E509" t="b">
        <v>1</v>
      </c>
    </row>
    <row r="510" spans="1:5">
      <c r="A510" t="s">
        <v>697</v>
      </c>
      <c r="B510" t="s">
        <v>6729</v>
      </c>
      <c r="C510" t="s">
        <v>5145</v>
      </c>
      <c r="D510" t="s">
        <v>6653</v>
      </c>
      <c r="E510" t="b">
        <v>1</v>
      </c>
    </row>
    <row r="511" spans="1:5">
      <c r="A511" t="s">
        <v>631</v>
      </c>
      <c r="B511" t="s">
        <v>6748</v>
      </c>
      <c r="C511" t="s">
        <v>5145</v>
      </c>
      <c r="D511" t="s">
        <v>6653</v>
      </c>
      <c r="E511" t="b">
        <v>1</v>
      </c>
    </row>
    <row r="512" spans="1:5">
      <c r="A512" t="s">
        <v>4451</v>
      </c>
      <c r="B512" t="s">
        <v>6750</v>
      </c>
      <c r="C512" t="s">
        <v>5145</v>
      </c>
      <c r="D512" t="s">
        <v>6653</v>
      </c>
      <c r="E512" t="b">
        <v>1</v>
      </c>
    </row>
    <row r="513" spans="1:5">
      <c r="A513" t="s">
        <v>2949</v>
      </c>
      <c r="B513" t="s">
        <v>6746</v>
      </c>
      <c r="C513" t="s">
        <v>5145</v>
      </c>
      <c r="D513" t="s">
        <v>6653</v>
      </c>
      <c r="E513" t="b">
        <v>1</v>
      </c>
    </row>
    <row r="514" spans="1:5">
      <c r="A514" t="s">
        <v>5461</v>
      </c>
      <c r="B514" t="s">
        <v>6751</v>
      </c>
      <c r="C514" t="s">
        <v>5145</v>
      </c>
      <c r="D514" t="s">
        <v>6653</v>
      </c>
      <c r="E514" t="b">
        <v>1</v>
      </c>
    </row>
    <row r="515" spans="1:5">
      <c r="A515" t="s">
        <v>4967</v>
      </c>
      <c r="B515" t="s">
        <v>6749</v>
      </c>
      <c r="C515" t="s">
        <v>5145</v>
      </c>
      <c r="D515" t="s">
        <v>6653</v>
      </c>
      <c r="E515" t="b">
        <v>1</v>
      </c>
    </row>
    <row r="516" spans="1:5">
      <c r="A516" t="s">
        <v>4771</v>
      </c>
      <c r="B516" t="s">
        <v>6752</v>
      </c>
      <c r="C516" t="s">
        <v>5145</v>
      </c>
      <c r="D516" t="s">
        <v>6653</v>
      </c>
      <c r="E516" t="b">
        <v>1</v>
      </c>
    </row>
    <row r="517" spans="1:5">
      <c r="A517" t="s">
        <v>2457</v>
      </c>
      <c r="B517" t="s">
        <v>6733</v>
      </c>
      <c r="C517" t="s">
        <v>5145</v>
      </c>
      <c r="D517" t="s">
        <v>6653</v>
      </c>
      <c r="E517" t="b">
        <v>1</v>
      </c>
    </row>
    <row r="518" spans="1:5">
      <c r="A518" t="s">
        <v>2339</v>
      </c>
      <c r="B518" t="s">
        <v>6739</v>
      </c>
      <c r="C518" t="s">
        <v>5145</v>
      </c>
      <c r="D518" t="s">
        <v>6653</v>
      </c>
      <c r="E518" t="b">
        <v>1</v>
      </c>
    </row>
    <row r="519" spans="1:5">
      <c r="A519" t="s">
        <v>1171</v>
      </c>
      <c r="B519" t="s">
        <v>6735</v>
      </c>
      <c r="C519" t="s">
        <v>5145</v>
      </c>
      <c r="D519" t="s">
        <v>6653</v>
      </c>
      <c r="E519" t="b">
        <v>1</v>
      </c>
    </row>
    <row r="520" spans="1:5">
      <c r="A520" t="s">
        <v>679</v>
      </c>
      <c r="B520" t="s">
        <v>6741</v>
      </c>
      <c r="C520" t="s">
        <v>5145</v>
      </c>
      <c r="D520" t="s">
        <v>6653</v>
      </c>
      <c r="E520" t="b">
        <v>1</v>
      </c>
    </row>
    <row r="521" spans="1:5">
      <c r="A521" t="s">
        <v>6594</v>
      </c>
      <c r="B521" t="s">
        <v>6736</v>
      </c>
      <c r="C521" t="s">
        <v>5145</v>
      </c>
      <c r="D521" t="s">
        <v>6653</v>
      </c>
      <c r="E521" t="b">
        <v>1</v>
      </c>
    </row>
    <row r="522" spans="1:5">
      <c r="A522" t="s">
        <v>1485</v>
      </c>
      <c r="B522" t="s">
        <v>6742</v>
      </c>
      <c r="C522" t="s">
        <v>5145</v>
      </c>
      <c r="D522" t="s">
        <v>6653</v>
      </c>
      <c r="E522" t="b">
        <v>1</v>
      </c>
    </row>
    <row r="523" spans="1:5">
      <c r="A523" t="s">
        <v>2341</v>
      </c>
      <c r="B523" t="s">
        <v>6737</v>
      </c>
      <c r="C523" t="s">
        <v>5145</v>
      </c>
      <c r="D523" t="s">
        <v>6653</v>
      </c>
      <c r="E523" t="b">
        <v>1</v>
      </c>
    </row>
    <row r="524" spans="1:5">
      <c r="A524" t="s">
        <v>1043</v>
      </c>
      <c r="B524" t="s">
        <v>6745</v>
      </c>
      <c r="C524" t="s">
        <v>5145</v>
      </c>
      <c r="D524" t="s">
        <v>6653</v>
      </c>
      <c r="E524" t="b">
        <v>1</v>
      </c>
    </row>
    <row r="525" spans="1:5">
      <c r="A525" t="s">
        <v>1113</v>
      </c>
      <c r="B525" t="s">
        <v>7392</v>
      </c>
      <c r="C525" t="s">
        <v>5145</v>
      </c>
      <c r="D525" t="s">
        <v>6653</v>
      </c>
      <c r="E525" t="b">
        <v>1</v>
      </c>
    </row>
    <row r="526" spans="1:5">
      <c r="A526" t="s">
        <v>2693</v>
      </c>
      <c r="B526" t="s">
        <v>7395</v>
      </c>
      <c r="C526" t="s">
        <v>5145</v>
      </c>
      <c r="D526" t="s">
        <v>6653</v>
      </c>
      <c r="E526" t="b">
        <v>1</v>
      </c>
    </row>
    <row r="527" spans="1:5">
      <c r="A527" t="s">
        <v>1843</v>
      </c>
      <c r="B527" t="s">
        <v>7399</v>
      </c>
      <c r="C527" t="s">
        <v>5145</v>
      </c>
      <c r="D527" t="s">
        <v>6653</v>
      </c>
      <c r="E527" t="b">
        <v>1</v>
      </c>
    </row>
    <row r="528" spans="1:5">
      <c r="A528" t="s">
        <v>2855</v>
      </c>
      <c r="B528" t="s">
        <v>7396</v>
      </c>
      <c r="C528" t="s">
        <v>5145</v>
      </c>
      <c r="D528" t="s">
        <v>6653</v>
      </c>
      <c r="E528" t="b">
        <v>1</v>
      </c>
    </row>
    <row r="529" spans="1:5">
      <c r="A529" t="s">
        <v>943</v>
      </c>
      <c r="B529" t="s">
        <v>7393</v>
      </c>
      <c r="C529" t="s">
        <v>5145</v>
      </c>
      <c r="D529" t="s">
        <v>6653</v>
      </c>
      <c r="E529" t="b">
        <v>1</v>
      </c>
    </row>
    <row r="530" spans="1:5">
      <c r="A530" t="s">
        <v>1641</v>
      </c>
      <c r="B530" t="s">
        <v>7397</v>
      </c>
      <c r="C530" t="s">
        <v>5145</v>
      </c>
      <c r="D530" t="s">
        <v>6653</v>
      </c>
      <c r="E530" t="b">
        <v>1</v>
      </c>
    </row>
    <row r="531" spans="1:5">
      <c r="A531" t="s">
        <v>2123</v>
      </c>
      <c r="B531" t="s">
        <v>7394</v>
      </c>
      <c r="C531" t="s">
        <v>5145</v>
      </c>
      <c r="D531" t="s">
        <v>6653</v>
      </c>
      <c r="E531" t="b">
        <v>1</v>
      </c>
    </row>
    <row r="532" spans="1:5">
      <c r="A532" t="s">
        <v>4657</v>
      </c>
      <c r="B532" t="s">
        <v>7398</v>
      </c>
      <c r="C532" t="s">
        <v>5145</v>
      </c>
      <c r="D532" t="s">
        <v>6653</v>
      </c>
      <c r="E532" t="b">
        <v>1</v>
      </c>
    </row>
    <row r="533" spans="1:5">
      <c r="A533" t="s">
        <v>1363</v>
      </c>
      <c r="B533" t="s">
        <v>7413</v>
      </c>
      <c r="C533" t="s">
        <v>5145</v>
      </c>
      <c r="D533" t="s">
        <v>6653</v>
      </c>
      <c r="E533" t="b">
        <v>1</v>
      </c>
    </row>
    <row r="534" spans="1:5">
      <c r="A534" t="s">
        <v>1059</v>
      </c>
      <c r="B534" t="s">
        <v>7415</v>
      </c>
      <c r="C534" t="s">
        <v>5145</v>
      </c>
      <c r="D534" t="s">
        <v>6653</v>
      </c>
      <c r="E534" t="b">
        <v>1</v>
      </c>
    </row>
    <row r="535" spans="1:5">
      <c r="A535" t="s">
        <v>2845</v>
      </c>
      <c r="B535" t="s">
        <v>7414</v>
      </c>
      <c r="C535" t="s">
        <v>5145</v>
      </c>
      <c r="D535" t="s">
        <v>6653</v>
      </c>
      <c r="E535" t="b">
        <v>1</v>
      </c>
    </row>
    <row r="536" spans="1:5">
      <c r="A536" t="s">
        <v>4845</v>
      </c>
      <c r="B536" t="s">
        <v>7410</v>
      </c>
      <c r="C536" t="s">
        <v>5145</v>
      </c>
      <c r="D536" t="s">
        <v>6653</v>
      </c>
      <c r="E536" t="b">
        <v>1</v>
      </c>
    </row>
    <row r="537" spans="1:5">
      <c r="A537" t="s">
        <v>2873</v>
      </c>
      <c r="B537" t="s">
        <v>7408</v>
      </c>
      <c r="C537" t="s">
        <v>5145</v>
      </c>
      <c r="D537" t="s">
        <v>6653</v>
      </c>
      <c r="E537" t="b">
        <v>1</v>
      </c>
    </row>
    <row r="538" spans="1:5">
      <c r="A538" t="s">
        <v>605</v>
      </c>
      <c r="B538" t="s">
        <v>7411</v>
      </c>
      <c r="C538" t="s">
        <v>5145</v>
      </c>
      <c r="D538" t="s">
        <v>6653</v>
      </c>
      <c r="E538" t="b">
        <v>1</v>
      </c>
    </row>
    <row r="539" spans="1:5">
      <c r="A539" t="s">
        <v>1985</v>
      </c>
      <c r="B539" t="s">
        <v>7409</v>
      </c>
      <c r="C539" t="s">
        <v>5145</v>
      </c>
      <c r="D539" t="s">
        <v>6653</v>
      </c>
      <c r="E539" t="b">
        <v>1</v>
      </c>
    </row>
    <row r="540" spans="1:5">
      <c r="A540" t="s">
        <v>4961</v>
      </c>
      <c r="B540" t="s">
        <v>7412</v>
      </c>
      <c r="C540" t="s">
        <v>5145</v>
      </c>
      <c r="D540" t="s">
        <v>6653</v>
      </c>
      <c r="E540" t="b">
        <v>1</v>
      </c>
    </row>
    <row r="541" spans="1:5">
      <c r="A541" t="s">
        <v>2923</v>
      </c>
      <c r="B541" t="s">
        <v>7400</v>
      </c>
      <c r="C541" t="s">
        <v>5145</v>
      </c>
      <c r="D541" t="s">
        <v>6653</v>
      </c>
      <c r="E541" t="b">
        <v>1</v>
      </c>
    </row>
    <row r="542" spans="1:5">
      <c r="A542" t="s">
        <v>487</v>
      </c>
      <c r="B542" t="s">
        <v>7404</v>
      </c>
      <c r="C542" t="s">
        <v>5145</v>
      </c>
      <c r="D542" t="s">
        <v>6653</v>
      </c>
      <c r="E542" t="b">
        <v>1</v>
      </c>
    </row>
    <row r="543" spans="1:5">
      <c r="A543" t="s">
        <v>1035</v>
      </c>
      <c r="B543" t="s">
        <v>7401</v>
      </c>
      <c r="C543" t="s">
        <v>5145</v>
      </c>
      <c r="D543" t="s">
        <v>6653</v>
      </c>
      <c r="E543" t="b">
        <v>1</v>
      </c>
    </row>
    <row r="544" spans="1:5">
      <c r="A544" t="s">
        <v>5103</v>
      </c>
      <c r="B544" t="s">
        <v>7405</v>
      </c>
      <c r="C544" t="s">
        <v>5145</v>
      </c>
      <c r="D544" t="s">
        <v>6653</v>
      </c>
      <c r="E544" t="b">
        <v>1</v>
      </c>
    </row>
    <row r="545" spans="1:5">
      <c r="A545" t="s">
        <v>923</v>
      </c>
      <c r="B545" t="s">
        <v>7402</v>
      </c>
      <c r="C545" t="s">
        <v>5145</v>
      </c>
      <c r="D545" t="s">
        <v>6653</v>
      </c>
      <c r="E545" t="b">
        <v>1</v>
      </c>
    </row>
    <row r="546" spans="1:5">
      <c r="A546" t="s">
        <v>3511</v>
      </c>
      <c r="B546" t="s">
        <v>7406</v>
      </c>
      <c r="C546" t="s">
        <v>5145</v>
      </c>
      <c r="D546" t="s">
        <v>6653</v>
      </c>
      <c r="E546" t="b">
        <v>1</v>
      </c>
    </row>
    <row r="547" spans="1:5">
      <c r="A547" t="s">
        <v>3701</v>
      </c>
      <c r="B547" t="s">
        <v>7403</v>
      </c>
      <c r="C547" t="s">
        <v>5145</v>
      </c>
      <c r="D547" t="s">
        <v>6653</v>
      </c>
      <c r="E547" t="b">
        <v>1</v>
      </c>
    </row>
    <row r="548" spans="1:5">
      <c r="A548" t="s">
        <v>5043</v>
      </c>
      <c r="B548" t="s">
        <v>7407</v>
      </c>
      <c r="C548" t="s">
        <v>5145</v>
      </c>
      <c r="D548" t="s">
        <v>6653</v>
      </c>
      <c r="E548" t="b">
        <v>1</v>
      </c>
    </row>
    <row r="549" spans="1:5">
      <c r="A549" t="s">
        <v>6714</v>
      </c>
      <c r="B549" t="s">
        <v>6715</v>
      </c>
      <c r="C549" t="s">
        <v>5147</v>
      </c>
      <c r="D549" t="s">
        <v>6654</v>
      </c>
      <c r="E549" t="b">
        <v>1</v>
      </c>
    </row>
    <row r="550" spans="1:5">
      <c r="A550" t="s">
        <v>1169</v>
      </c>
      <c r="B550" t="s">
        <v>7569</v>
      </c>
      <c r="C550" t="s">
        <v>5147</v>
      </c>
      <c r="D550" t="s">
        <v>6654</v>
      </c>
      <c r="E550" t="b">
        <v>1</v>
      </c>
    </row>
    <row r="551" spans="1:5">
      <c r="A551" t="s">
        <v>3311</v>
      </c>
      <c r="B551" t="s">
        <v>7016</v>
      </c>
      <c r="C551" t="s">
        <v>5147</v>
      </c>
      <c r="D551" t="s">
        <v>6654</v>
      </c>
      <c r="E551" t="b">
        <v>1</v>
      </c>
    </row>
    <row r="552" spans="1:5">
      <c r="A552" t="s">
        <v>4989</v>
      </c>
      <c r="B552" t="s">
        <v>7019</v>
      </c>
      <c r="C552" t="s">
        <v>5147</v>
      </c>
      <c r="D552" t="s">
        <v>6654</v>
      </c>
      <c r="E552" t="b">
        <v>1</v>
      </c>
    </row>
    <row r="553" spans="1:5">
      <c r="A553" t="s">
        <v>7578</v>
      </c>
      <c r="B553" t="s">
        <v>7579</v>
      </c>
      <c r="C553" t="s">
        <v>5147</v>
      </c>
      <c r="D553" t="s">
        <v>6654</v>
      </c>
      <c r="E553" t="b">
        <v>1</v>
      </c>
    </row>
    <row r="554" spans="1:5">
      <c r="A554" t="s">
        <v>1915</v>
      </c>
      <c r="B554" t="s">
        <v>7615</v>
      </c>
      <c r="C554" t="s">
        <v>5147</v>
      </c>
      <c r="D554" t="s">
        <v>6654</v>
      </c>
      <c r="E554" t="b">
        <v>1</v>
      </c>
    </row>
    <row r="555" spans="1:5">
      <c r="A555" t="s">
        <v>7616</v>
      </c>
      <c r="B555" t="s">
        <v>7617</v>
      </c>
      <c r="C555" t="s">
        <v>5147</v>
      </c>
      <c r="D555" t="s">
        <v>6654</v>
      </c>
      <c r="E555" t="b">
        <v>1</v>
      </c>
    </row>
    <row r="556" spans="1:5">
      <c r="A556" t="s">
        <v>7310</v>
      </c>
      <c r="B556" t="s">
        <v>7311</v>
      </c>
      <c r="C556" t="s">
        <v>5147</v>
      </c>
      <c r="D556" t="s">
        <v>6654</v>
      </c>
      <c r="E556" t="b">
        <v>1</v>
      </c>
    </row>
    <row r="557" spans="1:5">
      <c r="A557" t="s">
        <v>3561</v>
      </c>
      <c r="B557" t="s">
        <v>7624</v>
      </c>
      <c r="C557" t="s">
        <v>5147</v>
      </c>
      <c r="D557" t="s">
        <v>6654</v>
      </c>
      <c r="E557" t="b">
        <v>1</v>
      </c>
    </row>
    <row r="558" spans="1:5">
      <c r="A558" t="s">
        <v>1247</v>
      </c>
      <c r="B558" t="s">
        <v>6763</v>
      </c>
      <c r="C558" t="s">
        <v>5147</v>
      </c>
      <c r="D558" t="s">
        <v>6654</v>
      </c>
      <c r="E558" t="b">
        <v>1</v>
      </c>
    </row>
    <row r="559" spans="1:5">
      <c r="A559" t="s">
        <v>4567</v>
      </c>
      <c r="B559" t="s">
        <v>6753</v>
      </c>
      <c r="C559" t="s">
        <v>5147</v>
      </c>
      <c r="D559" t="s">
        <v>6654</v>
      </c>
      <c r="E559" t="b">
        <v>1</v>
      </c>
    </row>
    <row r="560" spans="1:5">
      <c r="A560" t="s">
        <v>937</v>
      </c>
      <c r="B560" t="s">
        <v>6754</v>
      </c>
      <c r="C560" t="s">
        <v>5147</v>
      </c>
      <c r="D560" t="s">
        <v>6654</v>
      </c>
      <c r="E560" t="b">
        <v>1</v>
      </c>
    </row>
    <row r="561" spans="1:5">
      <c r="A561" t="s">
        <v>5123</v>
      </c>
      <c r="B561" t="s">
        <v>6755</v>
      </c>
      <c r="C561" t="s">
        <v>5147</v>
      </c>
      <c r="D561" t="s">
        <v>6654</v>
      </c>
      <c r="E561" t="b">
        <v>1</v>
      </c>
    </row>
    <row r="562" spans="1:5">
      <c r="A562" t="s">
        <v>5125</v>
      </c>
      <c r="B562" t="s">
        <v>6756</v>
      </c>
      <c r="C562" t="s">
        <v>5147</v>
      </c>
      <c r="D562" t="s">
        <v>6654</v>
      </c>
      <c r="E562" t="b">
        <v>1</v>
      </c>
    </row>
    <row r="563" spans="1:5">
      <c r="A563" t="s">
        <v>6403</v>
      </c>
      <c r="B563" t="s">
        <v>6757</v>
      </c>
      <c r="C563" t="s">
        <v>5147</v>
      </c>
      <c r="D563" t="s">
        <v>6654</v>
      </c>
      <c r="E563" t="b">
        <v>1</v>
      </c>
    </row>
    <row r="564" spans="1:5">
      <c r="A564" t="s">
        <v>6405</v>
      </c>
      <c r="B564" t="s">
        <v>6758</v>
      </c>
      <c r="C564" t="s">
        <v>5147</v>
      </c>
      <c r="D564" t="s">
        <v>6654</v>
      </c>
      <c r="E564" t="b">
        <v>1</v>
      </c>
    </row>
    <row r="565" spans="1:5">
      <c r="A565" t="s">
        <v>6407</v>
      </c>
      <c r="B565" t="s">
        <v>6759</v>
      </c>
      <c r="C565" t="s">
        <v>5147</v>
      </c>
      <c r="D565" t="s">
        <v>6654</v>
      </c>
      <c r="E565" t="b">
        <v>1</v>
      </c>
    </row>
    <row r="566" spans="1:5">
      <c r="A566" t="s">
        <v>6409</v>
      </c>
      <c r="B566" t="s">
        <v>6760</v>
      </c>
      <c r="C566" t="s">
        <v>5147</v>
      </c>
      <c r="D566" t="s">
        <v>6654</v>
      </c>
      <c r="E566" t="b">
        <v>1</v>
      </c>
    </row>
    <row r="567" spans="1:5">
      <c r="A567" t="s">
        <v>6411</v>
      </c>
      <c r="B567" t="s">
        <v>6761</v>
      </c>
      <c r="C567" t="s">
        <v>5147</v>
      </c>
      <c r="D567" t="s">
        <v>6654</v>
      </c>
      <c r="E567" t="b">
        <v>1</v>
      </c>
    </row>
    <row r="568" spans="1:5">
      <c r="A568" t="s">
        <v>6413</v>
      </c>
      <c r="B568" t="s">
        <v>6762</v>
      </c>
      <c r="C568" t="s">
        <v>5147</v>
      </c>
      <c r="D568" t="s">
        <v>6654</v>
      </c>
      <c r="E568" t="b">
        <v>1</v>
      </c>
    </row>
    <row r="569" spans="1:5">
      <c r="A569" t="s">
        <v>6415</v>
      </c>
      <c r="B569" t="s">
        <v>6764</v>
      </c>
      <c r="C569" t="s">
        <v>5147</v>
      </c>
      <c r="D569" t="s">
        <v>6654</v>
      </c>
      <c r="E569" t="b">
        <v>1</v>
      </c>
    </row>
    <row r="570" spans="1:5">
      <c r="A570" t="s">
        <v>6479</v>
      </c>
      <c r="B570" t="s">
        <v>6908</v>
      </c>
      <c r="C570" t="s">
        <v>5147</v>
      </c>
      <c r="D570" t="s">
        <v>6654</v>
      </c>
      <c r="E570" t="b">
        <v>1</v>
      </c>
    </row>
    <row r="571" spans="1:5">
      <c r="A571" t="s">
        <v>6481</v>
      </c>
      <c r="B571" t="s">
        <v>7303</v>
      </c>
      <c r="C571" t="s">
        <v>5147</v>
      </c>
      <c r="D571" t="s">
        <v>6654</v>
      </c>
      <c r="E571" t="b">
        <v>1</v>
      </c>
    </row>
    <row r="572" spans="1:5">
      <c r="A572" t="s">
        <v>6483</v>
      </c>
      <c r="B572" t="s">
        <v>7416</v>
      </c>
      <c r="C572" t="s">
        <v>5147</v>
      </c>
      <c r="D572" t="s">
        <v>6654</v>
      </c>
      <c r="E572" t="b">
        <v>1</v>
      </c>
    </row>
    <row r="573" spans="1:5">
      <c r="A573" t="s">
        <v>6495</v>
      </c>
      <c r="B573" t="s">
        <v>7270</v>
      </c>
      <c r="C573" t="s">
        <v>5147</v>
      </c>
      <c r="D573" t="s">
        <v>6654</v>
      </c>
      <c r="E573" t="b">
        <v>1</v>
      </c>
    </row>
    <row r="574" spans="1:5">
      <c r="A574" t="s">
        <v>6492</v>
      </c>
      <c r="B574" t="s">
        <v>7271</v>
      </c>
      <c r="C574" t="s">
        <v>5147</v>
      </c>
      <c r="D574" t="s">
        <v>6654</v>
      </c>
      <c r="E574" t="b">
        <v>1</v>
      </c>
    </row>
    <row r="575" spans="1:5">
      <c r="A575" t="s">
        <v>6497</v>
      </c>
      <c r="B575" t="s">
        <v>7223</v>
      </c>
      <c r="C575" t="s">
        <v>5147</v>
      </c>
      <c r="D575" t="s">
        <v>6654</v>
      </c>
      <c r="E575" t="b">
        <v>1</v>
      </c>
    </row>
    <row r="576" spans="1:5">
      <c r="A576" t="s">
        <v>7463</v>
      </c>
      <c r="B576" t="s">
        <v>7464</v>
      </c>
      <c r="C576" t="s">
        <v>5147</v>
      </c>
      <c r="D576" t="s">
        <v>6654</v>
      </c>
      <c r="E576" t="b">
        <v>1</v>
      </c>
    </row>
    <row r="577" spans="1:5">
      <c r="A577" t="s">
        <v>7465</v>
      </c>
      <c r="B577" t="s">
        <v>7466</v>
      </c>
      <c r="C577" t="s">
        <v>5147</v>
      </c>
      <c r="D577" t="s">
        <v>6654</v>
      </c>
      <c r="E577" t="b">
        <v>1</v>
      </c>
    </row>
    <row r="578" spans="1:5">
      <c r="A578" t="s">
        <v>7469</v>
      </c>
      <c r="B578" t="s">
        <v>7470</v>
      </c>
      <c r="C578" t="s">
        <v>5147</v>
      </c>
      <c r="D578" t="s">
        <v>6654</v>
      </c>
      <c r="E578" t="b">
        <v>1</v>
      </c>
    </row>
    <row r="579" spans="1:5">
      <c r="A579" t="s">
        <v>7467</v>
      </c>
      <c r="B579" t="s">
        <v>7468</v>
      </c>
      <c r="C579" t="s">
        <v>5147</v>
      </c>
      <c r="D579" t="s">
        <v>6654</v>
      </c>
      <c r="E579" t="b">
        <v>1</v>
      </c>
    </row>
    <row r="580" spans="1:5">
      <c r="A580" t="s">
        <v>7471</v>
      </c>
      <c r="B580" t="s">
        <v>7472</v>
      </c>
      <c r="C580" t="s">
        <v>5147</v>
      </c>
      <c r="D580" t="s">
        <v>6654</v>
      </c>
      <c r="E580" t="b">
        <v>1</v>
      </c>
    </row>
    <row r="581" spans="1:5">
      <c r="A581" t="s">
        <v>1173</v>
      </c>
      <c r="B581" t="s">
        <v>7626</v>
      </c>
      <c r="C581" t="s">
        <v>5147</v>
      </c>
      <c r="D581" t="s">
        <v>6654</v>
      </c>
      <c r="E581" t="b">
        <v>1</v>
      </c>
    </row>
    <row r="582" spans="1:5">
      <c r="A582" t="s">
        <v>7359</v>
      </c>
      <c r="B582" t="s">
        <v>7360</v>
      </c>
      <c r="C582" t="s">
        <v>5147</v>
      </c>
      <c r="D582" t="s">
        <v>6654</v>
      </c>
      <c r="E582" t="b">
        <v>1</v>
      </c>
    </row>
    <row r="583" spans="1:5">
      <c r="A583" t="s">
        <v>6781</v>
      </c>
      <c r="B583" t="s">
        <v>6782</v>
      </c>
      <c r="C583" t="s">
        <v>5147</v>
      </c>
      <c r="D583" t="s">
        <v>6654</v>
      </c>
      <c r="E583" t="b">
        <v>1</v>
      </c>
    </row>
    <row r="584" spans="1:5">
      <c r="A584" t="s">
        <v>6783</v>
      </c>
      <c r="B584" t="s">
        <v>6784</v>
      </c>
      <c r="C584" t="s">
        <v>5147</v>
      </c>
      <c r="D584" t="s">
        <v>6654</v>
      </c>
      <c r="E584" t="b">
        <v>1</v>
      </c>
    </row>
    <row r="585" spans="1:5">
      <c r="A585" t="s">
        <v>7344</v>
      </c>
      <c r="B585" t="s">
        <v>7345</v>
      </c>
      <c r="C585" t="s">
        <v>5147</v>
      </c>
      <c r="D585" t="s">
        <v>6654</v>
      </c>
      <c r="E585" t="b">
        <v>1</v>
      </c>
    </row>
    <row r="586" spans="1:5">
      <c r="A586" t="s">
        <v>6785</v>
      </c>
      <c r="B586" t="s">
        <v>6786</v>
      </c>
      <c r="C586" t="s">
        <v>5147</v>
      </c>
      <c r="D586" t="s">
        <v>6654</v>
      </c>
      <c r="E586" t="b">
        <v>1</v>
      </c>
    </row>
    <row r="587" spans="1:5">
      <c r="A587" t="s">
        <v>7475</v>
      </c>
      <c r="B587" t="s">
        <v>7476</v>
      </c>
      <c r="C587" t="s">
        <v>5147</v>
      </c>
      <c r="D587" t="s">
        <v>6654</v>
      </c>
      <c r="E587" t="b">
        <v>1</v>
      </c>
    </row>
    <row r="588" spans="1:5">
      <c r="A588" t="s">
        <v>6818</v>
      </c>
      <c r="B588" t="s">
        <v>6819</v>
      </c>
      <c r="C588" t="s">
        <v>5147</v>
      </c>
      <c r="D588" t="s">
        <v>6654</v>
      </c>
      <c r="E588" t="b">
        <v>1</v>
      </c>
    </row>
    <row r="589" spans="1:5">
      <c r="A589" t="s">
        <v>6822</v>
      </c>
      <c r="B589" t="s">
        <v>6823</v>
      </c>
      <c r="C589" t="s">
        <v>5147</v>
      </c>
      <c r="D589" t="s">
        <v>6654</v>
      </c>
      <c r="E589" t="b">
        <v>1</v>
      </c>
    </row>
    <row r="590" spans="1:5">
      <c r="A590" t="s">
        <v>6820</v>
      </c>
      <c r="B590" t="s">
        <v>6821</v>
      </c>
      <c r="C590" t="s">
        <v>5147</v>
      </c>
      <c r="D590" t="s">
        <v>6654</v>
      </c>
      <c r="E590" t="b">
        <v>1</v>
      </c>
    </row>
    <row r="591" spans="1:5">
      <c r="A591" t="s">
        <v>6816</v>
      </c>
      <c r="B591" t="s">
        <v>6817</v>
      </c>
      <c r="C591" t="s">
        <v>5147</v>
      </c>
      <c r="D591" t="s">
        <v>6654</v>
      </c>
      <c r="E591" t="b">
        <v>1</v>
      </c>
    </row>
    <row r="592" spans="1:5">
      <c r="A592" t="s">
        <v>7321</v>
      </c>
      <c r="B592" t="s">
        <v>7322</v>
      </c>
      <c r="C592" t="s">
        <v>5147</v>
      </c>
      <c r="D592" t="s">
        <v>6654</v>
      </c>
      <c r="E592" t="b">
        <v>1</v>
      </c>
    </row>
    <row r="593" spans="1:5">
      <c r="A593" t="s">
        <v>2041</v>
      </c>
      <c r="B593" t="s">
        <v>7621</v>
      </c>
      <c r="C593" t="s">
        <v>5147</v>
      </c>
      <c r="D593" t="s">
        <v>6654</v>
      </c>
      <c r="E593" t="b">
        <v>1</v>
      </c>
    </row>
    <row r="594" spans="1:5">
      <c r="A594" t="s">
        <v>7526</v>
      </c>
      <c r="B594" t="s">
        <v>7527</v>
      </c>
      <c r="C594" t="s">
        <v>5147</v>
      </c>
      <c r="D594" t="s">
        <v>6654</v>
      </c>
      <c r="E594" t="b">
        <v>1</v>
      </c>
    </row>
    <row r="595" spans="1:5">
      <c r="A595" t="s">
        <v>7524</v>
      </c>
      <c r="B595" t="s">
        <v>7525</v>
      </c>
      <c r="C595" t="s">
        <v>5147</v>
      </c>
      <c r="D595" t="s">
        <v>6654</v>
      </c>
      <c r="E595" t="b">
        <v>1</v>
      </c>
    </row>
    <row r="596" spans="1:5">
      <c r="A596" t="s">
        <v>7528</v>
      </c>
      <c r="B596" t="s">
        <v>7529</v>
      </c>
      <c r="C596" t="s">
        <v>5147</v>
      </c>
      <c r="D596" t="s">
        <v>6654</v>
      </c>
      <c r="E596" t="b">
        <v>1</v>
      </c>
    </row>
    <row r="597" spans="1:5">
      <c r="A597" t="s">
        <v>4207</v>
      </c>
      <c r="B597" t="s">
        <v>7506</v>
      </c>
      <c r="C597" t="s">
        <v>5147</v>
      </c>
      <c r="D597" t="s">
        <v>6654</v>
      </c>
      <c r="E597" t="b">
        <v>1</v>
      </c>
    </row>
    <row r="598" spans="1:5">
      <c r="A598" t="s">
        <v>1039</v>
      </c>
      <c r="B598" t="s">
        <v>7478</v>
      </c>
      <c r="C598" t="s">
        <v>5147</v>
      </c>
      <c r="D598" t="s">
        <v>6654</v>
      </c>
      <c r="E598" t="b">
        <v>1</v>
      </c>
    </row>
    <row r="599" spans="1:5">
      <c r="A599" t="s">
        <v>1839</v>
      </c>
      <c r="B599" t="s">
        <v>7479</v>
      </c>
      <c r="C599" t="s">
        <v>5147</v>
      </c>
      <c r="D599" t="s">
        <v>6654</v>
      </c>
      <c r="E599" t="b">
        <v>1</v>
      </c>
    </row>
    <row r="600" spans="1:5">
      <c r="A600" t="s">
        <v>1385</v>
      </c>
      <c r="B600" t="s">
        <v>7480</v>
      </c>
      <c r="C600" t="s">
        <v>5147</v>
      </c>
      <c r="D600" t="s">
        <v>6654</v>
      </c>
      <c r="E600" t="b">
        <v>1</v>
      </c>
    </row>
    <row r="601" spans="1:5">
      <c r="A601" t="s">
        <v>3375</v>
      </c>
      <c r="B601" t="s">
        <v>7481</v>
      </c>
      <c r="C601" t="s">
        <v>5147</v>
      </c>
      <c r="D601" t="s">
        <v>6654</v>
      </c>
      <c r="E601" t="b">
        <v>1</v>
      </c>
    </row>
    <row r="602" spans="1:5">
      <c r="A602" t="s">
        <v>2833</v>
      </c>
      <c r="B602" t="s">
        <v>7485</v>
      </c>
      <c r="C602" t="s">
        <v>5147</v>
      </c>
      <c r="D602" t="s">
        <v>6654</v>
      </c>
      <c r="E602" t="b">
        <v>1</v>
      </c>
    </row>
    <row r="603" spans="1:5">
      <c r="A603" t="s">
        <v>1005</v>
      </c>
      <c r="B603" t="s">
        <v>7486</v>
      </c>
      <c r="C603" t="s">
        <v>5147</v>
      </c>
      <c r="D603" t="s">
        <v>6654</v>
      </c>
      <c r="E603" t="b">
        <v>1</v>
      </c>
    </row>
    <row r="604" spans="1:5">
      <c r="A604" t="s">
        <v>579</v>
      </c>
      <c r="B604" t="s">
        <v>7487</v>
      </c>
      <c r="C604" t="s">
        <v>5147</v>
      </c>
      <c r="D604" t="s">
        <v>6654</v>
      </c>
      <c r="E604" t="b">
        <v>1</v>
      </c>
    </row>
    <row r="605" spans="1:5">
      <c r="A605" t="s">
        <v>3145</v>
      </c>
      <c r="B605" t="s">
        <v>7488</v>
      </c>
      <c r="C605" t="s">
        <v>5147</v>
      </c>
      <c r="D605" t="s">
        <v>6654</v>
      </c>
      <c r="E605" t="b">
        <v>1</v>
      </c>
    </row>
    <row r="606" spans="1:5">
      <c r="A606" t="s">
        <v>2493</v>
      </c>
      <c r="B606" t="s">
        <v>7489</v>
      </c>
      <c r="C606" t="s">
        <v>5147</v>
      </c>
      <c r="D606" t="s">
        <v>6654</v>
      </c>
      <c r="E606" t="b">
        <v>1</v>
      </c>
    </row>
    <row r="607" spans="1:5">
      <c r="A607" t="s">
        <v>4955</v>
      </c>
      <c r="B607" t="s">
        <v>7490</v>
      </c>
      <c r="C607" t="s">
        <v>5147</v>
      </c>
      <c r="D607" t="s">
        <v>6654</v>
      </c>
      <c r="E607" t="b">
        <v>1</v>
      </c>
    </row>
    <row r="608" spans="1:5">
      <c r="A608" t="s">
        <v>4413</v>
      </c>
      <c r="B608" t="s">
        <v>7491</v>
      </c>
      <c r="C608" t="s">
        <v>5147</v>
      </c>
      <c r="D608" t="s">
        <v>6654</v>
      </c>
      <c r="E608" t="b">
        <v>1</v>
      </c>
    </row>
    <row r="609" spans="1:5">
      <c r="A609" t="s">
        <v>2083</v>
      </c>
      <c r="B609" t="s">
        <v>7492</v>
      </c>
      <c r="C609" t="s">
        <v>5147</v>
      </c>
      <c r="D609" t="s">
        <v>6654</v>
      </c>
      <c r="E609" t="b">
        <v>1</v>
      </c>
    </row>
    <row r="610" spans="1:5">
      <c r="A610" t="s">
        <v>3439</v>
      </c>
      <c r="B610" t="s">
        <v>7493</v>
      </c>
      <c r="C610" t="s">
        <v>5147</v>
      </c>
      <c r="D610" t="s">
        <v>6654</v>
      </c>
      <c r="E610" t="b">
        <v>1</v>
      </c>
    </row>
    <row r="611" spans="1:5">
      <c r="A611" t="s">
        <v>4687</v>
      </c>
      <c r="B611" t="s">
        <v>7494</v>
      </c>
      <c r="C611" t="s">
        <v>5147</v>
      </c>
      <c r="D611" t="s">
        <v>6654</v>
      </c>
      <c r="E611" t="b">
        <v>1</v>
      </c>
    </row>
    <row r="612" spans="1:5">
      <c r="A612" t="s">
        <v>2235</v>
      </c>
      <c r="B612" t="s">
        <v>7495</v>
      </c>
      <c r="C612" t="s">
        <v>5147</v>
      </c>
      <c r="D612" t="s">
        <v>6654</v>
      </c>
      <c r="E612" t="b">
        <v>1</v>
      </c>
    </row>
    <row r="613" spans="1:5">
      <c r="A613" t="s">
        <v>3189</v>
      </c>
      <c r="B613" t="s">
        <v>7496</v>
      </c>
      <c r="C613" t="s">
        <v>5147</v>
      </c>
      <c r="D613" t="s">
        <v>6654</v>
      </c>
      <c r="E613" t="b">
        <v>1</v>
      </c>
    </row>
    <row r="614" spans="1:5">
      <c r="A614" t="s">
        <v>3319</v>
      </c>
      <c r="B614" t="s">
        <v>7497</v>
      </c>
      <c r="C614" t="s">
        <v>5147</v>
      </c>
      <c r="D614" t="s">
        <v>6654</v>
      </c>
      <c r="E614" t="b">
        <v>1</v>
      </c>
    </row>
    <row r="615" spans="1:5">
      <c r="A615" t="s">
        <v>2037</v>
      </c>
      <c r="B615" t="s">
        <v>7498</v>
      </c>
      <c r="C615" t="s">
        <v>5147</v>
      </c>
      <c r="D615" t="s">
        <v>6654</v>
      </c>
      <c r="E615" t="b">
        <v>1</v>
      </c>
    </row>
    <row r="616" spans="1:5">
      <c r="A616" t="s">
        <v>3299</v>
      </c>
      <c r="B616" t="s">
        <v>7499</v>
      </c>
      <c r="C616" t="s">
        <v>5147</v>
      </c>
      <c r="D616" t="s">
        <v>6654</v>
      </c>
      <c r="E616" t="b">
        <v>1</v>
      </c>
    </row>
    <row r="617" spans="1:5">
      <c r="A617" t="s">
        <v>815</v>
      </c>
      <c r="B617" t="s">
        <v>7500</v>
      </c>
      <c r="C617" t="s">
        <v>5147</v>
      </c>
      <c r="D617" t="s">
        <v>6654</v>
      </c>
      <c r="E617" t="b">
        <v>1</v>
      </c>
    </row>
    <row r="618" spans="1:5">
      <c r="A618" t="s">
        <v>3087</v>
      </c>
      <c r="B618" t="s">
        <v>7501</v>
      </c>
      <c r="C618" t="s">
        <v>5147</v>
      </c>
      <c r="D618" t="s">
        <v>6654</v>
      </c>
      <c r="E618" t="b">
        <v>1</v>
      </c>
    </row>
    <row r="619" spans="1:5">
      <c r="A619" t="s">
        <v>1631</v>
      </c>
      <c r="B619" t="s">
        <v>7502</v>
      </c>
      <c r="C619" t="s">
        <v>5147</v>
      </c>
      <c r="D619" t="s">
        <v>6654</v>
      </c>
      <c r="E619" t="b">
        <v>1</v>
      </c>
    </row>
    <row r="620" spans="1:5">
      <c r="A620" t="s">
        <v>623</v>
      </c>
      <c r="B620" t="s">
        <v>7503</v>
      </c>
      <c r="C620" t="s">
        <v>5147</v>
      </c>
      <c r="D620" t="s">
        <v>6654</v>
      </c>
      <c r="E620" t="b">
        <v>1</v>
      </c>
    </row>
    <row r="621" spans="1:5">
      <c r="A621" t="s">
        <v>1943</v>
      </c>
      <c r="B621" t="s">
        <v>7504</v>
      </c>
      <c r="C621" t="s">
        <v>5147</v>
      </c>
      <c r="D621" t="s">
        <v>6654</v>
      </c>
      <c r="E621" t="b">
        <v>1</v>
      </c>
    </row>
    <row r="622" spans="1:5">
      <c r="A622" t="s">
        <v>3919</v>
      </c>
      <c r="B622" t="s">
        <v>7505</v>
      </c>
      <c r="C622" t="s">
        <v>5147</v>
      </c>
      <c r="D622" t="s">
        <v>6654</v>
      </c>
      <c r="E622" t="b">
        <v>1</v>
      </c>
    </row>
    <row r="623" spans="1:5">
      <c r="A623" t="s">
        <v>4977</v>
      </c>
      <c r="B623" t="s">
        <v>7625</v>
      </c>
      <c r="C623" t="s">
        <v>5147</v>
      </c>
      <c r="D623" t="s">
        <v>6654</v>
      </c>
      <c r="E623" t="b">
        <v>1</v>
      </c>
    </row>
    <row r="624" spans="1:5">
      <c r="A624" t="s">
        <v>6499</v>
      </c>
      <c r="B624" t="s">
        <v>7045</v>
      </c>
      <c r="C624" t="s">
        <v>5147</v>
      </c>
      <c r="D624" t="s">
        <v>6654</v>
      </c>
      <c r="E624" t="b">
        <v>1</v>
      </c>
    </row>
    <row r="625" spans="1:5">
      <c r="A625" t="s">
        <v>6501</v>
      </c>
      <c r="B625" t="s">
        <v>7037</v>
      </c>
      <c r="C625" t="s">
        <v>5147</v>
      </c>
      <c r="D625" t="s">
        <v>6654</v>
      </c>
      <c r="E625" t="b">
        <v>1</v>
      </c>
    </row>
    <row r="626" spans="1:5">
      <c r="A626" t="s">
        <v>7038</v>
      </c>
      <c r="B626" t="s">
        <v>7039</v>
      </c>
      <c r="C626" t="s">
        <v>5147</v>
      </c>
      <c r="D626" t="s">
        <v>6654</v>
      </c>
      <c r="E626" t="b">
        <v>1</v>
      </c>
    </row>
    <row r="627" spans="1:5">
      <c r="A627" t="s">
        <v>7040</v>
      </c>
      <c r="B627" t="s">
        <v>7041</v>
      </c>
      <c r="C627" t="s">
        <v>5147</v>
      </c>
      <c r="D627" t="s">
        <v>6654</v>
      </c>
      <c r="E627" t="b">
        <v>1</v>
      </c>
    </row>
    <row r="628" spans="1:5">
      <c r="A628" t="s">
        <v>7050</v>
      </c>
      <c r="B628" t="s">
        <v>7051</v>
      </c>
      <c r="C628" t="s">
        <v>5147</v>
      </c>
      <c r="D628" t="s">
        <v>6654</v>
      </c>
      <c r="E628" t="b">
        <v>1</v>
      </c>
    </row>
    <row r="629" spans="1:5">
      <c r="A629" t="s">
        <v>6374</v>
      </c>
      <c r="B629" t="s">
        <v>7052</v>
      </c>
      <c r="C629" t="s">
        <v>5147</v>
      </c>
      <c r="D629" t="s">
        <v>6654</v>
      </c>
      <c r="E629" t="b">
        <v>1</v>
      </c>
    </row>
    <row r="630" spans="1:5">
      <c r="A630" t="s">
        <v>6376</v>
      </c>
      <c r="B630" t="s">
        <v>7053</v>
      </c>
      <c r="C630" t="s">
        <v>5147</v>
      </c>
      <c r="D630" t="s">
        <v>6654</v>
      </c>
      <c r="E630" t="b">
        <v>1</v>
      </c>
    </row>
    <row r="631" spans="1:5">
      <c r="A631" t="s">
        <v>4121</v>
      </c>
      <c r="B631" t="s">
        <v>7048</v>
      </c>
      <c r="C631" t="s">
        <v>5147</v>
      </c>
      <c r="D631" t="s">
        <v>6654</v>
      </c>
      <c r="E631" t="b">
        <v>1</v>
      </c>
    </row>
    <row r="632" spans="1:5">
      <c r="A632" t="s">
        <v>1525</v>
      </c>
      <c r="B632" t="s">
        <v>7049</v>
      </c>
      <c r="C632" t="s">
        <v>5147</v>
      </c>
      <c r="D632" t="s">
        <v>6654</v>
      </c>
      <c r="E632" t="b">
        <v>1</v>
      </c>
    </row>
    <row r="633" spans="1:5">
      <c r="A633" t="s">
        <v>6379</v>
      </c>
      <c r="B633" t="s">
        <v>7046</v>
      </c>
      <c r="C633" t="s">
        <v>5147</v>
      </c>
      <c r="D633" t="s">
        <v>6654</v>
      </c>
      <c r="E633" t="b">
        <v>1</v>
      </c>
    </row>
    <row r="634" spans="1:5">
      <c r="A634" t="s">
        <v>6381</v>
      </c>
      <c r="B634" t="s">
        <v>7047</v>
      </c>
      <c r="C634" t="s">
        <v>5147</v>
      </c>
      <c r="D634" t="s">
        <v>6654</v>
      </c>
      <c r="E634" t="b">
        <v>1</v>
      </c>
    </row>
    <row r="635" spans="1:5">
      <c r="A635" t="s">
        <v>6418</v>
      </c>
      <c r="B635" t="s">
        <v>7054</v>
      </c>
      <c r="C635" t="s">
        <v>5147</v>
      </c>
      <c r="D635" t="s">
        <v>6654</v>
      </c>
      <c r="E635" t="b">
        <v>1</v>
      </c>
    </row>
    <row r="636" spans="1:5">
      <c r="A636" t="s">
        <v>6420</v>
      </c>
      <c r="B636" t="s">
        <v>7055</v>
      </c>
      <c r="C636" t="s">
        <v>5147</v>
      </c>
      <c r="D636" t="s">
        <v>6654</v>
      </c>
      <c r="E636" t="b">
        <v>1</v>
      </c>
    </row>
    <row r="637" spans="1:5">
      <c r="A637" t="s">
        <v>4105</v>
      </c>
      <c r="B637" t="s">
        <v>7056</v>
      </c>
      <c r="C637" t="s">
        <v>5147</v>
      </c>
      <c r="D637" t="s">
        <v>6654</v>
      </c>
      <c r="E637" t="b">
        <v>1</v>
      </c>
    </row>
    <row r="638" spans="1:5">
      <c r="A638" t="s">
        <v>6424</v>
      </c>
      <c r="B638" t="s">
        <v>7044</v>
      </c>
      <c r="C638" t="s">
        <v>5147</v>
      </c>
      <c r="D638" t="s">
        <v>6654</v>
      </c>
      <c r="E638" t="b">
        <v>1</v>
      </c>
    </row>
    <row r="639" spans="1:5">
      <c r="A639" t="s">
        <v>1879</v>
      </c>
      <c r="B639" t="s">
        <v>7042</v>
      </c>
      <c r="C639" t="s">
        <v>5147</v>
      </c>
      <c r="D639" t="s">
        <v>6654</v>
      </c>
      <c r="E639" t="b">
        <v>1</v>
      </c>
    </row>
    <row r="640" spans="1:5">
      <c r="A640" t="s">
        <v>3895</v>
      </c>
      <c r="B640" t="s">
        <v>7043</v>
      </c>
      <c r="C640" t="s">
        <v>5147</v>
      </c>
      <c r="D640" t="s">
        <v>6654</v>
      </c>
      <c r="E640" t="b">
        <v>1</v>
      </c>
    </row>
    <row r="641" spans="1:5">
      <c r="A641" t="s">
        <v>7447</v>
      </c>
      <c r="B641" t="s">
        <v>7448</v>
      </c>
      <c r="C641" t="s">
        <v>5147</v>
      </c>
      <c r="D641" t="s">
        <v>6654</v>
      </c>
      <c r="E641" t="b">
        <v>1</v>
      </c>
    </row>
    <row r="642" spans="1:5">
      <c r="A642" t="s">
        <v>7441</v>
      </c>
      <c r="B642" t="s">
        <v>7442</v>
      </c>
      <c r="C642" t="s">
        <v>5147</v>
      </c>
      <c r="D642" t="s">
        <v>6654</v>
      </c>
      <c r="E642" t="b">
        <v>1</v>
      </c>
    </row>
    <row r="643" spans="1:5">
      <c r="A643" t="s">
        <v>7443</v>
      </c>
      <c r="B643" t="s">
        <v>7444</v>
      </c>
      <c r="C643" t="s">
        <v>5147</v>
      </c>
      <c r="D643" t="s">
        <v>6654</v>
      </c>
      <c r="E643" t="b">
        <v>1</v>
      </c>
    </row>
    <row r="644" spans="1:5">
      <c r="A644" t="s">
        <v>7439</v>
      </c>
      <c r="B644" t="s">
        <v>7440</v>
      </c>
      <c r="C644" t="s">
        <v>5147</v>
      </c>
      <c r="D644" t="s">
        <v>6654</v>
      </c>
      <c r="E644" t="b">
        <v>1</v>
      </c>
    </row>
    <row r="645" spans="1:5">
      <c r="A645" t="s">
        <v>7445</v>
      </c>
      <c r="B645" t="s">
        <v>7446</v>
      </c>
      <c r="C645" t="s">
        <v>5147</v>
      </c>
      <c r="D645" t="s">
        <v>6654</v>
      </c>
      <c r="E645" t="b">
        <v>1</v>
      </c>
    </row>
    <row r="646" spans="1:5">
      <c r="A646" t="s">
        <v>4299</v>
      </c>
      <c r="B646" t="s">
        <v>7072</v>
      </c>
      <c r="C646" t="s">
        <v>5147</v>
      </c>
      <c r="D646" t="s">
        <v>6654</v>
      </c>
      <c r="E646" t="b">
        <v>1</v>
      </c>
    </row>
    <row r="647" spans="1:5">
      <c r="A647" t="s">
        <v>6540</v>
      </c>
      <c r="B647" t="s">
        <v>7075</v>
      </c>
      <c r="C647" t="s">
        <v>5147</v>
      </c>
      <c r="D647" t="s">
        <v>6654</v>
      </c>
      <c r="E647" t="b">
        <v>1</v>
      </c>
    </row>
    <row r="648" spans="1:5">
      <c r="A648" t="s">
        <v>6428</v>
      </c>
      <c r="B648" t="s">
        <v>7073</v>
      </c>
      <c r="C648" t="s">
        <v>5147</v>
      </c>
      <c r="D648" t="s">
        <v>6654</v>
      </c>
      <c r="E648" t="b">
        <v>1</v>
      </c>
    </row>
    <row r="649" spans="1:5">
      <c r="A649" t="s">
        <v>6425</v>
      </c>
      <c r="B649" t="s">
        <v>7074</v>
      </c>
      <c r="C649" t="s">
        <v>5147</v>
      </c>
      <c r="D649" t="s">
        <v>6654</v>
      </c>
      <c r="E649" t="b">
        <v>1</v>
      </c>
    </row>
    <row r="650" spans="1:5">
      <c r="A650" t="s">
        <v>6534</v>
      </c>
      <c r="B650" t="s">
        <v>7071</v>
      </c>
      <c r="C650" t="s">
        <v>5147</v>
      </c>
      <c r="D650" t="s">
        <v>6654</v>
      </c>
      <c r="E650" t="b">
        <v>1</v>
      </c>
    </row>
    <row r="651" spans="1:5">
      <c r="A651" t="s">
        <v>6536</v>
      </c>
      <c r="B651" t="s">
        <v>6976</v>
      </c>
      <c r="C651" t="s">
        <v>5147</v>
      </c>
      <c r="D651" t="s">
        <v>6654</v>
      </c>
      <c r="E651" t="b">
        <v>1</v>
      </c>
    </row>
    <row r="652" spans="1:5">
      <c r="A652" t="s">
        <v>5727</v>
      </c>
      <c r="B652" t="s">
        <v>7023</v>
      </c>
      <c r="C652" t="s">
        <v>5147</v>
      </c>
      <c r="D652" t="s">
        <v>6654</v>
      </c>
      <c r="E652" t="b">
        <v>1</v>
      </c>
    </row>
    <row r="653" spans="1:5">
      <c r="A653" t="s">
        <v>6432</v>
      </c>
      <c r="B653" t="s">
        <v>7014</v>
      </c>
      <c r="C653" t="s">
        <v>5147</v>
      </c>
      <c r="D653" t="s">
        <v>6654</v>
      </c>
      <c r="E653" t="b">
        <v>1</v>
      </c>
    </row>
    <row r="654" spans="1:5">
      <c r="A654" t="s">
        <v>6434</v>
      </c>
      <c r="B654" t="s">
        <v>7015</v>
      </c>
      <c r="C654" t="s">
        <v>5147</v>
      </c>
      <c r="D654" t="s">
        <v>6654</v>
      </c>
      <c r="E654" t="b">
        <v>1</v>
      </c>
    </row>
    <row r="655" spans="1:5">
      <c r="A655" t="s">
        <v>6430</v>
      </c>
      <c r="B655" t="s">
        <v>7034</v>
      </c>
      <c r="C655" t="s">
        <v>5147</v>
      </c>
      <c r="D655" t="s">
        <v>6654</v>
      </c>
      <c r="E655" t="b">
        <v>1</v>
      </c>
    </row>
    <row r="656" spans="1:5">
      <c r="A656" t="s">
        <v>6427</v>
      </c>
      <c r="B656" t="s">
        <v>7033</v>
      </c>
      <c r="C656" t="s">
        <v>5147</v>
      </c>
      <c r="D656" t="s">
        <v>6654</v>
      </c>
      <c r="E656" t="b">
        <v>1</v>
      </c>
    </row>
    <row r="657" spans="1:5">
      <c r="A657" t="s">
        <v>6436</v>
      </c>
      <c r="B657" t="s">
        <v>7017</v>
      </c>
      <c r="C657" t="s">
        <v>5147</v>
      </c>
      <c r="D657" t="s">
        <v>6654</v>
      </c>
      <c r="E657" t="b">
        <v>1</v>
      </c>
    </row>
    <row r="658" spans="1:5">
      <c r="A658" t="s">
        <v>6438</v>
      </c>
      <c r="B658" t="s">
        <v>7018</v>
      </c>
      <c r="C658" t="s">
        <v>5147</v>
      </c>
      <c r="D658" t="s">
        <v>6654</v>
      </c>
      <c r="E658" t="b">
        <v>1</v>
      </c>
    </row>
    <row r="659" spans="1:5">
      <c r="A659" t="s">
        <v>7020</v>
      </c>
      <c r="B659" t="s">
        <v>7021</v>
      </c>
      <c r="C659" t="s">
        <v>5147</v>
      </c>
      <c r="D659" t="s">
        <v>6654</v>
      </c>
      <c r="E659" t="b">
        <v>1</v>
      </c>
    </row>
    <row r="660" spans="1:5">
      <c r="A660" t="s">
        <v>6440</v>
      </c>
      <c r="B660" t="s">
        <v>7022</v>
      </c>
      <c r="C660" t="s">
        <v>5147</v>
      </c>
      <c r="D660" t="s">
        <v>6654</v>
      </c>
      <c r="E660" t="b">
        <v>1</v>
      </c>
    </row>
    <row r="661" spans="1:5">
      <c r="A661" t="s">
        <v>6442</v>
      </c>
      <c r="B661" t="s">
        <v>7029</v>
      </c>
      <c r="C661" t="s">
        <v>5147</v>
      </c>
      <c r="D661" t="s">
        <v>6654</v>
      </c>
      <c r="E661" t="b">
        <v>1</v>
      </c>
    </row>
    <row r="662" spans="1:5">
      <c r="A662" t="s">
        <v>6444</v>
      </c>
      <c r="B662" t="s">
        <v>7030</v>
      </c>
      <c r="C662" t="s">
        <v>5147</v>
      </c>
      <c r="D662" t="s">
        <v>6654</v>
      </c>
      <c r="E662" t="b">
        <v>1</v>
      </c>
    </row>
    <row r="663" spans="1:5">
      <c r="A663" t="s">
        <v>6446</v>
      </c>
      <c r="B663" t="s">
        <v>7027</v>
      </c>
      <c r="C663" t="s">
        <v>5147</v>
      </c>
      <c r="D663" t="s">
        <v>6654</v>
      </c>
      <c r="E663" t="b">
        <v>1</v>
      </c>
    </row>
    <row r="664" spans="1:5">
      <c r="A664" t="s">
        <v>6448</v>
      </c>
      <c r="B664" t="s">
        <v>7028</v>
      </c>
      <c r="C664" t="s">
        <v>5147</v>
      </c>
      <c r="D664" t="s">
        <v>6654</v>
      </c>
      <c r="E664" t="b">
        <v>1</v>
      </c>
    </row>
    <row r="665" spans="1:5">
      <c r="A665" t="s">
        <v>6450</v>
      </c>
      <c r="B665" t="s">
        <v>7024</v>
      </c>
      <c r="C665" t="s">
        <v>5147</v>
      </c>
      <c r="D665" t="s">
        <v>6654</v>
      </c>
      <c r="E665" t="b">
        <v>1</v>
      </c>
    </row>
    <row r="666" spans="1:5">
      <c r="A666" t="s">
        <v>7025</v>
      </c>
      <c r="B666" t="s">
        <v>7026</v>
      </c>
      <c r="C666" t="s">
        <v>5147</v>
      </c>
      <c r="D666" t="s">
        <v>6654</v>
      </c>
      <c r="E666" t="b">
        <v>1</v>
      </c>
    </row>
    <row r="667" spans="1:5">
      <c r="A667" t="s">
        <v>6452</v>
      </c>
      <c r="B667" t="s">
        <v>7031</v>
      </c>
      <c r="C667" t="s">
        <v>5147</v>
      </c>
      <c r="D667" t="s">
        <v>6654</v>
      </c>
      <c r="E667" t="b">
        <v>1</v>
      </c>
    </row>
    <row r="668" spans="1:5">
      <c r="A668" t="s">
        <v>6454</v>
      </c>
      <c r="B668" t="s">
        <v>7032</v>
      </c>
      <c r="C668" t="s">
        <v>5147</v>
      </c>
      <c r="D668" t="s">
        <v>6654</v>
      </c>
      <c r="E668" t="b">
        <v>1</v>
      </c>
    </row>
    <row r="669" spans="1:5">
      <c r="A669" t="s">
        <v>6287</v>
      </c>
      <c r="B669" t="s">
        <v>7035</v>
      </c>
      <c r="C669" t="s">
        <v>5147</v>
      </c>
      <c r="D669" t="s">
        <v>6654</v>
      </c>
      <c r="E669" t="b">
        <v>1</v>
      </c>
    </row>
    <row r="670" spans="1:5">
      <c r="A670" t="s">
        <v>6289</v>
      </c>
      <c r="B670" t="s">
        <v>7036</v>
      </c>
      <c r="C670" t="s">
        <v>5147</v>
      </c>
      <c r="D670" t="s">
        <v>6654</v>
      </c>
      <c r="E670" t="b">
        <v>1</v>
      </c>
    </row>
    <row r="671" spans="1:5">
      <c r="A671" t="s">
        <v>6544</v>
      </c>
      <c r="B671" t="s">
        <v>7461</v>
      </c>
      <c r="C671" t="s">
        <v>5147</v>
      </c>
      <c r="D671" t="s">
        <v>6654</v>
      </c>
      <c r="E671" t="b">
        <v>1</v>
      </c>
    </row>
    <row r="672" spans="1:5">
      <c r="A672" t="s">
        <v>6546</v>
      </c>
      <c r="B672" t="s">
        <v>7449</v>
      </c>
      <c r="C672" t="s">
        <v>5147</v>
      </c>
      <c r="D672" t="s">
        <v>6654</v>
      </c>
      <c r="E672" t="b">
        <v>1</v>
      </c>
    </row>
    <row r="673" spans="1:5">
      <c r="A673" t="s">
        <v>7450</v>
      </c>
      <c r="B673" t="s">
        <v>7451</v>
      </c>
      <c r="C673" t="s">
        <v>5147</v>
      </c>
      <c r="D673" t="s">
        <v>6654</v>
      </c>
      <c r="E673" t="b">
        <v>1</v>
      </c>
    </row>
    <row r="674" spans="1:5">
      <c r="A674" t="s">
        <v>7452</v>
      </c>
      <c r="B674" t="s">
        <v>7453</v>
      </c>
      <c r="C674" t="s">
        <v>5147</v>
      </c>
      <c r="D674" t="s">
        <v>6654</v>
      </c>
      <c r="E674" t="b">
        <v>1</v>
      </c>
    </row>
    <row r="675" spans="1:5">
      <c r="A675" t="s">
        <v>7454</v>
      </c>
      <c r="B675" t="s">
        <v>7455</v>
      </c>
      <c r="C675" t="s">
        <v>5147</v>
      </c>
      <c r="D675" t="s">
        <v>6654</v>
      </c>
      <c r="E675" t="b">
        <v>1</v>
      </c>
    </row>
    <row r="676" spans="1:5">
      <c r="A676" t="s">
        <v>2689</v>
      </c>
      <c r="B676" t="s">
        <v>7458</v>
      </c>
      <c r="C676" t="s">
        <v>5147</v>
      </c>
      <c r="D676" t="s">
        <v>6654</v>
      </c>
      <c r="E676" t="b">
        <v>1</v>
      </c>
    </row>
    <row r="677" spans="1:5">
      <c r="A677" t="s">
        <v>1033</v>
      </c>
      <c r="B677" t="s">
        <v>7459</v>
      </c>
      <c r="C677" t="s">
        <v>5147</v>
      </c>
      <c r="D677" t="s">
        <v>6654</v>
      </c>
      <c r="E677" t="b">
        <v>1</v>
      </c>
    </row>
    <row r="678" spans="1:5">
      <c r="A678" t="s">
        <v>7456</v>
      </c>
      <c r="B678" t="s">
        <v>7457</v>
      </c>
      <c r="C678" t="s">
        <v>5147</v>
      </c>
      <c r="D678" t="s">
        <v>6654</v>
      </c>
      <c r="E678" t="b">
        <v>1</v>
      </c>
    </row>
    <row r="679" spans="1:5">
      <c r="A679" t="s">
        <v>6532</v>
      </c>
      <c r="B679" t="s">
        <v>7460</v>
      </c>
      <c r="C679" t="s">
        <v>5147</v>
      </c>
      <c r="D679" t="s">
        <v>6654</v>
      </c>
      <c r="E679" t="b">
        <v>1</v>
      </c>
    </row>
    <row r="680" spans="1:5">
      <c r="A680" t="s">
        <v>5035</v>
      </c>
      <c r="B680" t="s">
        <v>7507</v>
      </c>
      <c r="C680" t="s">
        <v>5147</v>
      </c>
      <c r="D680" t="s">
        <v>6654</v>
      </c>
      <c r="E680" t="b">
        <v>1</v>
      </c>
    </row>
    <row r="681" spans="1:5">
      <c r="A681" t="s">
        <v>4369</v>
      </c>
      <c r="B681" t="s">
        <v>7614</v>
      </c>
      <c r="C681" t="s">
        <v>5147</v>
      </c>
      <c r="D681" t="s">
        <v>6654</v>
      </c>
      <c r="E681" t="b">
        <v>1</v>
      </c>
    </row>
    <row r="682" spans="1:5">
      <c r="A682" t="s">
        <v>6548</v>
      </c>
      <c r="B682" t="s">
        <v>7286</v>
      </c>
      <c r="C682" t="s">
        <v>5147</v>
      </c>
      <c r="D682" t="s">
        <v>6654</v>
      </c>
      <c r="E682" t="b">
        <v>1</v>
      </c>
    </row>
    <row r="683" spans="1:5">
      <c r="A683" t="s">
        <v>6550</v>
      </c>
      <c r="B683" t="s">
        <v>7283</v>
      </c>
      <c r="C683" t="s">
        <v>5147</v>
      </c>
      <c r="D683" t="s">
        <v>6654</v>
      </c>
      <c r="E683" t="b">
        <v>1</v>
      </c>
    </row>
    <row r="684" spans="1:5">
      <c r="A684" t="s">
        <v>7284</v>
      </c>
      <c r="B684" t="s">
        <v>7285</v>
      </c>
      <c r="C684" t="s">
        <v>5147</v>
      </c>
      <c r="D684" t="s">
        <v>6654</v>
      </c>
      <c r="E684" t="b">
        <v>1</v>
      </c>
    </row>
    <row r="685" spans="1:5">
      <c r="A685" t="s">
        <v>7281</v>
      </c>
      <c r="B685" t="s">
        <v>7282</v>
      </c>
      <c r="C685" t="s">
        <v>5147</v>
      </c>
      <c r="D685" t="s">
        <v>6654</v>
      </c>
      <c r="E685" t="b">
        <v>1</v>
      </c>
    </row>
    <row r="686" spans="1:5">
      <c r="A686" t="s">
        <v>2525</v>
      </c>
      <c r="B686" t="s">
        <v>7511</v>
      </c>
      <c r="C686" t="s">
        <v>5147</v>
      </c>
      <c r="D686" t="s">
        <v>6654</v>
      </c>
      <c r="E686" t="b">
        <v>1</v>
      </c>
    </row>
    <row r="687" spans="1:5">
      <c r="A687" t="s">
        <v>7512</v>
      </c>
      <c r="B687" t="s">
        <v>7513</v>
      </c>
      <c r="C687" t="s">
        <v>5147</v>
      </c>
      <c r="D687" t="s">
        <v>6654</v>
      </c>
      <c r="E687" t="b">
        <v>1</v>
      </c>
    </row>
    <row r="688" spans="1:5">
      <c r="A688" t="s">
        <v>7514</v>
      </c>
      <c r="B688" t="s">
        <v>7515</v>
      </c>
      <c r="C688" t="s">
        <v>5147</v>
      </c>
      <c r="D688" t="s">
        <v>6654</v>
      </c>
      <c r="E688" t="b">
        <v>1</v>
      </c>
    </row>
    <row r="689" spans="1:5">
      <c r="A689" t="s">
        <v>7279</v>
      </c>
      <c r="B689" t="s">
        <v>7280</v>
      </c>
      <c r="C689" t="s">
        <v>5147</v>
      </c>
      <c r="D689" t="s">
        <v>6654</v>
      </c>
      <c r="E689" t="b">
        <v>1</v>
      </c>
    </row>
    <row r="690" spans="1:5">
      <c r="A690" t="s">
        <v>6538</v>
      </c>
      <c r="B690" t="s">
        <v>7462</v>
      </c>
      <c r="C690" t="s">
        <v>5147</v>
      </c>
      <c r="D690" t="s">
        <v>6654</v>
      </c>
      <c r="E690" t="b">
        <v>1</v>
      </c>
    </row>
    <row r="691" spans="1:5">
      <c r="A691" t="s">
        <v>7178</v>
      </c>
      <c r="B691" t="s">
        <v>7179</v>
      </c>
      <c r="C691" t="s">
        <v>5147</v>
      </c>
      <c r="D691" t="s">
        <v>6654</v>
      </c>
      <c r="E691" t="b">
        <v>1</v>
      </c>
    </row>
    <row r="692" spans="1:5">
      <c r="A692" t="s">
        <v>7610</v>
      </c>
      <c r="B692" t="s">
        <v>7611</v>
      </c>
      <c r="C692" t="s">
        <v>5147</v>
      </c>
      <c r="D692" t="s">
        <v>6654</v>
      </c>
      <c r="E692" t="b">
        <v>1</v>
      </c>
    </row>
    <row r="693" spans="1:5">
      <c r="A693" t="s">
        <v>5739</v>
      </c>
      <c r="B693" t="s">
        <v>7091</v>
      </c>
      <c r="C693" t="s">
        <v>5147</v>
      </c>
      <c r="D693" t="s">
        <v>6654</v>
      </c>
      <c r="E693" t="b">
        <v>1</v>
      </c>
    </row>
    <row r="694" spans="1:5">
      <c r="A694" t="s">
        <v>7170</v>
      </c>
      <c r="B694" t="s">
        <v>7171</v>
      </c>
      <c r="C694" t="s">
        <v>5147</v>
      </c>
      <c r="D694" t="s">
        <v>6654</v>
      </c>
      <c r="E694" t="b">
        <v>1</v>
      </c>
    </row>
    <row r="695" spans="1:5">
      <c r="A695" t="s">
        <v>6706</v>
      </c>
      <c r="B695" t="s">
        <v>6707</v>
      </c>
      <c r="C695" t="s">
        <v>5147</v>
      </c>
      <c r="D695" t="s">
        <v>6654</v>
      </c>
      <c r="E695" t="b">
        <v>1</v>
      </c>
    </row>
    <row r="696" spans="1:5">
      <c r="A696" t="s">
        <v>4969</v>
      </c>
      <c r="B696" t="s">
        <v>7508</v>
      </c>
      <c r="C696" t="s">
        <v>5147</v>
      </c>
      <c r="D696" t="s">
        <v>6654</v>
      </c>
      <c r="E696" t="b">
        <v>1</v>
      </c>
    </row>
    <row r="697" spans="1:5">
      <c r="A697" t="s">
        <v>7612</v>
      </c>
      <c r="B697" t="s">
        <v>7613</v>
      </c>
      <c r="C697" t="s">
        <v>5147</v>
      </c>
      <c r="D697" t="s">
        <v>6654</v>
      </c>
      <c r="E697" t="b">
        <v>1</v>
      </c>
    </row>
    <row r="698" spans="1:5">
      <c r="A698" t="s">
        <v>7176</v>
      </c>
      <c r="B698" t="s">
        <v>7177</v>
      </c>
      <c r="C698" t="s">
        <v>5147</v>
      </c>
      <c r="D698" t="s">
        <v>6654</v>
      </c>
      <c r="E698" t="b">
        <v>1</v>
      </c>
    </row>
    <row r="699" spans="1:5">
      <c r="A699" t="s">
        <v>7168</v>
      </c>
      <c r="B699" t="s">
        <v>7169</v>
      </c>
      <c r="C699" t="s">
        <v>5147</v>
      </c>
      <c r="D699" t="s">
        <v>6654</v>
      </c>
      <c r="E699" t="b">
        <v>1</v>
      </c>
    </row>
    <row r="700" spans="1:5">
      <c r="A700" t="s">
        <v>7180</v>
      </c>
      <c r="B700" t="s">
        <v>7181</v>
      </c>
      <c r="C700" t="s">
        <v>5147</v>
      </c>
      <c r="D700" t="s">
        <v>6654</v>
      </c>
      <c r="E700" t="b">
        <v>1</v>
      </c>
    </row>
    <row r="701" spans="1:5">
      <c r="A701" t="s">
        <v>2625</v>
      </c>
      <c r="B701" t="s">
        <v>7509</v>
      </c>
      <c r="C701" t="s">
        <v>5147</v>
      </c>
      <c r="D701" t="s">
        <v>6654</v>
      </c>
      <c r="E701" t="b">
        <v>1</v>
      </c>
    </row>
    <row r="702" spans="1:5">
      <c r="A702" t="s">
        <v>2487</v>
      </c>
      <c r="B702" t="s">
        <v>7510</v>
      </c>
      <c r="C702" t="s">
        <v>5147</v>
      </c>
      <c r="D702" t="s">
        <v>6654</v>
      </c>
      <c r="E702" t="b">
        <v>1</v>
      </c>
    </row>
    <row r="703" spans="1:5">
      <c r="A703" t="s">
        <v>7172</v>
      </c>
      <c r="B703" t="s">
        <v>7173</v>
      </c>
      <c r="C703" t="s">
        <v>5147</v>
      </c>
      <c r="D703" t="s">
        <v>6654</v>
      </c>
      <c r="E703" t="b">
        <v>1</v>
      </c>
    </row>
    <row r="704" spans="1:5">
      <c r="A704" t="s">
        <v>6911</v>
      </c>
      <c r="B704" t="s">
        <v>6912</v>
      </c>
      <c r="C704" t="s">
        <v>5147</v>
      </c>
      <c r="D704" t="s">
        <v>6654</v>
      </c>
      <c r="E704" t="b">
        <v>1</v>
      </c>
    </row>
    <row r="705" spans="1:5">
      <c r="A705" t="s">
        <v>6712</v>
      </c>
      <c r="B705" t="s">
        <v>6713</v>
      </c>
      <c r="C705" t="s">
        <v>5147</v>
      </c>
      <c r="D705" t="s">
        <v>6654</v>
      </c>
      <c r="E705" t="b">
        <v>1</v>
      </c>
    </row>
    <row r="706" spans="1:5">
      <c r="A706" t="s">
        <v>7174</v>
      </c>
      <c r="B706" t="s">
        <v>7175</v>
      </c>
      <c r="C706" t="s">
        <v>5147</v>
      </c>
      <c r="D706" t="s">
        <v>6654</v>
      </c>
      <c r="E706" t="b">
        <v>1</v>
      </c>
    </row>
    <row r="707" spans="1:5">
      <c r="A707" t="s">
        <v>6518</v>
      </c>
      <c r="B707" t="s">
        <v>7278</v>
      </c>
      <c r="C707" t="s">
        <v>5147</v>
      </c>
      <c r="D707" t="s">
        <v>6654</v>
      </c>
      <c r="E707" t="b">
        <v>1</v>
      </c>
    </row>
    <row r="708" spans="1:5">
      <c r="A708" t="s">
        <v>6520</v>
      </c>
      <c r="B708" t="s">
        <v>7277</v>
      </c>
      <c r="C708" t="s">
        <v>5147</v>
      </c>
      <c r="D708" t="s">
        <v>6654</v>
      </c>
      <c r="E708" t="b">
        <v>1</v>
      </c>
    </row>
    <row r="709" spans="1:5">
      <c r="A709" t="s">
        <v>6508</v>
      </c>
      <c r="B709" t="s">
        <v>7299</v>
      </c>
      <c r="C709" t="s">
        <v>5147</v>
      </c>
      <c r="D709" t="s">
        <v>6654</v>
      </c>
      <c r="E709" t="b">
        <v>1</v>
      </c>
    </row>
    <row r="710" spans="1:5">
      <c r="A710" t="s">
        <v>6504</v>
      </c>
      <c r="B710" t="s">
        <v>7300</v>
      </c>
      <c r="C710" t="s">
        <v>5147</v>
      </c>
      <c r="D710" t="s">
        <v>6654</v>
      </c>
      <c r="E710" t="b">
        <v>1</v>
      </c>
    </row>
    <row r="711" spans="1:5">
      <c r="A711" t="s">
        <v>6506</v>
      </c>
      <c r="B711" t="s">
        <v>7301</v>
      </c>
      <c r="C711" t="s">
        <v>5147</v>
      </c>
      <c r="D711" t="s">
        <v>6654</v>
      </c>
      <c r="E711" t="b">
        <v>1</v>
      </c>
    </row>
    <row r="712" spans="1:5">
      <c r="A712" t="s">
        <v>6521</v>
      </c>
      <c r="B712" t="s">
        <v>7297</v>
      </c>
      <c r="C712" t="s">
        <v>5147</v>
      </c>
      <c r="D712" t="s">
        <v>6654</v>
      </c>
      <c r="E712" t="b">
        <v>1</v>
      </c>
    </row>
    <row r="713" spans="1:5">
      <c r="A713" t="s">
        <v>7516</v>
      </c>
      <c r="B713" t="s">
        <v>7517</v>
      </c>
      <c r="C713" t="s">
        <v>5147</v>
      </c>
      <c r="D713" t="s">
        <v>6654</v>
      </c>
      <c r="E713" t="b">
        <v>1</v>
      </c>
    </row>
    <row r="714" spans="1:5">
      <c r="A714" t="s">
        <v>6524</v>
      </c>
      <c r="B714" t="s">
        <v>7295</v>
      </c>
      <c r="C714" t="s">
        <v>5147</v>
      </c>
      <c r="D714" t="s">
        <v>6654</v>
      </c>
      <c r="E714" t="b">
        <v>1</v>
      </c>
    </row>
    <row r="715" spans="1:5">
      <c r="A715" t="s">
        <v>6526</v>
      </c>
      <c r="B715" t="s">
        <v>7296</v>
      </c>
      <c r="C715" t="s">
        <v>5147</v>
      </c>
      <c r="D715" t="s">
        <v>6654</v>
      </c>
      <c r="E715" t="b">
        <v>1</v>
      </c>
    </row>
    <row r="716" spans="1:5">
      <c r="A716" t="s">
        <v>6527</v>
      </c>
      <c r="B716" t="s">
        <v>7298</v>
      </c>
      <c r="C716" t="s">
        <v>5147</v>
      </c>
      <c r="D716" t="s">
        <v>6654</v>
      </c>
      <c r="E716" t="b">
        <v>1</v>
      </c>
    </row>
    <row r="717" spans="1:5">
      <c r="A717" t="s">
        <v>4515</v>
      </c>
      <c r="B717" t="s">
        <v>7302</v>
      </c>
      <c r="C717" t="s">
        <v>5147</v>
      </c>
      <c r="D717" t="s">
        <v>6654</v>
      </c>
      <c r="E717" t="b">
        <v>1</v>
      </c>
    </row>
    <row r="718" spans="1:5">
      <c r="A718" t="s">
        <v>4313</v>
      </c>
      <c r="B718" t="s">
        <v>7620</v>
      </c>
      <c r="C718" t="s">
        <v>5147</v>
      </c>
      <c r="D718" t="s">
        <v>6654</v>
      </c>
      <c r="E718" t="b">
        <v>1</v>
      </c>
    </row>
    <row r="719" spans="1:5">
      <c r="A719" t="s">
        <v>7267</v>
      </c>
      <c r="B719" t="s">
        <v>7268</v>
      </c>
      <c r="C719" t="s">
        <v>5147</v>
      </c>
      <c r="D719" t="s">
        <v>6654</v>
      </c>
      <c r="E719" t="b">
        <v>1</v>
      </c>
    </row>
    <row r="720" spans="1:5">
      <c r="A720" t="s">
        <v>7265</v>
      </c>
      <c r="B720" t="s">
        <v>7266</v>
      </c>
      <c r="C720" t="s">
        <v>5147</v>
      </c>
      <c r="D720" t="s">
        <v>6654</v>
      </c>
      <c r="E720" t="b">
        <v>1</v>
      </c>
    </row>
    <row r="721" spans="1:5">
      <c r="A721" t="s">
        <v>7253</v>
      </c>
      <c r="B721" t="s">
        <v>7254</v>
      </c>
      <c r="C721" t="s">
        <v>5147</v>
      </c>
      <c r="D721" t="s">
        <v>6654</v>
      </c>
      <c r="E721" t="b">
        <v>1</v>
      </c>
    </row>
    <row r="722" spans="1:5">
      <c r="A722" t="s">
        <v>7251</v>
      </c>
      <c r="B722" t="s">
        <v>7252</v>
      </c>
      <c r="C722" t="s">
        <v>5147</v>
      </c>
      <c r="D722" t="s">
        <v>6654</v>
      </c>
      <c r="E722" t="b">
        <v>1</v>
      </c>
    </row>
    <row r="723" spans="1:5">
      <c r="A723" t="s">
        <v>7249</v>
      </c>
      <c r="B723" t="s">
        <v>7250</v>
      </c>
      <c r="C723" t="s">
        <v>5147</v>
      </c>
      <c r="D723" t="s">
        <v>6654</v>
      </c>
      <c r="E723" t="b">
        <v>1</v>
      </c>
    </row>
    <row r="724" spans="1:5">
      <c r="A724" t="s">
        <v>7245</v>
      </c>
      <c r="B724" t="s">
        <v>7246</v>
      </c>
      <c r="C724" t="s">
        <v>5147</v>
      </c>
      <c r="D724" t="s">
        <v>6654</v>
      </c>
      <c r="E724" t="b">
        <v>1</v>
      </c>
    </row>
    <row r="725" spans="1:5">
      <c r="A725" t="s">
        <v>7247</v>
      </c>
      <c r="B725" t="s">
        <v>7248</v>
      </c>
      <c r="C725" t="s">
        <v>5147</v>
      </c>
      <c r="D725" t="s">
        <v>6654</v>
      </c>
      <c r="E725" t="b">
        <v>1</v>
      </c>
    </row>
    <row r="726" spans="1:5">
      <c r="A726" t="s">
        <v>7243</v>
      </c>
      <c r="B726" t="s">
        <v>7244</v>
      </c>
      <c r="C726" t="s">
        <v>5147</v>
      </c>
      <c r="D726" t="s">
        <v>6654</v>
      </c>
      <c r="E726" t="b">
        <v>1</v>
      </c>
    </row>
    <row r="727" spans="1:5">
      <c r="A727" t="s">
        <v>7263</v>
      </c>
      <c r="B727" t="s">
        <v>7264</v>
      </c>
      <c r="C727" t="s">
        <v>5147</v>
      </c>
      <c r="D727" t="s">
        <v>6654</v>
      </c>
      <c r="E727" t="b">
        <v>1</v>
      </c>
    </row>
    <row r="728" spans="1:5">
      <c r="A728" t="s">
        <v>7227</v>
      </c>
      <c r="B728" t="s">
        <v>7228</v>
      </c>
      <c r="C728" t="s">
        <v>5147</v>
      </c>
      <c r="D728" t="s">
        <v>6654</v>
      </c>
      <c r="E728" t="b">
        <v>1</v>
      </c>
    </row>
    <row r="729" spans="1:5">
      <c r="A729" t="s">
        <v>7229</v>
      </c>
      <c r="B729" t="s">
        <v>7230</v>
      </c>
      <c r="C729" t="s">
        <v>5147</v>
      </c>
      <c r="D729" t="s">
        <v>6654</v>
      </c>
      <c r="E729" t="b">
        <v>1</v>
      </c>
    </row>
    <row r="730" spans="1:5">
      <c r="A730" t="s">
        <v>6904</v>
      </c>
      <c r="B730" t="s">
        <v>6905</v>
      </c>
      <c r="C730" t="s">
        <v>5147</v>
      </c>
      <c r="D730" t="s">
        <v>6654</v>
      </c>
      <c r="E730" t="b">
        <v>1</v>
      </c>
    </row>
    <row r="731" spans="1:5">
      <c r="A731" t="s">
        <v>6906</v>
      </c>
      <c r="B731" t="s">
        <v>6907</v>
      </c>
      <c r="C731" t="s">
        <v>5147</v>
      </c>
      <c r="D731" t="s">
        <v>6654</v>
      </c>
      <c r="E731" t="b">
        <v>1</v>
      </c>
    </row>
    <row r="732" spans="1:5">
      <c r="A732" t="s">
        <v>1973</v>
      </c>
      <c r="B732" t="s">
        <v>7482</v>
      </c>
      <c r="C732" t="s">
        <v>5147</v>
      </c>
      <c r="D732" t="s">
        <v>6654</v>
      </c>
      <c r="E732" t="b">
        <v>1</v>
      </c>
    </row>
    <row r="733" spans="1:5">
      <c r="A733" t="s">
        <v>3423</v>
      </c>
      <c r="B733" t="s">
        <v>7483</v>
      </c>
      <c r="C733" t="s">
        <v>5147</v>
      </c>
      <c r="D733" t="s">
        <v>6654</v>
      </c>
      <c r="E733" t="b">
        <v>1</v>
      </c>
    </row>
    <row r="734" spans="1:5">
      <c r="A734" t="s">
        <v>3163</v>
      </c>
      <c r="B734" t="s">
        <v>7484</v>
      </c>
      <c r="C734" t="s">
        <v>5147</v>
      </c>
      <c r="D734" t="s">
        <v>6654</v>
      </c>
      <c r="E734" t="b">
        <v>1</v>
      </c>
    </row>
    <row r="735" spans="1:5">
      <c r="A735" t="s">
        <v>7255</v>
      </c>
      <c r="B735" t="s">
        <v>7256</v>
      </c>
      <c r="C735" t="s">
        <v>5147</v>
      </c>
      <c r="D735" t="s">
        <v>6654</v>
      </c>
      <c r="E735" t="b">
        <v>1</v>
      </c>
    </row>
    <row r="736" spans="1:5">
      <c r="A736" t="s">
        <v>4219</v>
      </c>
      <c r="B736" t="s">
        <v>6903</v>
      </c>
      <c r="C736" t="s">
        <v>5147</v>
      </c>
      <c r="D736" t="s">
        <v>6654</v>
      </c>
      <c r="E736" t="b">
        <v>1</v>
      </c>
    </row>
    <row r="737" spans="1:5">
      <c r="A737" t="s">
        <v>2095</v>
      </c>
      <c r="B737" t="s">
        <v>7437</v>
      </c>
      <c r="C737" t="s">
        <v>5147</v>
      </c>
      <c r="D737" t="s">
        <v>6654</v>
      </c>
      <c r="E737" t="b">
        <v>1</v>
      </c>
    </row>
    <row r="738" spans="1:5">
      <c r="A738" t="s">
        <v>2731</v>
      </c>
      <c r="B738" t="s">
        <v>7257</v>
      </c>
      <c r="C738" t="s">
        <v>5147</v>
      </c>
      <c r="D738" t="s">
        <v>6654</v>
      </c>
      <c r="E738" t="b">
        <v>1</v>
      </c>
    </row>
    <row r="739" spans="1:5">
      <c r="A739" t="s">
        <v>3409</v>
      </c>
      <c r="B739" t="s">
        <v>7259</v>
      </c>
      <c r="C739" t="s">
        <v>5147</v>
      </c>
      <c r="D739" t="s">
        <v>6654</v>
      </c>
      <c r="E739" t="b">
        <v>1</v>
      </c>
    </row>
    <row r="740" spans="1:5">
      <c r="A740" t="s">
        <v>799</v>
      </c>
      <c r="B740" t="s">
        <v>7261</v>
      </c>
      <c r="C740" t="s">
        <v>5147</v>
      </c>
      <c r="D740" t="s">
        <v>6654</v>
      </c>
      <c r="E740" t="b">
        <v>1</v>
      </c>
    </row>
    <row r="741" spans="1:5">
      <c r="A741" t="s">
        <v>7234</v>
      </c>
      <c r="B741" t="s">
        <v>7235</v>
      </c>
      <c r="C741" t="s">
        <v>5147</v>
      </c>
      <c r="D741" t="s">
        <v>6654</v>
      </c>
      <c r="E741" t="b">
        <v>1</v>
      </c>
    </row>
    <row r="742" spans="1:5">
      <c r="A742" t="s">
        <v>7238</v>
      </c>
      <c r="B742" t="s">
        <v>7239</v>
      </c>
      <c r="C742" t="s">
        <v>5147</v>
      </c>
      <c r="D742" t="s">
        <v>6654</v>
      </c>
      <c r="E742" t="b">
        <v>1</v>
      </c>
    </row>
    <row r="743" spans="1:5">
      <c r="A743" t="s">
        <v>3435</v>
      </c>
      <c r="B743" t="s">
        <v>7258</v>
      </c>
      <c r="C743" t="s">
        <v>5147</v>
      </c>
      <c r="D743" t="s">
        <v>6654</v>
      </c>
      <c r="E743" t="b">
        <v>1</v>
      </c>
    </row>
    <row r="744" spans="1:5">
      <c r="A744" t="s">
        <v>1549</v>
      </c>
      <c r="B744" t="s">
        <v>7260</v>
      </c>
      <c r="C744" t="s">
        <v>5147</v>
      </c>
      <c r="D744" t="s">
        <v>6654</v>
      </c>
      <c r="E744" t="b">
        <v>1</v>
      </c>
    </row>
    <row r="745" spans="1:5">
      <c r="A745" t="s">
        <v>1677</v>
      </c>
      <c r="B745" t="s">
        <v>7262</v>
      </c>
      <c r="C745" t="s">
        <v>5147</v>
      </c>
      <c r="D745" t="s">
        <v>6654</v>
      </c>
      <c r="E745" t="b">
        <v>1</v>
      </c>
    </row>
    <row r="746" spans="1:5">
      <c r="A746" t="s">
        <v>7236</v>
      </c>
      <c r="B746" t="s">
        <v>7237</v>
      </c>
      <c r="C746" t="s">
        <v>5147</v>
      </c>
      <c r="D746" t="s">
        <v>6654</v>
      </c>
      <c r="E746" t="b">
        <v>1</v>
      </c>
    </row>
    <row r="747" spans="1:5">
      <c r="A747" t="s">
        <v>7240</v>
      </c>
      <c r="B747" t="s">
        <v>7241</v>
      </c>
      <c r="C747" t="s">
        <v>5147</v>
      </c>
      <c r="D747" t="s">
        <v>6654</v>
      </c>
      <c r="E747" t="b">
        <v>1</v>
      </c>
    </row>
    <row r="748" spans="1:5">
      <c r="A748" t="s">
        <v>7417</v>
      </c>
      <c r="B748" t="s">
        <v>7418</v>
      </c>
      <c r="C748" t="s">
        <v>5147</v>
      </c>
      <c r="D748" t="s">
        <v>6654</v>
      </c>
      <c r="E748" t="b">
        <v>1</v>
      </c>
    </row>
    <row r="749" spans="1:5">
      <c r="A749" t="s">
        <v>7419</v>
      </c>
      <c r="B749" t="s">
        <v>7420</v>
      </c>
      <c r="C749" t="s">
        <v>5147</v>
      </c>
      <c r="D749" t="s">
        <v>6654</v>
      </c>
      <c r="E749" t="b">
        <v>1</v>
      </c>
    </row>
    <row r="750" spans="1:5">
      <c r="A750" t="s">
        <v>3113</v>
      </c>
      <c r="B750" t="s">
        <v>6952</v>
      </c>
      <c r="C750" t="s">
        <v>5147</v>
      </c>
      <c r="D750" t="s">
        <v>6654</v>
      </c>
      <c r="E750" t="b">
        <v>1</v>
      </c>
    </row>
    <row r="751" spans="1:5">
      <c r="A751" t="s">
        <v>1111</v>
      </c>
      <c r="B751" t="s">
        <v>6953</v>
      </c>
      <c r="C751" t="s">
        <v>5147</v>
      </c>
      <c r="D751" t="s">
        <v>6654</v>
      </c>
      <c r="E751" t="b">
        <v>1</v>
      </c>
    </row>
    <row r="752" spans="1:5">
      <c r="A752" t="s">
        <v>6929</v>
      </c>
      <c r="B752" t="s">
        <v>6930</v>
      </c>
      <c r="C752" t="s">
        <v>5147</v>
      </c>
      <c r="D752" t="s">
        <v>6654</v>
      </c>
      <c r="E752" t="b">
        <v>1</v>
      </c>
    </row>
    <row r="753" spans="1:5">
      <c r="A753" t="s">
        <v>6931</v>
      </c>
      <c r="B753" t="s">
        <v>6932</v>
      </c>
      <c r="C753" t="s">
        <v>5147</v>
      </c>
      <c r="D753" t="s">
        <v>6654</v>
      </c>
      <c r="E753" t="b">
        <v>1</v>
      </c>
    </row>
    <row r="754" spans="1:5">
      <c r="A754" t="s">
        <v>6933</v>
      </c>
      <c r="B754" t="s">
        <v>6934</v>
      </c>
      <c r="C754" t="s">
        <v>5147</v>
      </c>
      <c r="D754" t="s">
        <v>6654</v>
      </c>
      <c r="E754" t="b">
        <v>1</v>
      </c>
    </row>
    <row r="755" spans="1:5">
      <c r="A755" t="s">
        <v>6935</v>
      </c>
      <c r="B755" t="s">
        <v>6936</v>
      </c>
      <c r="C755" t="s">
        <v>5147</v>
      </c>
      <c r="D755" t="s">
        <v>6654</v>
      </c>
      <c r="E755" t="b">
        <v>1</v>
      </c>
    </row>
    <row r="756" spans="1:5">
      <c r="A756" t="s">
        <v>1415</v>
      </c>
      <c r="B756" t="s">
        <v>6951</v>
      </c>
      <c r="C756" t="s">
        <v>5147</v>
      </c>
      <c r="D756" t="s">
        <v>6654</v>
      </c>
      <c r="E756" t="b">
        <v>1</v>
      </c>
    </row>
    <row r="757" spans="1:5">
      <c r="A757" t="s">
        <v>6945</v>
      </c>
      <c r="B757" t="s">
        <v>6946</v>
      </c>
      <c r="C757" t="s">
        <v>5147</v>
      </c>
      <c r="D757" t="s">
        <v>6654</v>
      </c>
      <c r="E757" t="b">
        <v>1</v>
      </c>
    </row>
    <row r="758" spans="1:5">
      <c r="A758" t="s">
        <v>6844</v>
      </c>
      <c r="B758" t="s">
        <v>6845</v>
      </c>
      <c r="C758" t="s">
        <v>5147</v>
      </c>
      <c r="D758" t="s">
        <v>6654</v>
      </c>
      <c r="E758" t="b">
        <v>1</v>
      </c>
    </row>
    <row r="759" spans="1:5">
      <c r="A759" t="s">
        <v>6941</v>
      </c>
      <c r="B759" t="s">
        <v>6942</v>
      </c>
      <c r="C759" t="s">
        <v>5147</v>
      </c>
      <c r="D759" t="s">
        <v>6654</v>
      </c>
      <c r="E759" t="b">
        <v>1</v>
      </c>
    </row>
    <row r="760" spans="1:5">
      <c r="A760" t="s">
        <v>6943</v>
      </c>
      <c r="B760" t="s">
        <v>6944</v>
      </c>
      <c r="C760" t="s">
        <v>5147</v>
      </c>
      <c r="D760" t="s">
        <v>6654</v>
      </c>
      <c r="E760" t="b">
        <v>1</v>
      </c>
    </row>
    <row r="761" spans="1:5">
      <c r="A761" t="s">
        <v>6937</v>
      </c>
      <c r="B761" t="s">
        <v>6938</v>
      </c>
      <c r="C761" t="s">
        <v>5147</v>
      </c>
      <c r="D761" t="s">
        <v>6654</v>
      </c>
      <c r="E761" t="b">
        <v>1</v>
      </c>
    </row>
    <row r="762" spans="1:5">
      <c r="A762" t="s">
        <v>6939</v>
      </c>
      <c r="B762" t="s">
        <v>6940</v>
      </c>
      <c r="C762" t="s">
        <v>5147</v>
      </c>
      <c r="D762" t="s">
        <v>6654</v>
      </c>
      <c r="E762" t="b">
        <v>1</v>
      </c>
    </row>
    <row r="763" spans="1:5">
      <c r="A763" t="s">
        <v>6947</v>
      </c>
      <c r="B763" t="s">
        <v>6948</v>
      </c>
      <c r="C763" t="s">
        <v>5147</v>
      </c>
      <c r="D763" t="s">
        <v>6654</v>
      </c>
      <c r="E763" t="b">
        <v>1</v>
      </c>
    </row>
    <row r="764" spans="1:5">
      <c r="A764" t="s">
        <v>6949</v>
      </c>
      <c r="B764" t="s">
        <v>6950</v>
      </c>
      <c r="C764" t="s">
        <v>5147</v>
      </c>
      <c r="D764" t="s">
        <v>6654</v>
      </c>
      <c r="E764" t="b">
        <v>1</v>
      </c>
    </row>
    <row r="765" spans="1:5">
      <c r="A765" t="s">
        <v>6842</v>
      </c>
      <c r="B765" t="s">
        <v>6843</v>
      </c>
      <c r="C765" t="s">
        <v>5147</v>
      </c>
      <c r="D765" t="s">
        <v>6654</v>
      </c>
      <c r="E765" t="b">
        <v>1</v>
      </c>
    </row>
    <row r="766" spans="1:5">
      <c r="A766" t="s">
        <v>7092</v>
      </c>
      <c r="B766" t="s">
        <v>7093</v>
      </c>
      <c r="C766" t="s">
        <v>5147</v>
      </c>
      <c r="D766" t="s">
        <v>6654</v>
      </c>
      <c r="E766" t="b">
        <v>1</v>
      </c>
    </row>
    <row r="767" spans="1:5">
      <c r="A767" t="s">
        <v>7518</v>
      </c>
      <c r="B767" t="s">
        <v>7519</v>
      </c>
      <c r="C767" t="s">
        <v>5147</v>
      </c>
      <c r="D767" t="s">
        <v>6654</v>
      </c>
      <c r="E767" t="b">
        <v>1</v>
      </c>
    </row>
    <row r="768" spans="1:5">
      <c r="A768" t="s">
        <v>7520</v>
      </c>
      <c r="B768" t="s">
        <v>7521</v>
      </c>
      <c r="C768" t="s">
        <v>5147</v>
      </c>
      <c r="D768" t="s">
        <v>6654</v>
      </c>
      <c r="E768" t="b">
        <v>1</v>
      </c>
    </row>
    <row r="769" spans="1:5">
      <c r="A769" t="s">
        <v>7522</v>
      </c>
      <c r="B769" t="s">
        <v>7523</v>
      </c>
      <c r="C769" t="s">
        <v>5147</v>
      </c>
      <c r="D769" t="s">
        <v>6654</v>
      </c>
      <c r="E769" t="b">
        <v>1</v>
      </c>
    </row>
    <row r="770" spans="1:5">
      <c r="A770" t="s">
        <v>7094</v>
      </c>
      <c r="B770" t="s">
        <v>7095</v>
      </c>
      <c r="C770" t="s">
        <v>5147</v>
      </c>
      <c r="D770" t="s">
        <v>6654</v>
      </c>
      <c r="E770" t="b">
        <v>1</v>
      </c>
    </row>
  </sheetData>
  <pageMargins left="0.75" right="0.75" top="1" bottom="1" header="0.5" footer="0.5"/>
  <tableParts count="1">
    <tablePart r:id="rId1"/>
  </tableParts>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D3E73-3F7F-4C74-BE24-D56A93E9A6D3}">
  <dimension ref="A1:E64"/>
  <sheetViews>
    <sheetView workbookViewId="0">
      <selection activeCell="A2" sqref="A2:E6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5137</v>
      </c>
      <c r="B2" t="s">
        <v>6655</v>
      </c>
      <c r="C2" t="s">
        <v>5137</v>
      </c>
      <c r="D2" t="s">
        <v>6644</v>
      </c>
      <c r="E2" t="b">
        <v>1</v>
      </c>
    </row>
    <row r="3" spans="1:5">
      <c r="A3" t="s">
        <v>5182</v>
      </c>
      <c r="B3" t="s">
        <v>6704</v>
      </c>
      <c r="C3" t="s">
        <v>5137</v>
      </c>
      <c r="D3" t="s">
        <v>6644</v>
      </c>
      <c r="E3" t="b">
        <v>1</v>
      </c>
    </row>
    <row r="4" spans="1:5">
      <c r="A4" t="s">
        <v>5127</v>
      </c>
      <c r="B4" t="s">
        <v>6656</v>
      </c>
      <c r="C4" t="s">
        <v>5137</v>
      </c>
      <c r="D4" t="s">
        <v>6644</v>
      </c>
      <c r="E4" t="b">
        <v>1</v>
      </c>
    </row>
    <row r="5" spans="1:5">
      <c r="A5" t="s">
        <v>5129</v>
      </c>
      <c r="B5" t="s">
        <v>6657</v>
      </c>
      <c r="C5" t="s">
        <v>5137</v>
      </c>
      <c r="D5" t="s">
        <v>6644</v>
      </c>
      <c r="E5" t="b">
        <v>1</v>
      </c>
    </row>
    <row r="6" spans="1:5">
      <c r="A6" t="s">
        <v>5131</v>
      </c>
      <c r="B6" t="s">
        <v>6658</v>
      </c>
      <c r="C6" t="s">
        <v>5137</v>
      </c>
      <c r="D6" t="s">
        <v>6644</v>
      </c>
      <c r="E6" t="b">
        <v>1</v>
      </c>
    </row>
    <row r="7" spans="1:5">
      <c r="A7" t="s">
        <v>5133</v>
      </c>
      <c r="B7" t="s">
        <v>6659</v>
      </c>
      <c r="C7" t="s">
        <v>5137</v>
      </c>
      <c r="D7" t="s">
        <v>6644</v>
      </c>
      <c r="E7" t="b">
        <v>1</v>
      </c>
    </row>
    <row r="8" spans="1:5">
      <c r="A8" t="s">
        <v>5135</v>
      </c>
      <c r="B8" t="s">
        <v>6660</v>
      </c>
      <c r="C8" t="s">
        <v>5137</v>
      </c>
      <c r="D8" t="s">
        <v>6644</v>
      </c>
      <c r="E8" t="b">
        <v>1</v>
      </c>
    </row>
    <row r="9" spans="1:5">
      <c r="A9" t="s">
        <v>5139</v>
      </c>
      <c r="B9" t="s">
        <v>6661</v>
      </c>
      <c r="C9" t="s">
        <v>5137</v>
      </c>
      <c r="D9" t="s">
        <v>6644</v>
      </c>
      <c r="E9" t="b">
        <v>1</v>
      </c>
    </row>
    <row r="10" spans="1:5">
      <c r="A10" t="s">
        <v>5141</v>
      </c>
      <c r="B10" t="s">
        <v>6662</v>
      </c>
      <c r="C10" t="s">
        <v>5137</v>
      </c>
      <c r="D10" t="s">
        <v>6644</v>
      </c>
      <c r="E10" t="b">
        <v>1</v>
      </c>
    </row>
    <row r="11" spans="1:5">
      <c r="A11" t="s">
        <v>5143</v>
      </c>
      <c r="B11" t="s">
        <v>6663</v>
      </c>
      <c r="C11" t="s">
        <v>5137</v>
      </c>
      <c r="D11" t="s">
        <v>6644</v>
      </c>
      <c r="E11" t="b">
        <v>1</v>
      </c>
    </row>
    <row r="12" spans="1:5">
      <c r="A12" t="s">
        <v>5145</v>
      </c>
      <c r="B12" t="s">
        <v>6645</v>
      </c>
      <c r="C12" t="s">
        <v>5127</v>
      </c>
      <c r="D12" t="s">
        <v>6645</v>
      </c>
      <c r="E12" t="b">
        <v>1</v>
      </c>
    </row>
    <row r="13" spans="1:5">
      <c r="A13" t="s">
        <v>5149</v>
      </c>
      <c r="B13" t="s">
        <v>6665</v>
      </c>
      <c r="C13" t="s">
        <v>5129</v>
      </c>
      <c r="D13" t="s">
        <v>6646</v>
      </c>
      <c r="E13" t="b">
        <v>1</v>
      </c>
    </row>
    <row r="14" spans="1:5">
      <c r="A14" t="s">
        <v>5151</v>
      </c>
      <c r="B14" t="s">
        <v>6666</v>
      </c>
      <c r="C14" t="s">
        <v>5129</v>
      </c>
      <c r="D14" t="s">
        <v>6646</v>
      </c>
      <c r="E14" t="b">
        <v>1</v>
      </c>
    </row>
    <row r="15" spans="1:5">
      <c r="A15" t="s">
        <v>5153</v>
      </c>
      <c r="B15" t="s">
        <v>6668</v>
      </c>
      <c r="C15" t="s">
        <v>5129</v>
      </c>
      <c r="D15" t="s">
        <v>6646</v>
      </c>
      <c r="E15" t="b">
        <v>1</v>
      </c>
    </row>
    <row r="16" spans="1:5">
      <c r="A16" t="s">
        <v>5191</v>
      </c>
      <c r="B16" t="s">
        <v>6669</v>
      </c>
      <c r="C16" t="s">
        <v>5129</v>
      </c>
      <c r="D16" t="s">
        <v>6646</v>
      </c>
      <c r="E16" t="b">
        <v>1</v>
      </c>
    </row>
    <row r="17" spans="1:5">
      <c r="A17" t="s">
        <v>5193</v>
      </c>
      <c r="B17" t="s">
        <v>6670</v>
      </c>
      <c r="C17" t="s">
        <v>5129</v>
      </c>
      <c r="D17" t="s">
        <v>6646</v>
      </c>
      <c r="E17" t="b">
        <v>1</v>
      </c>
    </row>
    <row r="18" spans="1:5">
      <c r="A18" t="s">
        <v>5147</v>
      </c>
      <c r="B18" t="s">
        <v>6664</v>
      </c>
      <c r="C18" t="s">
        <v>5129</v>
      </c>
      <c r="D18" t="s">
        <v>6646</v>
      </c>
      <c r="E18" t="b">
        <v>1</v>
      </c>
    </row>
    <row r="19" spans="1:5">
      <c r="A19" t="s">
        <v>5196</v>
      </c>
      <c r="B19" t="s">
        <v>6671</v>
      </c>
      <c r="C19" t="s">
        <v>5131</v>
      </c>
      <c r="D19" t="s">
        <v>6647</v>
      </c>
      <c r="E19" t="b">
        <v>1</v>
      </c>
    </row>
    <row r="20" spans="1:5">
      <c r="A20" t="s">
        <v>5198</v>
      </c>
      <c r="B20" t="s">
        <v>6672</v>
      </c>
      <c r="C20" t="s">
        <v>5131</v>
      </c>
      <c r="D20" t="s">
        <v>6647</v>
      </c>
      <c r="E20" t="b">
        <v>1</v>
      </c>
    </row>
    <row r="21" spans="1:5">
      <c r="A21" t="s">
        <v>5204</v>
      </c>
      <c r="B21" t="s">
        <v>6675</v>
      </c>
      <c r="C21" t="s">
        <v>5131</v>
      </c>
      <c r="D21" t="s">
        <v>6647</v>
      </c>
      <c r="E21" t="b">
        <v>1</v>
      </c>
    </row>
    <row r="22" spans="1:5">
      <c r="A22" t="s">
        <v>5200</v>
      </c>
      <c r="B22" t="s">
        <v>6673</v>
      </c>
      <c r="C22" t="s">
        <v>5131</v>
      </c>
      <c r="D22" t="s">
        <v>6647</v>
      </c>
      <c r="E22" t="b">
        <v>1</v>
      </c>
    </row>
    <row r="23" spans="1:5">
      <c r="A23" t="s">
        <v>5202</v>
      </c>
      <c r="B23" t="s">
        <v>6674</v>
      </c>
      <c r="C23" t="s">
        <v>5131</v>
      </c>
      <c r="D23" t="s">
        <v>6647</v>
      </c>
      <c r="E23" t="b">
        <v>1</v>
      </c>
    </row>
    <row r="24" spans="1:5">
      <c r="A24" t="s">
        <v>5402</v>
      </c>
      <c r="B24" t="s">
        <v>6667</v>
      </c>
      <c r="C24" t="s">
        <v>5402</v>
      </c>
      <c r="D24" t="s">
        <v>5434</v>
      </c>
      <c r="E24" t="b">
        <v>1</v>
      </c>
    </row>
    <row r="25" spans="1:5">
      <c r="A25" t="s">
        <v>2539</v>
      </c>
      <c r="B25" t="s">
        <v>6645</v>
      </c>
      <c r="C25" t="s">
        <v>5133</v>
      </c>
      <c r="D25" t="s">
        <v>6648</v>
      </c>
      <c r="E25" t="b">
        <v>1</v>
      </c>
    </row>
    <row r="26" spans="1:5">
      <c r="A26" t="s">
        <v>5208</v>
      </c>
      <c r="B26" t="s">
        <v>6676</v>
      </c>
      <c r="C26" t="s">
        <v>5133</v>
      </c>
      <c r="D26" t="s">
        <v>6648</v>
      </c>
      <c r="E26" t="b">
        <v>1</v>
      </c>
    </row>
    <row r="27" spans="1:5">
      <c r="A27" t="s">
        <v>5210</v>
      </c>
      <c r="B27" t="s">
        <v>6677</v>
      </c>
      <c r="C27" t="s">
        <v>5133</v>
      </c>
      <c r="D27" t="s">
        <v>6648</v>
      </c>
      <c r="E27" t="b">
        <v>1</v>
      </c>
    </row>
    <row r="28" spans="1:5">
      <c r="A28" t="s">
        <v>2999</v>
      </c>
      <c r="B28" t="s">
        <v>6702</v>
      </c>
      <c r="C28" t="s">
        <v>5133</v>
      </c>
      <c r="D28" t="s">
        <v>6648</v>
      </c>
      <c r="E28" t="b">
        <v>1</v>
      </c>
    </row>
    <row r="29" spans="1:5">
      <c r="A29" t="s">
        <v>1315</v>
      </c>
      <c r="B29" t="s">
        <v>6703</v>
      </c>
      <c r="C29" t="s">
        <v>5133</v>
      </c>
      <c r="D29" t="s">
        <v>6648</v>
      </c>
      <c r="E29" t="b">
        <v>1</v>
      </c>
    </row>
    <row r="30" spans="1:5">
      <c r="A30" t="s">
        <v>5187</v>
      </c>
      <c r="B30" t="s">
        <v>6650</v>
      </c>
      <c r="C30" t="s">
        <v>5133</v>
      </c>
      <c r="D30" t="s">
        <v>6648</v>
      </c>
      <c r="E30" t="b">
        <v>1</v>
      </c>
    </row>
    <row r="31" spans="1:5">
      <c r="A31" t="s">
        <v>5213</v>
      </c>
      <c r="B31" t="s">
        <v>6678</v>
      </c>
      <c r="C31" t="s">
        <v>5135</v>
      </c>
      <c r="D31" t="s">
        <v>6649</v>
      </c>
      <c r="E31" t="b">
        <v>1</v>
      </c>
    </row>
    <row r="32" spans="1:5">
      <c r="A32" t="s">
        <v>5215</v>
      </c>
      <c r="B32" t="s">
        <v>6650</v>
      </c>
      <c r="C32" t="s">
        <v>5139</v>
      </c>
      <c r="D32" t="s">
        <v>6650</v>
      </c>
      <c r="E32" t="b">
        <v>1</v>
      </c>
    </row>
    <row r="33" spans="1:5">
      <c r="A33" t="s">
        <v>5219</v>
      </c>
      <c r="B33" t="s">
        <v>6679</v>
      </c>
      <c r="C33" t="s">
        <v>5141</v>
      </c>
      <c r="D33" t="s">
        <v>6651</v>
      </c>
      <c r="E33" t="b">
        <v>1</v>
      </c>
    </row>
    <row r="34" spans="1:5">
      <c r="A34" t="s">
        <v>5057</v>
      </c>
      <c r="B34" t="s">
        <v>6701</v>
      </c>
      <c r="C34" t="s">
        <v>5141</v>
      </c>
      <c r="D34" t="s">
        <v>6651</v>
      </c>
      <c r="E34" t="b">
        <v>1</v>
      </c>
    </row>
    <row r="35" spans="1:5">
      <c r="A35" t="s">
        <v>3545</v>
      </c>
      <c r="B35" t="s">
        <v>6705</v>
      </c>
      <c r="C35" t="s">
        <v>5141</v>
      </c>
      <c r="D35" t="s">
        <v>6651</v>
      </c>
      <c r="E35" t="b">
        <v>1</v>
      </c>
    </row>
    <row r="36" spans="1:5">
      <c r="A36" t="s">
        <v>5221</v>
      </c>
      <c r="B36" t="s">
        <v>6680</v>
      </c>
      <c r="C36" t="s">
        <v>5141</v>
      </c>
      <c r="D36" t="s">
        <v>6651</v>
      </c>
      <c r="E36" t="b">
        <v>1</v>
      </c>
    </row>
    <row r="37" spans="1:5">
      <c r="A37" t="s">
        <v>5225</v>
      </c>
      <c r="B37" t="s">
        <v>6681</v>
      </c>
      <c r="C37" t="s">
        <v>5141</v>
      </c>
      <c r="D37" t="s">
        <v>6651</v>
      </c>
      <c r="E37" t="b">
        <v>1</v>
      </c>
    </row>
    <row r="38" spans="1:5">
      <c r="A38" t="s">
        <v>5227</v>
      </c>
      <c r="B38" t="s">
        <v>6682</v>
      </c>
      <c r="C38" t="s">
        <v>5141</v>
      </c>
      <c r="D38" t="s">
        <v>6651</v>
      </c>
      <c r="E38" t="b">
        <v>1</v>
      </c>
    </row>
    <row r="39" spans="1:5">
      <c r="A39" t="s">
        <v>5229</v>
      </c>
      <c r="B39" t="s">
        <v>6683</v>
      </c>
      <c r="C39" t="s">
        <v>5141</v>
      </c>
      <c r="D39" t="s">
        <v>6651</v>
      </c>
      <c r="E39" t="b">
        <v>1</v>
      </c>
    </row>
    <row r="40" spans="1:5">
      <c r="A40" t="s">
        <v>5231</v>
      </c>
      <c r="B40" t="s">
        <v>6652</v>
      </c>
      <c r="C40" t="s">
        <v>5143</v>
      </c>
      <c r="D40" t="s">
        <v>6652</v>
      </c>
      <c r="E40" t="b">
        <v>1</v>
      </c>
    </row>
    <row r="41" spans="1:5">
      <c r="A41" t="s">
        <v>5233</v>
      </c>
      <c r="B41" t="s">
        <v>6684</v>
      </c>
      <c r="C41" t="s">
        <v>5145</v>
      </c>
      <c r="D41" t="s">
        <v>6653</v>
      </c>
      <c r="E41" t="b">
        <v>1</v>
      </c>
    </row>
    <row r="42" spans="1:5">
      <c r="A42" t="s">
        <v>5235</v>
      </c>
      <c r="B42" t="s">
        <v>6685</v>
      </c>
      <c r="C42" t="s">
        <v>5145</v>
      </c>
      <c r="D42" t="s">
        <v>6653</v>
      </c>
      <c r="E42" t="b">
        <v>1</v>
      </c>
    </row>
    <row r="43" spans="1:5">
      <c r="A43" t="s">
        <v>5237</v>
      </c>
      <c r="B43" t="s">
        <v>6686</v>
      </c>
      <c r="C43" t="s">
        <v>5145</v>
      </c>
      <c r="D43" t="s">
        <v>6653</v>
      </c>
      <c r="E43" t="b">
        <v>1</v>
      </c>
    </row>
    <row r="44" spans="1:5">
      <c r="A44" t="s">
        <v>5245</v>
      </c>
      <c r="B44" t="s">
        <v>6687</v>
      </c>
      <c r="C44" t="s">
        <v>5145</v>
      </c>
      <c r="D44" t="s">
        <v>6653</v>
      </c>
      <c r="E44" t="b">
        <v>1</v>
      </c>
    </row>
    <row r="45" spans="1:5">
      <c r="A45" t="s">
        <v>5248</v>
      </c>
      <c r="B45" t="s">
        <v>6688</v>
      </c>
      <c r="C45" t="s">
        <v>5145</v>
      </c>
      <c r="D45" t="s">
        <v>6653</v>
      </c>
      <c r="E45" t="b">
        <v>1</v>
      </c>
    </row>
    <row r="46" spans="1:5">
      <c r="A46" t="s">
        <v>5250</v>
      </c>
      <c r="B46" t="s">
        <v>6689</v>
      </c>
      <c r="C46" t="s">
        <v>5145</v>
      </c>
      <c r="D46" t="s">
        <v>6653</v>
      </c>
      <c r="E46" t="b">
        <v>1</v>
      </c>
    </row>
    <row r="47" spans="1:5">
      <c r="A47" t="s">
        <v>5252</v>
      </c>
      <c r="B47" t="s">
        <v>6673</v>
      </c>
      <c r="C47" t="s">
        <v>5145</v>
      </c>
      <c r="D47" t="s">
        <v>6653</v>
      </c>
      <c r="E47" t="b">
        <v>1</v>
      </c>
    </row>
    <row r="48" spans="1:5">
      <c r="A48" t="s">
        <v>3107</v>
      </c>
      <c r="B48" t="s">
        <v>6674</v>
      </c>
      <c r="C48" t="s">
        <v>5145</v>
      </c>
      <c r="D48" t="s">
        <v>6653</v>
      </c>
      <c r="E48" t="b">
        <v>1</v>
      </c>
    </row>
    <row r="49" spans="1:5">
      <c r="A49" t="s">
        <v>4089</v>
      </c>
      <c r="B49" t="s">
        <v>6674</v>
      </c>
      <c r="C49" t="s">
        <v>5145</v>
      </c>
      <c r="D49" t="s">
        <v>6653</v>
      </c>
      <c r="E49" t="b">
        <v>1</v>
      </c>
    </row>
    <row r="50" spans="1:5">
      <c r="A50" t="s">
        <v>777</v>
      </c>
      <c r="B50" t="s">
        <v>6690</v>
      </c>
      <c r="C50" t="s">
        <v>5147</v>
      </c>
      <c r="D50" t="s">
        <v>6654</v>
      </c>
      <c r="E50" t="b">
        <v>1</v>
      </c>
    </row>
    <row r="51" spans="1:5">
      <c r="A51" t="s">
        <v>1975</v>
      </c>
      <c r="B51" t="s">
        <v>6691</v>
      </c>
      <c r="C51" t="s">
        <v>5147</v>
      </c>
      <c r="D51" t="s">
        <v>6654</v>
      </c>
      <c r="E51" t="b">
        <v>1</v>
      </c>
    </row>
    <row r="52" spans="1:5">
      <c r="A52" t="s">
        <v>5261</v>
      </c>
      <c r="B52" t="s">
        <v>6692</v>
      </c>
      <c r="C52" t="s">
        <v>5147</v>
      </c>
      <c r="D52" t="s">
        <v>6654</v>
      </c>
      <c r="E52" t="b">
        <v>1</v>
      </c>
    </row>
    <row r="53" spans="1:5">
      <c r="A53" t="s">
        <v>5115</v>
      </c>
      <c r="B53" t="s">
        <v>6656</v>
      </c>
      <c r="C53" t="s">
        <v>5147</v>
      </c>
      <c r="D53" t="s">
        <v>6654</v>
      </c>
      <c r="E53" t="b">
        <v>1</v>
      </c>
    </row>
    <row r="54" spans="1:5">
      <c r="A54" t="s">
        <v>3673</v>
      </c>
      <c r="B54" t="s">
        <v>6705</v>
      </c>
      <c r="C54" t="s">
        <v>5147</v>
      </c>
      <c r="D54" t="s">
        <v>6654</v>
      </c>
      <c r="E54" t="b">
        <v>1</v>
      </c>
    </row>
    <row r="55" spans="1:5">
      <c r="A55" t="s">
        <v>2663</v>
      </c>
      <c r="B55" t="s">
        <v>6693</v>
      </c>
      <c r="C55" t="s">
        <v>5147</v>
      </c>
      <c r="D55" t="s">
        <v>6654</v>
      </c>
      <c r="E55" t="b">
        <v>1</v>
      </c>
    </row>
    <row r="56" spans="1:5">
      <c r="A56" t="s">
        <v>4035</v>
      </c>
      <c r="B56" t="s">
        <v>6658</v>
      </c>
      <c r="C56" t="s">
        <v>5147</v>
      </c>
      <c r="D56" t="s">
        <v>6654</v>
      </c>
      <c r="E56" t="b">
        <v>1</v>
      </c>
    </row>
    <row r="57" spans="1:5">
      <c r="A57" t="s">
        <v>2513</v>
      </c>
      <c r="B57" t="s">
        <v>6694</v>
      </c>
      <c r="C57" t="s">
        <v>5147</v>
      </c>
      <c r="D57" t="s">
        <v>6654</v>
      </c>
      <c r="E57" t="b">
        <v>1</v>
      </c>
    </row>
    <row r="58" spans="1:5">
      <c r="A58" t="s">
        <v>3973</v>
      </c>
      <c r="B58" t="s">
        <v>6695</v>
      </c>
      <c r="C58" t="s">
        <v>5147</v>
      </c>
      <c r="D58" t="s">
        <v>6654</v>
      </c>
      <c r="E58" t="b">
        <v>1</v>
      </c>
    </row>
    <row r="59" spans="1:5">
      <c r="A59" t="s">
        <v>449</v>
      </c>
      <c r="B59" t="s">
        <v>6661</v>
      </c>
      <c r="C59" t="s">
        <v>5147</v>
      </c>
      <c r="D59" t="s">
        <v>6654</v>
      </c>
      <c r="E59" t="b">
        <v>1</v>
      </c>
    </row>
    <row r="60" spans="1:5">
      <c r="A60" t="s">
        <v>4051</v>
      </c>
      <c r="B60" t="s">
        <v>6696</v>
      </c>
      <c r="C60" t="s">
        <v>5147</v>
      </c>
      <c r="D60" t="s">
        <v>6654</v>
      </c>
      <c r="E60" t="b">
        <v>1</v>
      </c>
    </row>
    <row r="61" spans="1:5">
      <c r="A61" t="s">
        <v>1439</v>
      </c>
      <c r="B61" t="s">
        <v>6697</v>
      </c>
      <c r="C61" t="s">
        <v>5147</v>
      </c>
      <c r="D61" t="s">
        <v>6654</v>
      </c>
      <c r="E61" t="b">
        <v>1</v>
      </c>
    </row>
    <row r="62" spans="1:5">
      <c r="A62" t="s">
        <v>2309</v>
      </c>
      <c r="B62" t="s">
        <v>6698</v>
      </c>
      <c r="C62" t="s">
        <v>5147</v>
      </c>
      <c r="D62" t="s">
        <v>6654</v>
      </c>
      <c r="E62" t="b">
        <v>1</v>
      </c>
    </row>
    <row r="63" spans="1:5">
      <c r="A63" t="s">
        <v>5267</v>
      </c>
      <c r="B63" t="s">
        <v>6699</v>
      </c>
      <c r="C63" t="s">
        <v>5147</v>
      </c>
      <c r="D63" t="s">
        <v>6654</v>
      </c>
      <c r="E63" t="b">
        <v>1</v>
      </c>
    </row>
    <row r="64" spans="1:5">
      <c r="A64" t="s">
        <v>839</v>
      </c>
      <c r="B64" t="s">
        <v>6700</v>
      </c>
      <c r="C64" t="s">
        <v>5147</v>
      </c>
      <c r="D64" t="s">
        <v>6654</v>
      </c>
      <c r="E64" t="b">
        <v>1</v>
      </c>
    </row>
  </sheetData>
  <pageMargins left="0.75" right="0.75" top="1" bottom="1" header="0.5" footer="0.5"/>
  <tableParts count="1">
    <tablePart r:id="rId1"/>
  </tableParts>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3D1FF-4D40-4E06-A33A-D504F60A02D3}">
  <dimension ref="A1:E13"/>
  <sheetViews>
    <sheetView workbookViewId="0">
      <selection activeCell="A2" sqref="A2:E1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5137</v>
      </c>
      <c r="B2" t="s">
        <v>6644</v>
      </c>
      <c r="E2" t="b">
        <v>1</v>
      </c>
    </row>
    <row r="3" spans="1:5">
      <c r="A3" t="s">
        <v>5127</v>
      </c>
      <c r="B3" t="s">
        <v>6645</v>
      </c>
      <c r="E3" t="b">
        <v>1</v>
      </c>
    </row>
    <row r="4" spans="1:5">
      <c r="A4" t="s">
        <v>5129</v>
      </c>
      <c r="B4" t="s">
        <v>6646</v>
      </c>
      <c r="E4" t="b">
        <v>1</v>
      </c>
    </row>
    <row r="5" spans="1:5">
      <c r="A5" t="s">
        <v>5131</v>
      </c>
      <c r="B5" t="s">
        <v>6647</v>
      </c>
      <c r="E5" t="b">
        <v>1</v>
      </c>
    </row>
    <row r="6" spans="1:5">
      <c r="A6" t="s">
        <v>5402</v>
      </c>
      <c r="B6" t="s">
        <v>5434</v>
      </c>
      <c r="E6" t="b">
        <v>1</v>
      </c>
    </row>
    <row r="7" spans="1:5">
      <c r="A7" t="s">
        <v>5133</v>
      </c>
      <c r="B7" t="s">
        <v>6648</v>
      </c>
      <c r="E7" t="b">
        <v>1</v>
      </c>
    </row>
    <row r="8" spans="1:5">
      <c r="A8" t="s">
        <v>5135</v>
      </c>
      <c r="B8" t="s">
        <v>6649</v>
      </c>
      <c r="E8" t="b">
        <v>1</v>
      </c>
    </row>
    <row r="9" spans="1:5">
      <c r="A9" t="s">
        <v>5139</v>
      </c>
      <c r="B9" t="s">
        <v>6650</v>
      </c>
      <c r="E9" t="b">
        <v>1</v>
      </c>
    </row>
    <row r="10" spans="1:5">
      <c r="A10" t="s">
        <v>5141</v>
      </c>
      <c r="B10" t="s">
        <v>6651</v>
      </c>
      <c r="E10" t="b">
        <v>1</v>
      </c>
    </row>
    <row r="11" spans="1:5">
      <c r="A11" t="s">
        <v>5143</v>
      </c>
      <c r="B11" t="s">
        <v>6652</v>
      </c>
      <c r="E11" t="b">
        <v>1</v>
      </c>
    </row>
    <row r="12" spans="1:5">
      <c r="A12" t="s">
        <v>5145</v>
      </c>
      <c r="B12" t="s">
        <v>6653</v>
      </c>
      <c r="E12" t="b">
        <v>1</v>
      </c>
    </row>
    <row r="13" spans="1:5">
      <c r="A13" t="s">
        <v>5147</v>
      </c>
      <c r="B13" t="s">
        <v>6654</v>
      </c>
      <c r="E13" t="b">
        <v>1</v>
      </c>
    </row>
  </sheetData>
  <pageMargins left="0.75" right="0.75" top="1" bottom="1" header="0.5" footer="0.5"/>
  <tableParts count="1">
    <tablePart r:id="rId1"/>
  </tableParts>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EB829-7134-40D1-91B1-36DD3272E0F3}">
  <dimension ref="A1:E91"/>
  <sheetViews>
    <sheetView workbookViewId="0">
      <selection activeCell="A2" sqref="A2:E9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5137</v>
      </c>
      <c r="B2" t="s">
        <v>6552</v>
      </c>
      <c r="E2" t="b">
        <v>1</v>
      </c>
    </row>
    <row r="3" spans="1:5">
      <c r="A3" t="s">
        <v>4645</v>
      </c>
      <c r="B3" t="s">
        <v>6553</v>
      </c>
      <c r="E3" t="b">
        <v>1</v>
      </c>
    </row>
    <row r="4" spans="1:5">
      <c r="A4" t="s">
        <v>5456</v>
      </c>
      <c r="B4" t="s">
        <v>6554</v>
      </c>
      <c r="E4" t="b">
        <v>1</v>
      </c>
    </row>
    <row r="5" spans="1:5">
      <c r="A5" t="s">
        <v>679</v>
      </c>
      <c r="B5" t="s">
        <v>6598</v>
      </c>
      <c r="E5" t="b">
        <v>1</v>
      </c>
    </row>
    <row r="6" spans="1:5">
      <c r="A6" t="s">
        <v>6580</v>
      </c>
      <c r="B6" t="s">
        <v>6581</v>
      </c>
      <c r="E6" t="b">
        <v>1</v>
      </c>
    </row>
    <row r="7" spans="1:5">
      <c r="A7" t="s">
        <v>2231</v>
      </c>
      <c r="B7" t="s">
        <v>6556</v>
      </c>
      <c r="E7" t="b">
        <v>1</v>
      </c>
    </row>
    <row r="8" spans="1:5">
      <c r="A8" t="s">
        <v>919</v>
      </c>
      <c r="B8" t="s">
        <v>6557</v>
      </c>
      <c r="E8" t="b">
        <v>1</v>
      </c>
    </row>
    <row r="9" spans="1:5">
      <c r="A9" t="s">
        <v>3589</v>
      </c>
      <c r="B9" t="s">
        <v>6558</v>
      </c>
      <c r="E9" t="b">
        <v>1</v>
      </c>
    </row>
    <row r="10" spans="1:5">
      <c r="A10" t="s">
        <v>1779</v>
      </c>
      <c r="B10" t="s">
        <v>6559</v>
      </c>
      <c r="E10" t="b">
        <v>1</v>
      </c>
    </row>
    <row r="11" spans="1:5">
      <c r="A11" t="s">
        <v>1457</v>
      </c>
      <c r="B11" t="s">
        <v>6560</v>
      </c>
      <c r="E11" t="b">
        <v>1</v>
      </c>
    </row>
    <row r="12" spans="1:5">
      <c r="A12" t="s">
        <v>1521</v>
      </c>
      <c r="B12" t="s">
        <v>6561</v>
      </c>
      <c r="E12" t="b">
        <v>1</v>
      </c>
    </row>
    <row r="13" spans="1:5">
      <c r="A13" t="s">
        <v>699</v>
      </c>
      <c r="B13" t="s">
        <v>6562</v>
      </c>
      <c r="E13" t="b">
        <v>1</v>
      </c>
    </row>
    <row r="14" spans="1:5">
      <c r="A14" t="s">
        <v>2971</v>
      </c>
      <c r="B14" t="s">
        <v>6563</v>
      </c>
      <c r="E14" t="b">
        <v>1</v>
      </c>
    </row>
    <row r="15" spans="1:5">
      <c r="A15" t="s">
        <v>2035</v>
      </c>
      <c r="B15" t="s">
        <v>6564</v>
      </c>
      <c r="E15" t="b">
        <v>1</v>
      </c>
    </row>
    <row r="16" spans="1:5">
      <c r="A16" t="s">
        <v>5117</v>
      </c>
      <c r="B16" t="s">
        <v>6565</v>
      </c>
      <c r="E16" t="b">
        <v>1</v>
      </c>
    </row>
    <row r="17" spans="1:5">
      <c r="A17" t="s">
        <v>4173</v>
      </c>
      <c r="B17" t="s">
        <v>6566</v>
      </c>
      <c r="E17" t="b">
        <v>1</v>
      </c>
    </row>
    <row r="18" spans="1:5">
      <c r="A18" t="s">
        <v>2549</v>
      </c>
      <c r="B18" t="s">
        <v>6567</v>
      </c>
      <c r="E18" t="b">
        <v>1</v>
      </c>
    </row>
    <row r="19" spans="1:5">
      <c r="A19" t="s">
        <v>1515</v>
      </c>
      <c r="B19" t="s">
        <v>6568</v>
      </c>
      <c r="E19" t="b">
        <v>1</v>
      </c>
    </row>
    <row r="20" spans="1:5">
      <c r="A20" t="s">
        <v>3191</v>
      </c>
      <c r="B20" t="s">
        <v>6569</v>
      </c>
      <c r="E20" t="b">
        <v>1</v>
      </c>
    </row>
    <row r="21" spans="1:5">
      <c r="A21" t="s">
        <v>4571</v>
      </c>
      <c r="B21" t="s">
        <v>6570</v>
      </c>
      <c r="E21" t="b">
        <v>1</v>
      </c>
    </row>
    <row r="22" spans="1:5">
      <c r="A22" t="s">
        <v>1271</v>
      </c>
      <c r="B22" t="s">
        <v>6571</v>
      </c>
      <c r="E22" t="b">
        <v>1</v>
      </c>
    </row>
    <row r="23" spans="1:5">
      <c r="A23" t="s">
        <v>697</v>
      </c>
      <c r="B23" t="s">
        <v>6572</v>
      </c>
      <c r="E23" t="b">
        <v>1</v>
      </c>
    </row>
    <row r="24" spans="1:5">
      <c r="A24" t="s">
        <v>631</v>
      </c>
      <c r="B24" t="s">
        <v>6573</v>
      </c>
      <c r="E24" t="b">
        <v>1</v>
      </c>
    </row>
    <row r="25" spans="1:5">
      <c r="A25" t="s">
        <v>5461</v>
      </c>
      <c r="B25" t="s">
        <v>6574</v>
      </c>
      <c r="E25" t="b">
        <v>1</v>
      </c>
    </row>
    <row r="26" spans="1:5">
      <c r="A26" t="s">
        <v>2949</v>
      </c>
      <c r="B26" t="s">
        <v>6575</v>
      </c>
      <c r="E26" t="b">
        <v>1</v>
      </c>
    </row>
    <row r="27" spans="1:5">
      <c r="A27" t="s">
        <v>4451</v>
      </c>
      <c r="B27" t="s">
        <v>6576</v>
      </c>
      <c r="E27" t="b">
        <v>1</v>
      </c>
    </row>
    <row r="28" spans="1:5">
      <c r="A28" t="s">
        <v>4771</v>
      </c>
      <c r="B28" t="s">
        <v>6577</v>
      </c>
      <c r="E28" t="b">
        <v>1</v>
      </c>
    </row>
    <row r="29" spans="1:5">
      <c r="A29" t="s">
        <v>459</v>
      </c>
      <c r="B29" t="s">
        <v>6578</v>
      </c>
      <c r="E29" t="b">
        <v>1</v>
      </c>
    </row>
    <row r="30" spans="1:5">
      <c r="A30" t="s">
        <v>4967</v>
      </c>
      <c r="B30" t="s">
        <v>6579</v>
      </c>
      <c r="E30" t="b">
        <v>1</v>
      </c>
    </row>
    <row r="31" spans="1:5">
      <c r="A31" t="s">
        <v>6027</v>
      </c>
      <c r="B31" t="s">
        <v>6582</v>
      </c>
      <c r="E31" t="b">
        <v>1</v>
      </c>
    </row>
    <row r="32" spans="1:5">
      <c r="A32" t="s">
        <v>5462</v>
      </c>
      <c r="B32" t="s">
        <v>6583</v>
      </c>
      <c r="E32" t="b">
        <v>1</v>
      </c>
    </row>
    <row r="33" spans="1:5">
      <c r="A33" t="s">
        <v>4055</v>
      </c>
      <c r="B33" t="s">
        <v>6584</v>
      </c>
      <c r="E33" t="b">
        <v>1</v>
      </c>
    </row>
    <row r="34" spans="1:5">
      <c r="A34" t="s">
        <v>2039</v>
      </c>
      <c r="B34" t="s">
        <v>6585</v>
      </c>
      <c r="E34" t="b">
        <v>1</v>
      </c>
    </row>
    <row r="35" spans="1:5">
      <c r="A35" t="s">
        <v>1799</v>
      </c>
      <c r="B35" t="s">
        <v>6586</v>
      </c>
      <c r="E35" t="b">
        <v>1</v>
      </c>
    </row>
    <row r="36" spans="1:5">
      <c r="A36" t="s">
        <v>2301</v>
      </c>
      <c r="B36" t="s">
        <v>6587</v>
      </c>
      <c r="E36" t="b">
        <v>1</v>
      </c>
    </row>
    <row r="37" spans="1:5">
      <c r="A37" t="s">
        <v>2335</v>
      </c>
      <c r="B37" t="s">
        <v>6588</v>
      </c>
      <c r="E37" t="b">
        <v>1</v>
      </c>
    </row>
    <row r="38" spans="1:5">
      <c r="A38" t="s">
        <v>4193</v>
      </c>
      <c r="B38" t="s">
        <v>6589</v>
      </c>
      <c r="E38" t="b">
        <v>1</v>
      </c>
    </row>
    <row r="39" spans="1:5">
      <c r="A39" t="s">
        <v>2339</v>
      </c>
      <c r="B39" t="s">
        <v>6592</v>
      </c>
      <c r="E39" t="b">
        <v>1</v>
      </c>
    </row>
    <row r="40" spans="1:5">
      <c r="A40" t="s">
        <v>1043</v>
      </c>
      <c r="B40" t="s">
        <v>6593</v>
      </c>
      <c r="E40" t="b">
        <v>1</v>
      </c>
    </row>
    <row r="41" spans="1:5">
      <c r="A41" t="s">
        <v>6594</v>
      </c>
      <c r="B41" t="s">
        <v>6595</v>
      </c>
      <c r="E41" t="b">
        <v>1</v>
      </c>
    </row>
    <row r="42" spans="1:5">
      <c r="A42" t="s">
        <v>2457</v>
      </c>
      <c r="B42" t="s">
        <v>6590</v>
      </c>
      <c r="E42" t="b">
        <v>1</v>
      </c>
    </row>
    <row r="43" spans="1:5">
      <c r="A43" t="s">
        <v>2341</v>
      </c>
      <c r="B43" t="s">
        <v>6591</v>
      </c>
      <c r="E43" t="b">
        <v>1</v>
      </c>
    </row>
    <row r="44" spans="1:5">
      <c r="A44" t="s">
        <v>4657</v>
      </c>
      <c r="B44" t="s">
        <v>6608</v>
      </c>
      <c r="E44" t="b">
        <v>1</v>
      </c>
    </row>
    <row r="45" spans="1:5">
      <c r="A45" t="s">
        <v>1485</v>
      </c>
      <c r="B45" t="s">
        <v>6596</v>
      </c>
      <c r="E45" t="b">
        <v>1</v>
      </c>
    </row>
    <row r="46" spans="1:5">
      <c r="A46" t="s">
        <v>1171</v>
      </c>
      <c r="B46" t="s">
        <v>6597</v>
      </c>
      <c r="E46" t="b">
        <v>1</v>
      </c>
    </row>
    <row r="47" spans="1:5">
      <c r="A47" t="s">
        <v>5467</v>
      </c>
      <c r="B47" t="s">
        <v>6599</v>
      </c>
      <c r="E47" t="b">
        <v>1</v>
      </c>
    </row>
    <row r="48" spans="1:5">
      <c r="A48" t="s">
        <v>865</v>
      </c>
      <c r="B48" t="s">
        <v>6600</v>
      </c>
      <c r="E48" t="b">
        <v>1</v>
      </c>
    </row>
    <row r="49" spans="1:5">
      <c r="A49" t="s">
        <v>863</v>
      </c>
      <c r="B49" t="s">
        <v>6601</v>
      </c>
      <c r="E49" t="b">
        <v>1</v>
      </c>
    </row>
    <row r="50" spans="1:5">
      <c r="A50" t="s">
        <v>1463</v>
      </c>
      <c r="B50" t="s">
        <v>6602</v>
      </c>
      <c r="E50" t="b">
        <v>1</v>
      </c>
    </row>
    <row r="51" spans="1:5">
      <c r="A51" t="s">
        <v>2965</v>
      </c>
      <c r="B51" t="s">
        <v>6603</v>
      </c>
      <c r="E51" t="b">
        <v>1</v>
      </c>
    </row>
    <row r="52" spans="1:5">
      <c r="A52" t="s">
        <v>2365</v>
      </c>
      <c r="B52" t="s">
        <v>6604</v>
      </c>
      <c r="E52" t="b">
        <v>1</v>
      </c>
    </row>
    <row r="53" spans="1:5">
      <c r="A53" t="s">
        <v>1113</v>
      </c>
      <c r="B53" t="s">
        <v>6605</v>
      </c>
      <c r="E53" t="b">
        <v>1</v>
      </c>
    </row>
    <row r="54" spans="1:5">
      <c r="A54" t="s">
        <v>2123</v>
      </c>
      <c r="B54" t="s">
        <v>6606</v>
      </c>
      <c r="E54" t="b">
        <v>1</v>
      </c>
    </row>
    <row r="55" spans="1:5">
      <c r="A55" t="s">
        <v>2693</v>
      </c>
      <c r="B55" t="s">
        <v>6607</v>
      </c>
      <c r="E55" t="b">
        <v>1</v>
      </c>
    </row>
    <row r="56" spans="1:5">
      <c r="A56" t="s">
        <v>943</v>
      </c>
      <c r="B56" t="s">
        <v>6609</v>
      </c>
      <c r="E56" t="b">
        <v>1</v>
      </c>
    </row>
    <row r="57" spans="1:5">
      <c r="A57" t="s">
        <v>1843</v>
      </c>
      <c r="B57" t="s">
        <v>6610</v>
      </c>
      <c r="E57" t="b">
        <v>1</v>
      </c>
    </row>
    <row r="58" spans="1:5">
      <c r="A58" t="s">
        <v>2855</v>
      </c>
      <c r="B58" t="s">
        <v>6611</v>
      </c>
      <c r="E58" t="b">
        <v>1</v>
      </c>
    </row>
    <row r="59" spans="1:5">
      <c r="A59" t="s">
        <v>1641</v>
      </c>
      <c r="B59" t="s">
        <v>6612</v>
      </c>
      <c r="E59" t="b">
        <v>1</v>
      </c>
    </row>
    <row r="60" spans="1:5">
      <c r="A60" t="s">
        <v>4665</v>
      </c>
      <c r="B60" t="s">
        <v>6614</v>
      </c>
      <c r="E60" t="b">
        <v>1</v>
      </c>
    </row>
    <row r="61" spans="1:5">
      <c r="A61" t="s">
        <v>3999</v>
      </c>
      <c r="B61" t="s">
        <v>6615</v>
      </c>
      <c r="E61" t="b">
        <v>1</v>
      </c>
    </row>
    <row r="62" spans="1:5">
      <c r="A62" t="s">
        <v>5107</v>
      </c>
      <c r="B62" t="s">
        <v>6616</v>
      </c>
      <c r="E62" t="b">
        <v>1</v>
      </c>
    </row>
    <row r="63" spans="1:5">
      <c r="A63" t="s">
        <v>2873</v>
      </c>
      <c r="B63" t="s">
        <v>6617</v>
      </c>
      <c r="E63" t="b">
        <v>1</v>
      </c>
    </row>
    <row r="64" spans="1:5">
      <c r="A64" t="s">
        <v>605</v>
      </c>
      <c r="B64" t="s">
        <v>6618</v>
      </c>
      <c r="E64" t="b">
        <v>1</v>
      </c>
    </row>
    <row r="65" spans="1:5">
      <c r="A65" t="s">
        <v>1985</v>
      </c>
      <c r="B65" t="s">
        <v>6619</v>
      </c>
      <c r="E65" t="b">
        <v>1</v>
      </c>
    </row>
    <row r="66" spans="1:5">
      <c r="A66" t="s">
        <v>4961</v>
      </c>
      <c r="B66" t="s">
        <v>6620</v>
      </c>
      <c r="E66" t="b">
        <v>1</v>
      </c>
    </row>
    <row r="67" spans="1:5">
      <c r="A67" t="s">
        <v>2845</v>
      </c>
      <c r="B67" t="s">
        <v>6621</v>
      </c>
      <c r="E67" t="b">
        <v>1</v>
      </c>
    </row>
    <row r="68" spans="1:5">
      <c r="A68" t="s">
        <v>1059</v>
      </c>
      <c r="B68" t="s">
        <v>6622</v>
      </c>
      <c r="E68" t="b">
        <v>1</v>
      </c>
    </row>
    <row r="69" spans="1:5">
      <c r="A69" t="s">
        <v>4845</v>
      </c>
      <c r="B69" t="s">
        <v>6623</v>
      </c>
      <c r="E69" t="b">
        <v>1</v>
      </c>
    </row>
    <row r="70" spans="1:5">
      <c r="A70" t="s">
        <v>1363</v>
      </c>
      <c r="B70" t="s">
        <v>6624</v>
      </c>
      <c r="E70" t="b">
        <v>1</v>
      </c>
    </row>
    <row r="71" spans="1:5">
      <c r="A71" t="s">
        <v>1035</v>
      </c>
      <c r="B71" t="s">
        <v>6625</v>
      </c>
      <c r="E71" t="b">
        <v>1</v>
      </c>
    </row>
    <row r="72" spans="1:5">
      <c r="A72" t="s">
        <v>5103</v>
      </c>
      <c r="B72" t="s">
        <v>6626</v>
      </c>
      <c r="E72" t="b">
        <v>1</v>
      </c>
    </row>
    <row r="73" spans="1:5">
      <c r="A73" t="s">
        <v>923</v>
      </c>
      <c r="B73" t="s">
        <v>6627</v>
      </c>
      <c r="E73" t="b">
        <v>1</v>
      </c>
    </row>
    <row r="74" spans="1:5">
      <c r="A74" t="s">
        <v>3701</v>
      </c>
      <c r="B74" t="s">
        <v>6628</v>
      </c>
      <c r="E74" t="b">
        <v>1</v>
      </c>
    </row>
    <row r="75" spans="1:5">
      <c r="A75" t="s">
        <v>2923</v>
      </c>
      <c r="B75" t="s">
        <v>6629</v>
      </c>
      <c r="E75" t="b">
        <v>1</v>
      </c>
    </row>
    <row r="76" spans="1:5">
      <c r="A76" t="s">
        <v>487</v>
      </c>
      <c r="B76" t="s">
        <v>6630</v>
      </c>
      <c r="E76" t="b">
        <v>1</v>
      </c>
    </row>
    <row r="77" spans="1:5">
      <c r="A77" t="s">
        <v>5043</v>
      </c>
      <c r="B77" t="s">
        <v>6632</v>
      </c>
      <c r="E77" t="b">
        <v>1</v>
      </c>
    </row>
    <row r="78" spans="1:5">
      <c r="A78" t="s">
        <v>1609</v>
      </c>
      <c r="B78" t="s">
        <v>6633</v>
      </c>
      <c r="E78" t="b">
        <v>1</v>
      </c>
    </row>
    <row r="79" spans="1:5">
      <c r="A79" t="s">
        <v>3153</v>
      </c>
      <c r="B79" t="s">
        <v>6634</v>
      </c>
      <c r="E79" t="b">
        <v>1</v>
      </c>
    </row>
    <row r="80" spans="1:5">
      <c r="A80" t="s">
        <v>4959</v>
      </c>
      <c r="B80" t="s">
        <v>6635</v>
      </c>
      <c r="E80" t="b">
        <v>1</v>
      </c>
    </row>
    <row r="81" spans="1:5">
      <c r="A81" t="s">
        <v>4167</v>
      </c>
      <c r="B81" t="s">
        <v>6613</v>
      </c>
      <c r="E81" t="b">
        <v>1</v>
      </c>
    </row>
    <row r="82" spans="1:5">
      <c r="A82" t="s">
        <v>367</v>
      </c>
      <c r="B82" t="s">
        <v>6555</v>
      </c>
      <c r="E82" t="b">
        <v>1</v>
      </c>
    </row>
    <row r="83" spans="1:5">
      <c r="A83" t="s">
        <v>3511</v>
      </c>
      <c r="B83" t="s">
        <v>6631</v>
      </c>
      <c r="E83" t="b">
        <v>1</v>
      </c>
    </row>
    <row r="84" spans="1:5">
      <c r="A84" t="s">
        <v>5473</v>
      </c>
      <c r="B84" t="s">
        <v>6636</v>
      </c>
      <c r="E84" t="b">
        <v>1</v>
      </c>
    </row>
    <row r="85" spans="1:5">
      <c r="A85" t="s">
        <v>3671</v>
      </c>
      <c r="B85" t="s">
        <v>6637</v>
      </c>
      <c r="E85" t="b">
        <v>1</v>
      </c>
    </row>
    <row r="86" spans="1:5">
      <c r="A86" t="s">
        <v>5955</v>
      </c>
      <c r="B86" t="s">
        <v>6638</v>
      </c>
      <c r="E86" t="b">
        <v>1</v>
      </c>
    </row>
    <row r="87" spans="1:5">
      <c r="A87" t="s">
        <v>5962</v>
      </c>
      <c r="B87" t="s">
        <v>6639</v>
      </c>
      <c r="E87" t="b">
        <v>1</v>
      </c>
    </row>
    <row r="88" spans="1:5">
      <c r="A88" t="s">
        <v>421</v>
      </c>
      <c r="B88" t="s">
        <v>6640</v>
      </c>
      <c r="E88" t="b">
        <v>1</v>
      </c>
    </row>
    <row r="89" spans="1:5">
      <c r="A89" t="s">
        <v>5474</v>
      </c>
      <c r="B89" t="s">
        <v>6641</v>
      </c>
      <c r="E89" t="b">
        <v>1</v>
      </c>
    </row>
    <row r="90" spans="1:5">
      <c r="A90" t="s">
        <v>909</v>
      </c>
      <c r="B90" t="s">
        <v>6642</v>
      </c>
      <c r="E90" t="b">
        <v>1</v>
      </c>
    </row>
    <row r="91" spans="1:5">
      <c r="A91" t="s">
        <v>4379</v>
      </c>
      <c r="B91" t="s">
        <v>6643</v>
      </c>
      <c r="E91" t="b">
        <v>1</v>
      </c>
    </row>
  </sheetData>
  <pageMargins left="0.75" right="0.75" top="1" bottom="1" header="0.5" footer="0.5"/>
  <tableParts count="1">
    <tablePart r:id="rId1"/>
  </tableParts>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08EAE-04F7-4D16-A127-43B6A7A123E3}">
  <dimension ref="A1:E566"/>
  <sheetViews>
    <sheetView workbookViewId="0">
      <selection activeCell="A2" sqref="A2:E56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5213</v>
      </c>
      <c r="B2" t="s">
        <v>5710</v>
      </c>
      <c r="E2" t="b">
        <v>1</v>
      </c>
    </row>
    <row r="3" spans="1:5">
      <c r="A3" t="s">
        <v>6045</v>
      </c>
      <c r="B3" t="s">
        <v>6046</v>
      </c>
      <c r="E3" t="b">
        <v>1</v>
      </c>
    </row>
    <row r="4" spans="1:5">
      <c r="A4" t="s">
        <v>6047</v>
      </c>
      <c r="B4" t="s">
        <v>6048</v>
      </c>
      <c r="E4" t="b">
        <v>1</v>
      </c>
    </row>
    <row r="5" spans="1:5">
      <c r="A5" t="s">
        <v>6049</v>
      </c>
      <c r="B5" t="s">
        <v>6050</v>
      </c>
      <c r="E5" t="b">
        <v>1</v>
      </c>
    </row>
    <row r="6" spans="1:5">
      <c r="A6" t="s">
        <v>6051</v>
      </c>
      <c r="B6" t="s">
        <v>6052</v>
      </c>
      <c r="E6" t="b">
        <v>1</v>
      </c>
    </row>
    <row r="7" spans="1:5">
      <c r="A7" t="s">
        <v>6053</v>
      </c>
      <c r="B7" t="s">
        <v>6054</v>
      </c>
      <c r="E7" t="b">
        <v>1</v>
      </c>
    </row>
    <row r="8" spans="1:5">
      <c r="A8" t="s">
        <v>6055</v>
      </c>
      <c r="B8" t="s">
        <v>6056</v>
      </c>
      <c r="E8" t="b">
        <v>1</v>
      </c>
    </row>
    <row r="9" spans="1:5">
      <c r="A9" t="s">
        <v>6057</v>
      </c>
      <c r="B9" t="s">
        <v>6058</v>
      </c>
      <c r="E9" t="b">
        <v>1</v>
      </c>
    </row>
    <row r="10" spans="1:5">
      <c r="A10" t="s">
        <v>6059</v>
      </c>
      <c r="B10" t="s">
        <v>6060</v>
      </c>
      <c r="E10" t="b">
        <v>1</v>
      </c>
    </row>
    <row r="11" spans="1:5">
      <c r="A11" t="s">
        <v>6061</v>
      </c>
      <c r="B11" t="s">
        <v>6062</v>
      </c>
      <c r="E11" t="b">
        <v>1</v>
      </c>
    </row>
    <row r="12" spans="1:5">
      <c r="A12" t="s">
        <v>6063</v>
      </c>
      <c r="B12" t="s">
        <v>6064</v>
      </c>
      <c r="E12" t="b">
        <v>1</v>
      </c>
    </row>
    <row r="13" spans="1:5">
      <c r="A13" t="s">
        <v>6065</v>
      </c>
      <c r="B13" t="s">
        <v>6066</v>
      </c>
      <c r="E13" t="b">
        <v>1</v>
      </c>
    </row>
    <row r="14" spans="1:5">
      <c r="A14" t="s">
        <v>6067</v>
      </c>
      <c r="B14" t="s">
        <v>6068</v>
      </c>
      <c r="E14" t="b">
        <v>1</v>
      </c>
    </row>
    <row r="15" spans="1:5">
      <c r="A15" t="s">
        <v>6069</v>
      </c>
      <c r="B15" t="s">
        <v>6070</v>
      </c>
      <c r="E15" t="b">
        <v>1</v>
      </c>
    </row>
    <row r="16" spans="1:5">
      <c r="A16" t="s">
        <v>6071</v>
      </c>
      <c r="B16" t="s">
        <v>6072</v>
      </c>
      <c r="E16" t="b">
        <v>1</v>
      </c>
    </row>
    <row r="17" spans="1:5">
      <c r="A17" t="s">
        <v>6073</v>
      </c>
      <c r="B17" t="s">
        <v>6074</v>
      </c>
      <c r="E17" t="b">
        <v>1</v>
      </c>
    </row>
    <row r="18" spans="1:5">
      <c r="A18" t="s">
        <v>6075</v>
      </c>
      <c r="B18" t="s">
        <v>6076</v>
      </c>
      <c r="E18" t="b">
        <v>1</v>
      </c>
    </row>
    <row r="19" spans="1:5">
      <c r="A19" t="s">
        <v>6077</v>
      </c>
      <c r="B19" t="s">
        <v>6078</v>
      </c>
      <c r="E19" t="b">
        <v>1</v>
      </c>
    </row>
    <row r="20" spans="1:5">
      <c r="A20" t="s">
        <v>6079</v>
      </c>
      <c r="B20" t="s">
        <v>6080</v>
      </c>
      <c r="E20" t="b">
        <v>1</v>
      </c>
    </row>
    <row r="21" spans="1:5">
      <c r="A21" t="s">
        <v>2983</v>
      </c>
      <c r="B21" t="s">
        <v>6081</v>
      </c>
      <c r="E21" t="b">
        <v>1</v>
      </c>
    </row>
    <row r="22" spans="1:5">
      <c r="A22" t="s">
        <v>1183</v>
      </c>
      <c r="B22" t="s">
        <v>6082</v>
      </c>
      <c r="E22" t="b">
        <v>1</v>
      </c>
    </row>
    <row r="23" spans="1:5">
      <c r="A23" t="s">
        <v>5033</v>
      </c>
      <c r="B23" t="s">
        <v>6083</v>
      </c>
      <c r="E23" t="b">
        <v>1</v>
      </c>
    </row>
    <row r="24" spans="1:5">
      <c r="A24" t="s">
        <v>685</v>
      </c>
      <c r="B24" t="s">
        <v>6084</v>
      </c>
      <c r="E24" t="b">
        <v>1</v>
      </c>
    </row>
    <row r="25" spans="1:5">
      <c r="A25" t="s">
        <v>3717</v>
      </c>
      <c r="B25" t="s">
        <v>6085</v>
      </c>
      <c r="E25" t="b">
        <v>1</v>
      </c>
    </row>
    <row r="26" spans="1:5">
      <c r="A26" t="s">
        <v>2583</v>
      </c>
      <c r="B26" t="s">
        <v>6086</v>
      </c>
      <c r="E26" t="b">
        <v>1</v>
      </c>
    </row>
    <row r="27" spans="1:5">
      <c r="A27" t="s">
        <v>6087</v>
      </c>
      <c r="B27" t="s">
        <v>6088</v>
      </c>
      <c r="E27" t="b">
        <v>1</v>
      </c>
    </row>
    <row r="28" spans="1:5">
      <c r="A28" t="s">
        <v>6089</v>
      </c>
      <c r="B28" t="s">
        <v>6090</v>
      </c>
      <c r="E28" t="b">
        <v>1</v>
      </c>
    </row>
    <row r="29" spans="1:5">
      <c r="A29" t="s">
        <v>6091</v>
      </c>
      <c r="B29" t="s">
        <v>6092</v>
      </c>
      <c r="E29" t="b">
        <v>1</v>
      </c>
    </row>
    <row r="30" spans="1:5">
      <c r="A30" t="s">
        <v>6093</v>
      </c>
      <c r="B30" t="s">
        <v>6094</v>
      </c>
      <c r="E30" t="b">
        <v>1</v>
      </c>
    </row>
    <row r="31" spans="1:5">
      <c r="A31" t="s">
        <v>6095</v>
      </c>
      <c r="B31" t="s">
        <v>6096</v>
      </c>
      <c r="E31" t="b">
        <v>1</v>
      </c>
    </row>
    <row r="32" spans="1:5">
      <c r="A32" t="s">
        <v>6097</v>
      </c>
      <c r="B32" t="s">
        <v>6098</v>
      </c>
      <c r="E32" t="b">
        <v>1</v>
      </c>
    </row>
    <row r="33" spans="1:5">
      <c r="A33" t="s">
        <v>6099</v>
      </c>
      <c r="B33" t="s">
        <v>6100</v>
      </c>
      <c r="E33" t="b">
        <v>1</v>
      </c>
    </row>
    <row r="34" spans="1:5">
      <c r="A34" t="s">
        <v>6101</v>
      </c>
      <c r="B34" t="s">
        <v>6102</v>
      </c>
      <c r="E34" t="b">
        <v>1</v>
      </c>
    </row>
    <row r="35" spans="1:5">
      <c r="A35" t="s">
        <v>2971</v>
      </c>
      <c r="B35" t="s">
        <v>6103</v>
      </c>
      <c r="E35" t="b">
        <v>1</v>
      </c>
    </row>
    <row r="36" spans="1:5">
      <c r="A36" t="s">
        <v>6104</v>
      </c>
      <c r="B36" t="s">
        <v>6105</v>
      </c>
      <c r="E36" t="b">
        <v>1</v>
      </c>
    </row>
    <row r="37" spans="1:5">
      <c r="A37" t="s">
        <v>6106</v>
      </c>
      <c r="B37" t="s">
        <v>6107</v>
      </c>
      <c r="E37" t="b">
        <v>1</v>
      </c>
    </row>
    <row r="38" spans="1:5">
      <c r="A38" t="s">
        <v>6108</v>
      </c>
      <c r="B38" t="s">
        <v>6109</v>
      </c>
      <c r="E38" t="b">
        <v>1</v>
      </c>
    </row>
    <row r="39" spans="1:5">
      <c r="A39" t="s">
        <v>4559</v>
      </c>
      <c r="B39" t="s">
        <v>6110</v>
      </c>
      <c r="E39" t="b">
        <v>1</v>
      </c>
    </row>
    <row r="40" spans="1:5">
      <c r="A40" t="s">
        <v>4833</v>
      </c>
      <c r="B40" t="s">
        <v>6111</v>
      </c>
      <c r="E40" t="b">
        <v>1</v>
      </c>
    </row>
    <row r="41" spans="1:5">
      <c r="A41" t="s">
        <v>4053</v>
      </c>
      <c r="B41" t="s">
        <v>6112</v>
      </c>
      <c r="E41" t="b">
        <v>1</v>
      </c>
    </row>
    <row r="42" spans="1:5">
      <c r="A42" t="s">
        <v>6113</v>
      </c>
      <c r="B42" t="s">
        <v>6114</v>
      </c>
      <c r="E42" t="b">
        <v>1</v>
      </c>
    </row>
    <row r="43" spans="1:5">
      <c r="A43" t="s">
        <v>6115</v>
      </c>
      <c r="B43" t="s">
        <v>6116</v>
      </c>
      <c r="E43" t="b">
        <v>1</v>
      </c>
    </row>
    <row r="44" spans="1:5">
      <c r="A44" t="s">
        <v>1731</v>
      </c>
      <c r="B44" t="s">
        <v>6117</v>
      </c>
      <c r="E44" t="b">
        <v>1</v>
      </c>
    </row>
    <row r="45" spans="1:5">
      <c r="A45" t="s">
        <v>6118</v>
      </c>
      <c r="B45" t="s">
        <v>6119</v>
      </c>
      <c r="E45" t="b">
        <v>1</v>
      </c>
    </row>
    <row r="46" spans="1:5">
      <c r="A46" t="s">
        <v>6120</v>
      </c>
      <c r="B46" t="s">
        <v>6121</v>
      </c>
      <c r="E46" t="b">
        <v>1</v>
      </c>
    </row>
    <row r="47" spans="1:5">
      <c r="A47" t="s">
        <v>4475</v>
      </c>
      <c r="B47" t="s">
        <v>6122</v>
      </c>
      <c r="E47" t="b">
        <v>1</v>
      </c>
    </row>
    <row r="48" spans="1:5">
      <c r="A48" t="s">
        <v>3309</v>
      </c>
      <c r="B48" t="s">
        <v>6123</v>
      </c>
      <c r="E48" t="b">
        <v>1</v>
      </c>
    </row>
    <row r="49" spans="1:5">
      <c r="A49" t="s">
        <v>3229</v>
      </c>
      <c r="B49" t="s">
        <v>6124</v>
      </c>
      <c r="E49" t="b">
        <v>1</v>
      </c>
    </row>
    <row r="50" spans="1:5">
      <c r="A50" t="s">
        <v>6125</v>
      </c>
      <c r="B50" t="s">
        <v>6126</v>
      </c>
      <c r="E50" t="b">
        <v>1</v>
      </c>
    </row>
    <row r="51" spans="1:5">
      <c r="A51" t="s">
        <v>4817</v>
      </c>
      <c r="B51" t="s">
        <v>6127</v>
      </c>
      <c r="E51" t="b">
        <v>1</v>
      </c>
    </row>
    <row r="52" spans="1:5">
      <c r="A52" t="s">
        <v>1781</v>
      </c>
      <c r="B52" t="s">
        <v>6128</v>
      </c>
      <c r="E52" t="b">
        <v>1</v>
      </c>
    </row>
    <row r="53" spans="1:5">
      <c r="A53" t="s">
        <v>831</v>
      </c>
      <c r="B53" t="s">
        <v>6129</v>
      </c>
      <c r="E53" t="b">
        <v>1</v>
      </c>
    </row>
    <row r="54" spans="1:5">
      <c r="A54" t="s">
        <v>819</v>
      </c>
      <c r="B54" t="s">
        <v>6130</v>
      </c>
      <c r="E54" t="b">
        <v>1</v>
      </c>
    </row>
    <row r="55" spans="1:5">
      <c r="A55" t="s">
        <v>6131</v>
      </c>
      <c r="B55" t="s">
        <v>6132</v>
      </c>
      <c r="E55" t="b">
        <v>1</v>
      </c>
    </row>
    <row r="56" spans="1:5">
      <c r="A56" t="s">
        <v>6133</v>
      </c>
      <c r="B56" t="s">
        <v>6134</v>
      </c>
      <c r="E56" t="b">
        <v>1</v>
      </c>
    </row>
    <row r="57" spans="1:5">
      <c r="A57" t="s">
        <v>6135</v>
      </c>
      <c r="B57" t="s">
        <v>6136</v>
      </c>
      <c r="E57" t="b">
        <v>1</v>
      </c>
    </row>
    <row r="58" spans="1:5">
      <c r="A58" t="s">
        <v>6137</v>
      </c>
      <c r="B58" t="s">
        <v>6138</v>
      </c>
      <c r="E58" t="b">
        <v>1</v>
      </c>
    </row>
    <row r="59" spans="1:5">
      <c r="A59" t="s">
        <v>6139</v>
      </c>
      <c r="B59" t="s">
        <v>6140</v>
      </c>
      <c r="E59" t="b">
        <v>1</v>
      </c>
    </row>
    <row r="60" spans="1:5">
      <c r="A60" t="s">
        <v>6141</v>
      </c>
      <c r="B60" t="s">
        <v>6142</v>
      </c>
      <c r="E60" t="b">
        <v>1</v>
      </c>
    </row>
    <row r="61" spans="1:5">
      <c r="A61" t="s">
        <v>6143</v>
      </c>
      <c r="B61" t="s">
        <v>6144</v>
      </c>
      <c r="E61" t="b">
        <v>1</v>
      </c>
    </row>
    <row r="62" spans="1:5">
      <c r="A62" t="s">
        <v>6145</v>
      </c>
      <c r="B62" t="s">
        <v>6146</v>
      </c>
      <c r="E62" t="b">
        <v>1</v>
      </c>
    </row>
    <row r="63" spans="1:5">
      <c r="A63" t="s">
        <v>6147</v>
      </c>
      <c r="B63" t="s">
        <v>6148</v>
      </c>
      <c r="E63" t="b">
        <v>1</v>
      </c>
    </row>
    <row r="64" spans="1:5">
      <c r="A64" t="s">
        <v>6149</v>
      </c>
      <c r="B64" t="s">
        <v>6150</v>
      </c>
      <c r="E64" t="b">
        <v>1</v>
      </c>
    </row>
    <row r="65" spans="1:5">
      <c r="A65" t="s">
        <v>6151</v>
      </c>
      <c r="B65" t="s">
        <v>6152</v>
      </c>
      <c r="E65" t="b">
        <v>1</v>
      </c>
    </row>
    <row r="66" spans="1:5">
      <c r="A66" t="s">
        <v>6153</v>
      </c>
      <c r="B66" t="s">
        <v>6154</v>
      </c>
      <c r="E66" t="b">
        <v>1</v>
      </c>
    </row>
    <row r="67" spans="1:5">
      <c r="A67" t="s">
        <v>6155</v>
      </c>
      <c r="B67" t="s">
        <v>6156</v>
      </c>
      <c r="E67" t="b">
        <v>1</v>
      </c>
    </row>
    <row r="68" spans="1:5">
      <c r="A68" t="s">
        <v>6157</v>
      </c>
      <c r="B68" t="s">
        <v>6158</v>
      </c>
      <c r="E68" t="b">
        <v>1</v>
      </c>
    </row>
    <row r="69" spans="1:5">
      <c r="A69" t="s">
        <v>3365</v>
      </c>
      <c r="B69" t="s">
        <v>6191</v>
      </c>
      <c r="E69" t="b">
        <v>1</v>
      </c>
    </row>
    <row r="70" spans="1:5">
      <c r="A70" t="s">
        <v>1501</v>
      </c>
      <c r="B70" t="s">
        <v>6192</v>
      </c>
      <c r="E70" t="b">
        <v>1</v>
      </c>
    </row>
    <row r="71" spans="1:5">
      <c r="A71" t="s">
        <v>479</v>
      </c>
      <c r="B71" t="s">
        <v>6193</v>
      </c>
      <c r="E71" t="b">
        <v>1</v>
      </c>
    </row>
    <row r="72" spans="1:5">
      <c r="A72" t="s">
        <v>2573</v>
      </c>
      <c r="B72" t="s">
        <v>6194</v>
      </c>
      <c r="E72" t="b">
        <v>1</v>
      </c>
    </row>
    <row r="73" spans="1:5">
      <c r="A73" t="s">
        <v>2575</v>
      </c>
      <c r="B73" t="s">
        <v>6195</v>
      </c>
      <c r="E73" t="b">
        <v>1</v>
      </c>
    </row>
    <row r="74" spans="1:5">
      <c r="A74" t="s">
        <v>6196</v>
      </c>
      <c r="B74" t="s">
        <v>6197</v>
      </c>
      <c r="E74" t="b">
        <v>1</v>
      </c>
    </row>
    <row r="75" spans="1:5">
      <c r="A75" t="s">
        <v>2121</v>
      </c>
      <c r="B75" t="s">
        <v>6198</v>
      </c>
      <c r="E75" t="b">
        <v>1</v>
      </c>
    </row>
    <row r="76" spans="1:5">
      <c r="A76" t="s">
        <v>6199</v>
      </c>
      <c r="B76" t="s">
        <v>6200</v>
      </c>
      <c r="E76" t="b">
        <v>1</v>
      </c>
    </row>
    <row r="77" spans="1:5">
      <c r="A77" t="s">
        <v>6201</v>
      </c>
      <c r="B77" t="s">
        <v>6202</v>
      </c>
      <c r="E77" t="b">
        <v>1</v>
      </c>
    </row>
    <row r="78" spans="1:5">
      <c r="A78" t="s">
        <v>6266</v>
      </c>
      <c r="B78" t="s">
        <v>6267</v>
      </c>
      <c r="E78" t="b">
        <v>1</v>
      </c>
    </row>
    <row r="79" spans="1:5">
      <c r="A79" t="s">
        <v>6268</v>
      </c>
      <c r="B79" t="s">
        <v>6269</v>
      </c>
      <c r="E79" t="b">
        <v>1</v>
      </c>
    </row>
    <row r="80" spans="1:5">
      <c r="A80" t="s">
        <v>6270</v>
      </c>
      <c r="B80" t="s">
        <v>6271</v>
      </c>
      <c r="E80" t="b">
        <v>1</v>
      </c>
    </row>
    <row r="81" spans="1:5">
      <c r="A81" t="s">
        <v>6272</v>
      </c>
      <c r="B81" t="s">
        <v>6273</v>
      </c>
      <c r="E81" t="b">
        <v>1</v>
      </c>
    </row>
    <row r="82" spans="1:5">
      <c r="A82" t="s">
        <v>6274</v>
      </c>
      <c r="B82" t="s">
        <v>6275</v>
      </c>
      <c r="E82" t="b">
        <v>1</v>
      </c>
    </row>
    <row r="83" spans="1:5">
      <c r="A83" t="s">
        <v>6276</v>
      </c>
      <c r="B83" t="s">
        <v>6277</v>
      </c>
      <c r="E83" t="b">
        <v>1</v>
      </c>
    </row>
    <row r="84" spans="1:5">
      <c r="A84" t="s">
        <v>6278</v>
      </c>
      <c r="B84" t="s">
        <v>6279</v>
      </c>
      <c r="E84" t="b">
        <v>1</v>
      </c>
    </row>
    <row r="85" spans="1:5">
      <c r="A85" t="s">
        <v>493</v>
      </c>
      <c r="B85" t="s">
        <v>6280</v>
      </c>
      <c r="E85" t="b">
        <v>1</v>
      </c>
    </row>
    <row r="86" spans="1:5">
      <c r="A86" t="s">
        <v>2159</v>
      </c>
      <c r="B86" t="s">
        <v>6281</v>
      </c>
      <c r="E86" t="b">
        <v>1</v>
      </c>
    </row>
    <row r="87" spans="1:5">
      <c r="A87" t="s">
        <v>6282</v>
      </c>
      <c r="B87" t="s">
        <v>6283</v>
      </c>
      <c r="E87" t="b">
        <v>1</v>
      </c>
    </row>
    <row r="88" spans="1:5">
      <c r="A88" t="s">
        <v>4929</v>
      </c>
      <c r="B88" t="s">
        <v>6284</v>
      </c>
      <c r="E88" t="b">
        <v>1</v>
      </c>
    </row>
    <row r="89" spans="1:5">
      <c r="A89" t="s">
        <v>3311</v>
      </c>
      <c r="B89" t="s">
        <v>6285</v>
      </c>
      <c r="E89" t="b">
        <v>1</v>
      </c>
    </row>
    <row r="90" spans="1:5">
      <c r="A90" t="s">
        <v>4989</v>
      </c>
      <c r="B90" t="s">
        <v>6286</v>
      </c>
      <c r="E90" t="b">
        <v>1</v>
      </c>
    </row>
    <row r="91" spans="1:5">
      <c r="A91" t="s">
        <v>6287</v>
      </c>
      <c r="B91" t="s">
        <v>6288</v>
      </c>
      <c r="E91" t="b">
        <v>1</v>
      </c>
    </row>
    <row r="92" spans="1:5">
      <c r="A92" t="s">
        <v>6289</v>
      </c>
      <c r="B92" t="s">
        <v>6290</v>
      </c>
      <c r="E92" t="b">
        <v>1</v>
      </c>
    </row>
    <row r="93" spans="1:5">
      <c r="A93" t="s">
        <v>1469</v>
      </c>
      <c r="B93" t="s">
        <v>6291</v>
      </c>
      <c r="E93" t="b">
        <v>1</v>
      </c>
    </row>
    <row r="94" spans="1:5">
      <c r="A94" t="s">
        <v>1985</v>
      </c>
      <c r="B94" t="s">
        <v>6292</v>
      </c>
      <c r="E94" t="b">
        <v>1</v>
      </c>
    </row>
    <row r="95" spans="1:5">
      <c r="A95" t="s">
        <v>6293</v>
      </c>
      <c r="B95" t="s">
        <v>6294</v>
      </c>
      <c r="E95" t="b">
        <v>1</v>
      </c>
    </row>
    <row r="96" spans="1:5">
      <c r="A96" t="s">
        <v>4569</v>
      </c>
      <c r="B96" t="s">
        <v>6295</v>
      </c>
      <c r="E96" t="b">
        <v>1</v>
      </c>
    </row>
    <row r="97" spans="1:5">
      <c r="A97" t="s">
        <v>6296</v>
      </c>
      <c r="B97" t="s">
        <v>6297</v>
      </c>
      <c r="E97" t="b">
        <v>1</v>
      </c>
    </row>
    <row r="98" spans="1:5">
      <c r="A98" t="s">
        <v>1467</v>
      </c>
      <c r="B98" t="s">
        <v>6298</v>
      </c>
      <c r="E98" t="b">
        <v>1</v>
      </c>
    </row>
    <row r="99" spans="1:5">
      <c r="A99" t="s">
        <v>1045</v>
      </c>
      <c r="B99" t="s">
        <v>6299</v>
      </c>
      <c r="E99" t="b">
        <v>1</v>
      </c>
    </row>
    <row r="100" spans="1:5">
      <c r="A100" t="s">
        <v>3003</v>
      </c>
      <c r="B100" t="s">
        <v>6300</v>
      </c>
      <c r="E100" t="b">
        <v>1</v>
      </c>
    </row>
    <row r="101" spans="1:5">
      <c r="A101" t="s">
        <v>4523</v>
      </c>
      <c r="B101" t="s">
        <v>6301</v>
      </c>
      <c r="E101" t="b">
        <v>1</v>
      </c>
    </row>
    <row r="102" spans="1:5">
      <c r="A102" t="s">
        <v>4547</v>
      </c>
      <c r="B102" t="s">
        <v>6302</v>
      </c>
      <c r="E102" t="b">
        <v>1</v>
      </c>
    </row>
    <row r="103" spans="1:5">
      <c r="A103" t="s">
        <v>2929</v>
      </c>
      <c r="B103" t="s">
        <v>6303</v>
      </c>
      <c r="E103" t="b">
        <v>1</v>
      </c>
    </row>
    <row r="104" spans="1:5">
      <c r="A104" t="s">
        <v>6304</v>
      </c>
      <c r="B104" t="s">
        <v>6305</v>
      </c>
      <c r="E104" t="b">
        <v>1</v>
      </c>
    </row>
    <row r="105" spans="1:5">
      <c r="A105" t="s">
        <v>2769</v>
      </c>
      <c r="B105" t="s">
        <v>6306</v>
      </c>
      <c r="E105" t="b">
        <v>1</v>
      </c>
    </row>
    <row r="106" spans="1:5">
      <c r="A106" t="s">
        <v>4455</v>
      </c>
      <c r="B106" t="s">
        <v>6307</v>
      </c>
      <c r="E106" t="b">
        <v>1</v>
      </c>
    </row>
    <row r="107" spans="1:5">
      <c r="A107" t="s">
        <v>575</v>
      </c>
      <c r="B107" t="s">
        <v>6308</v>
      </c>
      <c r="E107" t="b">
        <v>1</v>
      </c>
    </row>
    <row r="108" spans="1:5">
      <c r="A108" t="s">
        <v>4545</v>
      </c>
      <c r="B108" t="s">
        <v>6309</v>
      </c>
      <c r="E108" t="b">
        <v>1</v>
      </c>
    </row>
    <row r="109" spans="1:5">
      <c r="A109" t="s">
        <v>4509</v>
      </c>
      <c r="B109" t="s">
        <v>6310</v>
      </c>
      <c r="E109" t="b">
        <v>1</v>
      </c>
    </row>
    <row r="110" spans="1:5">
      <c r="A110" t="s">
        <v>633</v>
      </c>
      <c r="B110" t="s">
        <v>6311</v>
      </c>
      <c r="E110" t="b">
        <v>1</v>
      </c>
    </row>
    <row r="111" spans="1:5">
      <c r="A111" t="s">
        <v>4157</v>
      </c>
      <c r="B111" t="s">
        <v>6312</v>
      </c>
      <c r="E111" t="b">
        <v>1</v>
      </c>
    </row>
    <row r="112" spans="1:5">
      <c r="A112" t="s">
        <v>1133</v>
      </c>
      <c r="B112" t="s">
        <v>6313</v>
      </c>
      <c r="E112" t="b">
        <v>1</v>
      </c>
    </row>
    <row r="113" spans="1:5">
      <c r="A113" t="s">
        <v>4343</v>
      </c>
      <c r="B113" t="s">
        <v>6314</v>
      </c>
      <c r="E113" t="b">
        <v>1</v>
      </c>
    </row>
    <row r="114" spans="1:5">
      <c r="A114" t="s">
        <v>761</v>
      </c>
      <c r="B114" t="s">
        <v>6315</v>
      </c>
      <c r="E114" t="b">
        <v>1</v>
      </c>
    </row>
    <row r="115" spans="1:5">
      <c r="A115" t="s">
        <v>3217</v>
      </c>
      <c r="B115" t="s">
        <v>6316</v>
      </c>
      <c r="E115" t="b">
        <v>1</v>
      </c>
    </row>
    <row r="116" spans="1:5">
      <c r="A116" t="s">
        <v>4187</v>
      </c>
      <c r="B116" t="s">
        <v>6317</v>
      </c>
      <c r="E116" t="b">
        <v>1</v>
      </c>
    </row>
    <row r="117" spans="1:5">
      <c r="A117" t="s">
        <v>3303</v>
      </c>
      <c r="B117" t="s">
        <v>6318</v>
      </c>
      <c r="E117" t="b">
        <v>1</v>
      </c>
    </row>
    <row r="118" spans="1:5">
      <c r="A118" t="s">
        <v>3443</v>
      </c>
      <c r="B118" t="s">
        <v>6319</v>
      </c>
      <c r="E118" t="b">
        <v>1</v>
      </c>
    </row>
    <row r="119" spans="1:5">
      <c r="A119" t="s">
        <v>2179</v>
      </c>
      <c r="B119" t="s">
        <v>6320</v>
      </c>
      <c r="E119" t="b">
        <v>1</v>
      </c>
    </row>
    <row r="120" spans="1:5">
      <c r="A120" t="s">
        <v>4595</v>
      </c>
      <c r="B120" t="s">
        <v>6321</v>
      </c>
      <c r="E120" t="b">
        <v>1</v>
      </c>
    </row>
    <row r="121" spans="1:5">
      <c r="A121" t="s">
        <v>2729</v>
      </c>
      <c r="B121" t="s">
        <v>6322</v>
      </c>
      <c r="E121" t="b">
        <v>1</v>
      </c>
    </row>
    <row r="122" spans="1:5">
      <c r="A122" t="s">
        <v>2801</v>
      </c>
      <c r="B122" t="s">
        <v>6323</v>
      </c>
      <c r="E122" t="b">
        <v>1</v>
      </c>
    </row>
    <row r="123" spans="1:5">
      <c r="A123" t="s">
        <v>6324</v>
      </c>
      <c r="B123" t="s">
        <v>6325</v>
      </c>
      <c r="E123" t="b">
        <v>1</v>
      </c>
    </row>
    <row r="124" spans="1:5">
      <c r="A124" t="s">
        <v>595</v>
      </c>
      <c r="B124" t="s">
        <v>6326</v>
      </c>
      <c r="E124" t="b">
        <v>1</v>
      </c>
    </row>
    <row r="125" spans="1:5">
      <c r="A125" t="s">
        <v>681</v>
      </c>
      <c r="B125" t="s">
        <v>6327</v>
      </c>
      <c r="E125" t="b">
        <v>1</v>
      </c>
    </row>
    <row r="126" spans="1:5">
      <c r="A126" t="s">
        <v>2921</v>
      </c>
      <c r="B126" t="s">
        <v>6328</v>
      </c>
      <c r="E126" t="b">
        <v>1</v>
      </c>
    </row>
    <row r="127" spans="1:5">
      <c r="A127" t="s">
        <v>5065</v>
      </c>
      <c r="B127" t="s">
        <v>6329</v>
      </c>
      <c r="E127" t="b">
        <v>1</v>
      </c>
    </row>
    <row r="128" spans="1:5">
      <c r="A128" t="s">
        <v>1535</v>
      </c>
      <c r="B128" t="s">
        <v>6330</v>
      </c>
      <c r="E128" t="b">
        <v>1</v>
      </c>
    </row>
    <row r="129" spans="1:5">
      <c r="A129" t="s">
        <v>2787</v>
      </c>
      <c r="B129" t="s">
        <v>6331</v>
      </c>
      <c r="E129" t="b">
        <v>1</v>
      </c>
    </row>
    <row r="130" spans="1:5">
      <c r="A130" t="s">
        <v>1217</v>
      </c>
      <c r="B130" t="s">
        <v>6332</v>
      </c>
      <c r="E130" t="b">
        <v>1</v>
      </c>
    </row>
    <row r="131" spans="1:5">
      <c r="A131" t="s">
        <v>2565</v>
      </c>
      <c r="B131" t="s">
        <v>6333</v>
      </c>
      <c r="E131" t="b">
        <v>1</v>
      </c>
    </row>
    <row r="132" spans="1:5">
      <c r="A132" t="s">
        <v>4095</v>
      </c>
      <c r="B132" t="s">
        <v>6334</v>
      </c>
      <c r="E132" t="b">
        <v>1</v>
      </c>
    </row>
    <row r="133" spans="1:5">
      <c r="A133" t="s">
        <v>4851</v>
      </c>
      <c r="B133" t="s">
        <v>6335</v>
      </c>
      <c r="E133" t="b">
        <v>1</v>
      </c>
    </row>
    <row r="134" spans="1:5">
      <c r="A134" t="s">
        <v>2315</v>
      </c>
      <c r="B134" t="s">
        <v>6336</v>
      </c>
      <c r="E134" t="b">
        <v>1</v>
      </c>
    </row>
    <row r="135" spans="1:5">
      <c r="A135" t="s">
        <v>1153</v>
      </c>
      <c r="B135" t="s">
        <v>6337</v>
      </c>
      <c r="E135" t="b">
        <v>1</v>
      </c>
    </row>
    <row r="136" spans="1:5">
      <c r="A136" t="s">
        <v>1155</v>
      </c>
      <c r="B136" t="s">
        <v>6338</v>
      </c>
      <c r="E136" t="b">
        <v>1</v>
      </c>
    </row>
    <row r="137" spans="1:5">
      <c r="A137" t="s">
        <v>1157</v>
      </c>
      <c r="B137" t="s">
        <v>6339</v>
      </c>
      <c r="E137" t="b">
        <v>1</v>
      </c>
    </row>
    <row r="138" spans="1:5">
      <c r="A138" t="s">
        <v>3377</v>
      </c>
      <c r="B138" t="s">
        <v>6340</v>
      </c>
      <c r="E138" t="b">
        <v>1</v>
      </c>
    </row>
    <row r="139" spans="1:5">
      <c r="A139" t="s">
        <v>2641</v>
      </c>
      <c r="B139" t="s">
        <v>6341</v>
      </c>
      <c r="E139" t="b">
        <v>1</v>
      </c>
    </row>
    <row r="140" spans="1:5">
      <c r="A140" t="s">
        <v>4015</v>
      </c>
      <c r="B140" t="s">
        <v>6342</v>
      </c>
      <c r="E140" t="b">
        <v>1</v>
      </c>
    </row>
    <row r="141" spans="1:5">
      <c r="A141" t="s">
        <v>881</v>
      </c>
      <c r="B141" t="s">
        <v>6343</v>
      </c>
      <c r="E141" t="b">
        <v>1</v>
      </c>
    </row>
    <row r="142" spans="1:5">
      <c r="A142" t="s">
        <v>665</v>
      </c>
      <c r="B142" t="s">
        <v>6344</v>
      </c>
      <c r="E142" t="b">
        <v>1</v>
      </c>
    </row>
    <row r="143" spans="1:5">
      <c r="A143" t="s">
        <v>3921</v>
      </c>
      <c r="B143" t="s">
        <v>6345</v>
      </c>
      <c r="E143" t="b">
        <v>1</v>
      </c>
    </row>
    <row r="144" spans="1:5">
      <c r="A144" t="s">
        <v>4723</v>
      </c>
      <c r="B144" t="s">
        <v>6346</v>
      </c>
      <c r="E144" t="b">
        <v>1</v>
      </c>
    </row>
    <row r="145" spans="1:5">
      <c r="A145" t="s">
        <v>693</v>
      </c>
      <c r="B145" t="s">
        <v>6347</v>
      </c>
      <c r="E145" t="b">
        <v>1</v>
      </c>
    </row>
    <row r="146" spans="1:5">
      <c r="A146" t="s">
        <v>3051</v>
      </c>
      <c r="B146" t="s">
        <v>6348</v>
      </c>
      <c r="E146" t="b">
        <v>1</v>
      </c>
    </row>
    <row r="147" spans="1:5">
      <c r="A147" t="s">
        <v>3579</v>
      </c>
      <c r="B147" t="s">
        <v>6349</v>
      </c>
      <c r="E147" t="b">
        <v>1</v>
      </c>
    </row>
    <row r="148" spans="1:5">
      <c r="A148" t="s">
        <v>3763</v>
      </c>
      <c r="B148" t="s">
        <v>6350</v>
      </c>
      <c r="E148" t="b">
        <v>1</v>
      </c>
    </row>
    <row r="149" spans="1:5">
      <c r="A149" t="s">
        <v>3155</v>
      </c>
      <c r="B149" t="s">
        <v>6351</v>
      </c>
      <c r="E149" t="b">
        <v>1</v>
      </c>
    </row>
    <row r="150" spans="1:5">
      <c r="A150" t="s">
        <v>2433</v>
      </c>
      <c r="B150" t="s">
        <v>6352</v>
      </c>
      <c r="E150" t="b">
        <v>1</v>
      </c>
    </row>
    <row r="151" spans="1:5">
      <c r="A151" t="s">
        <v>2349</v>
      </c>
      <c r="B151" t="s">
        <v>6353</v>
      </c>
      <c r="E151" t="b">
        <v>1</v>
      </c>
    </row>
    <row r="152" spans="1:5">
      <c r="A152" t="s">
        <v>507</v>
      </c>
      <c r="B152" t="s">
        <v>6354</v>
      </c>
      <c r="E152" t="b">
        <v>1</v>
      </c>
    </row>
    <row r="153" spans="1:5">
      <c r="A153" t="s">
        <v>995</v>
      </c>
      <c r="B153" t="s">
        <v>6355</v>
      </c>
      <c r="E153" t="b">
        <v>1</v>
      </c>
    </row>
    <row r="154" spans="1:5">
      <c r="A154" t="s">
        <v>5196</v>
      </c>
      <c r="B154" t="s">
        <v>5711</v>
      </c>
      <c r="E154" t="b">
        <v>1</v>
      </c>
    </row>
    <row r="155" spans="1:5">
      <c r="A155" t="s">
        <v>5198</v>
      </c>
      <c r="B155" t="s">
        <v>5712</v>
      </c>
      <c r="E155" t="b">
        <v>1</v>
      </c>
    </row>
    <row r="156" spans="1:5">
      <c r="A156" t="s">
        <v>6430</v>
      </c>
      <c r="B156" t="s">
        <v>6431</v>
      </c>
      <c r="E156" t="b">
        <v>1</v>
      </c>
    </row>
    <row r="157" spans="1:5">
      <c r="A157" t="s">
        <v>6432</v>
      </c>
      <c r="B157" t="s">
        <v>6433</v>
      </c>
      <c r="E157" t="b">
        <v>1</v>
      </c>
    </row>
    <row r="158" spans="1:5">
      <c r="A158" t="s">
        <v>6434</v>
      </c>
      <c r="B158" t="s">
        <v>6435</v>
      </c>
      <c r="E158" t="b">
        <v>1</v>
      </c>
    </row>
    <row r="159" spans="1:5">
      <c r="A159" t="s">
        <v>6436</v>
      </c>
      <c r="B159" t="s">
        <v>6437</v>
      </c>
      <c r="E159" t="b">
        <v>1</v>
      </c>
    </row>
    <row r="160" spans="1:5">
      <c r="A160" t="s">
        <v>6438</v>
      </c>
      <c r="B160" t="s">
        <v>6439</v>
      </c>
      <c r="E160" t="b">
        <v>1</v>
      </c>
    </row>
    <row r="161" spans="1:5">
      <c r="A161" t="s">
        <v>6440</v>
      </c>
      <c r="B161" t="s">
        <v>6441</v>
      </c>
      <c r="E161" t="b">
        <v>1</v>
      </c>
    </row>
    <row r="162" spans="1:5">
      <c r="A162" t="s">
        <v>6442</v>
      </c>
      <c r="B162" t="s">
        <v>6443</v>
      </c>
      <c r="E162" t="b">
        <v>1</v>
      </c>
    </row>
    <row r="163" spans="1:5">
      <c r="A163" t="s">
        <v>6444</v>
      </c>
      <c r="B163" t="s">
        <v>6445</v>
      </c>
      <c r="E163" t="b">
        <v>1</v>
      </c>
    </row>
    <row r="164" spans="1:5">
      <c r="A164" t="s">
        <v>6446</v>
      </c>
      <c r="B164" t="s">
        <v>6447</v>
      </c>
      <c r="E164" t="b">
        <v>1</v>
      </c>
    </row>
    <row r="165" spans="1:5">
      <c r="A165" t="s">
        <v>6448</v>
      </c>
      <c r="B165" t="s">
        <v>6449</v>
      </c>
      <c r="E165" t="b">
        <v>1</v>
      </c>
    </row>
    <row r="166" spans="1:5">
      <c r="A166" t="s">
        <v>6450</v>
      </c>
      <c r="B166" t="s">
        <v>6451</v>
      </c>
      <c r="E166" t="b">
        <v>1</v>
      </c>
    </row>
    <row r="167" spans="1:5">
      <c r="A167" t="s">
        <v>6452</v>
      </c>
      <c r="B167" t="s">
        <v>6453</v>
      </c>
      <c r="E167" t="b">
        <v>1</v>
      </c>
    </row>
    <row r="168" spans="1:5">
      <c r="A168" t="s">
        <v>6454</v>
      </c>
      <c r="B168" t="s">
        <v>6455</v>
      </c>
      <c r="E168" t="b">
        <v>1</v>
      </c>
    </row>
    <row r="169" spans="1:5">
      <c r="A169" t="s">
        <v>5713</v>
      </c>
      <c r="B169" t="s">
        <v>5714</v>
      </c>
      <c r="E169" t="b">
        <v>1</v>
      </c>
    </row>
    <row r="170" spans="1:5">
      <c r="A170" t="s">
        <v>5715</v>
      </c>
      <c r="B170" t="s">
        <v>5716</v>
      </c>
      <c r="E170" t="b">
        <v>1</v>
      </c>
    </row>
    <row r="171" spans="1:5">
      <c r="A171" t="s">
        <v>1265</v>
      </c>
      <c r="B171" t="s">
        <v>5717</v>
      </c>
      <c r="E171" t="b">
        <v>1</v>
      </c>
    </row>
    <row r="172" spans="1:5">
      <c r="A172" t="s">
        <v>5718</v>
      </c>
      <c r="B172" t="s">
        <v>5719</v>
      </c>
      <c r="E172" t="b">
        <v>1</v>
      </c>
    </row>
    <row r="173" spans="1:5">
      <c r="A173" t="s">
        <v>5043</v>
      </c>
      <c r="B173" t="s">
        <v>5719</v>
      </c>
      <c r="E173" t="b">
        <v>1</v>
      </c>
    </row>
    <row r="174" spans="1:5">
      <c r="A174" t="s">
        <v>5720</v>
      </c>
      <c r="B174" t="s">
        <v>5721</v>
      </c>
      <c r="E174" t="b">
        <v>1</v>
      </c>
    </row>
    <row r="175" spans="1:5">
      <c r="A175" t="s">
        <v>5722</v>
      </c>
      <c r="B175" t="s">
        <v>5723</v>
      </c>
      <c r="E175" t="b">
        <v>1</v>
      </c>
    </row>
    <row r="176" spans="1:5">
      <c r="A176" t="s">
        <v>5724</v>
      </c>
      <c r="B176" t="s">
        <v>5725</v>
      </c>
      <c r="E176" t="b">
        <v>1</v>
      </c>
    </row>
    <row r="177" spans="1:5">
      <c r="A177" t="s">
        <v>1033</v>
      </c>
      <c r="B177" t="s">
        <v>6530</v>
      </c>
      <c r="E177" t="b">
        <v>1</v>
      </c>
    </row>
    <row r="178" spans="1:5">
      <c r="A178" t="s">
        <v>4299</v>
      </c>
      <c r="B178" t="s">
        <v>6531</v>
      </c>
      <c r="E178" t="b">
        <v>1</v>
      </c>
    </row>
    <row r="179" spans="1:5">
      <c r="A179" t="s">
        <v>3199</v>
      </c>
      <c r="B179" t="s">
        <v>6356</v>
      </c>
      <c r="E179" t="b">
        <v>1</v>
      </c>
    </row>
    <row r="180" spans="1:5">
      <c r="A180" t="s">
        <v>957</v>
      </c>
      <c r="B180" t="s">
        <v>6357</v>
      </c>
      <c r="E180" t="b">
        <v>1</v>
      </c>
    </row>
    <row r="181" spans="1:5">
      <c r="A181" t="s">
        <v>4077</v>
      </c>
      <c r="B181" t="s">
        <v>6358</v>
      </c>
      <c r="E181" t="b">
        <v>1</v>
      </c>
    </row>
    <row r="182" spans="1:5">
      <c r="A182" t="s">
        <v>4697</v>
      </c>
      <c r="B182" t="s">
        <v>6359</v>
      </c>
      <c r="E182" t="b">
        <v>1</v>
      </c>
    </row>
    <row r="183" spans="1:5">
      <c r="A183" t="s">
        <v>1041</v>
      </c>
      <c r="B183" t="s">
        <v>6360</v>
      </c>
      <c r="E183" t="b">
        <v>1</v>
      </c>
    </row>
    <row r="184" spans="1:5">
      <c r="A184" t="s">
        <v>1887</v>
      </c>
      <c r="B184" t="s">
        <v>6361</v>
      </c>
      <c r="E184" t="b">
        <v>1</v>
      </c>
    </row>
    <row r="185" spans="1:5">
      <c r="A185" t="s">
        <v>2147</v>
      </c>
      <c r="B185" t="s">
        <v>6362</v>
      </c>
      <c r="E185" t="b">
        <v>1</v>
      </c>
    </row>
    <row r="186" spans="1:5">
      <c r="A186" t="s">
        <v>2817</v>
      </c>
      <c r="B186" t="s">
        <v>6363</v>
      </c>
      <c r="E186" t="b">
        <v>1</v>
      </c>
    </row>
    <row r="187" spans="1:5">
      <c r="A187" t="s">
        <v>463</v>
      </c>
      <c r="B187" t="s">
        <v>6364</v>
      </c>
      <c r="E187" t="b">
        <v>1</v>
      </c>
    </row>
    <row r="188" spans="1:5">
      <c r="A188" t="s">
        <v>3331</v>
      </c>
      <c r="B188" t="s">
        <v>6365</v>
      </c>
      <c r="E188" t="b">
        <v>1</v>
      </c>
    </row>
    <row r="189" spans="1:5">
      <c r="A189" t="s">
        <v>4045</v>
      </c>
      <c r="B189" t="s">
        <v>6366</v>
      </c>
      <c r="E189" t="b">
        <v>1</v>
      </c>
    </row>
    <row r="190" spans="1:5">
      <c r="A190" t="s">
        <v>2643</v>
      </c>
      <c r="B190" t="s">
        <v>6367</v>
      </c>
      <c r="E190" t="b">
        <v>1</v>
      </c>
    </row>
    <row r="191" spans="1:5">
      <c r="A191" t="s">
        <v>5037</v>
      </c>
      <c r="B191" t="s">
        <v>6368</v>
      </c>
      <c r="E191" t="b">
        <v>1</v>
      </c>
    </row>
    <row r="192" spans="1:5">
      <c r="A192" t="s">
        <v>371</v>
      </c>
      <c r="B192" t="s">
        <v>6369</v>
      </c>
      <c r="E192" t="b">
        <v>1</v>
      </c>
    </row>
    <row r="193" spans="1:5">
      <c r="A193" t="s">
        <v>3953</v>
      </c>
      <c r="B193" t="s">
        <v>6370</v>
      </c>
      <c r="E193" t="b">
        <v>1</v>
      </c>
    </row>
    <row r="194" spans="1:5">
      <c r="A194" t="s">
        <v>4487</v>
      </c>
      <c r="B194" t="s">
        <v>6371</v>
      </c>
      <c r="E194" t="b">
        <v>1</v>
      </c>
    </row>
    <row r="195" spans="1:5">
      <c r="A195" t="s">
        <v>1633</v>
      </c>
      <c r="B195" t="s">
        <v>6372</v>
      </c>
      <c r="E195" t="b">
        <v>1</v>
      </c>
    </row>
    <row r="196" spans="1:5">
      <c r="A196" t="s">
        <v>2541</v>
      </c>
      <c r="B196" t="s">
        <v>6373</v>
      </c>
      <c r="E196" t="b">
        <v>1</v>
      </c>
    </row>
    <row r="197" spans="1:5">
      <c r="A197" t="s">
        <v>6374</v>
      </c>
      <c r="B197" t="s">
        <v>6375</v>
      </c>
      <c r="E197" t="b">
        <v>1</v>
      </c>
    </row>
    <row r="198" spans="1:5">
      <c r="A198" t="s">
        <v>6376</v>
      </c>
      <c r="B198" t="s">
        <v>6377</v>
      </c>
      <c r="E198" t="b">
        <v>1</v>
      </c>
    </row>
    <row r="199" spans="1:5">
      <c r="A199" t="s">
        <v>2749</v>
      </c>
      <c r="B199" t="s">
        <v>6378</v>
      </c>
      <c r="E199" t="b">
        <v>1</v>
      </c>
    </row>
    <row r="200" spans="1:5">
      <c r="A200" t="s">
        <v>6379</v>
      </c>
      <c r="B200" t="s">
        <v>6380</v>
      </c>
      <c r="E200" t="b">
        <v>1</v>
      </c>
    </row>
    <row r="201" spans="1:5">
      <c r="A201" t="s">
        <v>6381</v>
      </c>
      <c r="B201" t="s">
        <v>6382</v>
      </c>
      <c r="E201" t="b">
        <v>1</v>
      </c>
    </row>
    <row r="202" spans="1:5">
      <c r="A202" t="s">
        <v>4121</v>
      </c>
      <c r="B202" t="s">
        <v>6383</v>
      </c>
      <c r="E202" t="b">
        <v>1</v>
      </c>
    </row>
    <row r="203" spans="1:5">
      <c r="A203" t="s">
        <v>2035</v>
      </c>
      <c r="B203" t="s">
        <v>6384</v>
      </c>
      <c r="E203" t="b">
        <v>1</v>
      </c>
    </row>
    <row r="204" spans="1:5">
      <c r="A204" t="s">
        <v>6385</v>
      </c>
      <c r="B204" t="s">
        <v>6386</v>
      </c>
      <c r="E204" t="b">
        <v>1</v>
      </c>
    </row>
    <row r="205" spans="1:5">
      <c r="A205" t="s">
        <v>807</v>
      </c>
      <c r="B205" t="s">
        <v>6387</v>
      </c>
      <c r="E205" t="b">
        <v>1</v>
      </c>
    </row>
    <row r="206" spans="1:5">
      <c r="A206" t="s">
        <v>3951</v>
      </c>
      <c r="B206" t="s">
        <v>6388</v>
      </c>
      <c r="E206" t="b">
        <v>1</v>
      </c>
    </row>
    <row r="207" spans="1:5">
      <c r="A207" t="s">
        <v>4621</v>
      </c>
      <c r="B207" t="s">
        <v>6389</v>
      </c>
      <c r="E207" t="b">
        <v>1</v>
      </c>
    </row>
    <row r="208" spans="1:5">
      <c r="A208" t="s">
        <v>4617</v>
      </c>
      <c r="B208" t="s">
        <v>6390</v>
      </c>
      <c r="E208" t="b">
        <v>1</v>
      </c>
    </row>
    <row r="209" spans="1:5">
      <c r="A209" t="s">
        <v>5258</v>
      </c>
      <c r="B209" t="s">
        <v>5726</v>
      </c>
      <c r="E209" t="b">
        <v>1</v>
      </c>
    </row>
    <row r="210" spans="1:5">
      <c r="A210" t="s">
        <v>5727</v>
      </c>
      <c r="B210" t="s">
        <v>5728</v>
      </c>
      <c r="E210" t="b">
        <v>1</v>
      </c>
    </row>
    <row r="211" spans="1:5">
      <c r="A211" t="s">
        <v>465</v>
      </c>
      <c r="B211" t="s">
        <v>5729</v>
      </c>
      <c r="E211" t="b">
        <v>1</v>
      </c>
    </row>
    <row r="212" spans="1:5">
      <c r="A212" t="s">
        <v>2167</v>
      </c>
      <c r="B212" t="s">
        <v>5730</v>
      </c>
      <c r="E212" t="b">
        <v>1</v>
      </c>
    </row>
    <row r="213" spans="1:5">
      <c r="A213" t="s">
        <v>5473</v>
      </c>
      <c r="B213" t="s">
        <v>5731</v>
      </c>
      <c r="E213" t="b">
        <v>1</v>
      </c>
    </row>
    <row r="214" spans="1:5">
      <c r="A214" t="s">
        <v>3153</v>
      </c>
      <c r="B214" t="s">
        <v>5732</v>
      </c>
      <c r="E214" t="b">
        <v>1</v>
      </c>
    </row>
    <row r="215" spans="1:5">
      <c r="A215" t="s">
        <v>4959</v>
      </c>
      <c r="B215" t="s">
        <v>5733</v>
      </c>
      <c r="E215" t="b">
        <v>1</v>
      </c>
    </row>
    <row r="216" spans="1:5">
      <c r="A216" t="s">
        <v>3665</v>
      </c>
      <c r="B216" t="s">
        <v>5734</v>
      </c>
      <c r="E216" t="b">
        <v>1</v>
      </c>
    </row>
    <row r="217" spans="1:5">
      <c r="A217" t="s">
        <v>3581</v>
      </c>
      <c r="B217" t="s">
        <v>5735</v>
      </c>
      <c r="E217" t="b">
        <v>1</v>
      </c>
    </row>
    <row r="218" spans="1:5">
      <c r="A218" t="s">
        <v>1717</v>
      </c>
      <c r="B218" t="s">
        <v>5738</v>
      </c>
      <c r="E218" t="b">
        <v>1</v>
      </c>
    </row>
    <row r="219" spans="1:5">
      <c r="A219" t="s">
        <v>5210</v>
      </c>
      <c r="B219" t="s">
        <v>5736</v>
      </c>
      <c r="E219" t="b">
        <v>1</v>
      </c>
    </row>
    <row r="220" spans="1:5">
      <c r="A220" t="s">
        <v>5208</v>
      </c>
      <c r="B220" t="s">
        <v>5737</v>
      </c>
      <c r="E220" t="b">
        <v>1</v>
      </c>
    </row>
    <row r="221" spans="1:5">
      <c r="A221" t="s">
        <v>5739</v>
      </c>
      <c r="B221" t="s">
        <v>5740</v>
      </c>
      <c r="E221" t="b">
        <v>1</v>
      </c>
    </row>
    <row r="222" spans="1:5">
      <c r="A222" t="s">
        <v>5741</v>
      </c>
      <c r="B222" t="s">
        <v>5742</v>
      </c>
      <c r="E222" t="b">
        <v>1</v>
      </c>
    </row>
    <row r="223" spans="1:5">
      <c r="A223" t="s">
        <v>4951</v>
      </c>
      <c r="B223" t="s">
        <v>5743</v>
      </c>
      <c r="E223" t="b">
        <v>1</v>
      </c>
    </row>
    <row r="224" spans="1:5">
      <c r="A224" t="s">
        <v>3085</v>
      </c>
      <c r="B224" t="s">
        <v>5744</v>
      </c>
      <c r="E224" t="b">
        <v>1</v>
      </c>
    </row>
    <row r="225" spans="1:5">
      <c r="A225" t="s">
        <v>2867</v>
      </c>
      <c r="B225" t="s">
        <v>5745</v>
      </c>
      <c r="E225" t="b">
        <v>1</v>
      </c>
    </row>
    <row r="226" spans="1:5">
      <c r="A226" t="s">
        <v>4521</v>
      </c>
      <c r="B226" t="s">
        <v>5746</v>
      </c>
      <c r="E226" t="b">
        <v>1</v>
      </c>
    </row>
    <row r="227" spans="1:5">
      <c r="A227" t="s">
        <v>5747</v>
      </c>
      <c r="B227" t="s">
        <v>5748</v>
      </c>
      <c r="E227" t="b">
        <v>1</v>
      </c>
    </row>
    <row r="228" spans="1:5">
      <c r="A228" t="s">
        <v>1503</v>
      </c>
      <c r="B228" t="s">
        <v>6503</v>
      </c>
      <c r="E228" t="b">
        <v>1</v>
      </c>
    </row>
    <row r="229" spans="1:5">
      <c r="A229" t="s">
        <v>4051</v>
      </c>
      <c r="B229" t="s">
        <v>5749</v>
      </c>
      <c r="E229" t="b">
        <v>1</v>
      </c>
    </row>
    <row r="230" spans="1:5">
      <c r="A230" t="s">
        <v>5131</v>
      </c>
      <c r="B230" t="s">
        <v>5750</v>
      </c>
      <c r="E230" t="b">
        <v>1</v>
      </c>
    </row>
    <row r="231" spans="1:5">
      <c r="A231" t="s">
        <v>5215</v>
      </c>
      <c r="B231" t="s">
        <v>5751</v>
      </c>
      <c r="E231" t="b">
        <v>1</v>
      </c>
    </row>
    <row r="232" spans="1:5">
      <c r="A232" t="s">
        <v>4637</v>
      </c>
      <c r="B232" t="s">
        <v>5762</v>
      </c>
      <c r="E232" t="b">
        <v>1</v>
      </c>
    </row>
    <row r="233" spans="1:5">
      <c r="A233" t="s">
        <v>4519</v>
      </c>
      <c r="B233" t="s">
        <v>5763</v>
      </c>
      <c r="E233" t="b">
        <v>1</v>
      </c>
    </row>
    <row r="234" spans="1:5">
      <c r="A234" t="s">
        <v>5756</v>
      </c>
      <c r="B234" t="s">
        <v>5757</v>
      </c>
      <c r="E234" t="b">
        <v>1</v>
      </c>
    </row>
    <row r="235" spans="1:5">
      <c r="A235" t="s">
        <v>5752</v>
      </c>
      <c r="B235" t="s">
        <v>5753</v>
      </c>
      <c r="E235" t="b">
        <v>1</v>
      </c>
    </row>
    <row r="236" spans="1:5">
      <c r="A236" t="s">
        <v>5754</v>
      </c>
      <c r="B236" t="s">
        <v>5755</v>
      </c>
      <c r="E236" t="b">
        <v>1</v>
      </c>
    </row>
    <row r="237" spans="1:5">
      <c r="A237" t="s">
        <v>5758</v>
      </c>
      <c r="B237" t="s">
        <v>5759</v>
      </c>
      <c r="E237" t="b">
        <v>1</v>
      </c>
    </row>
    <row r="238" spans="1:5">
      <c r="A238" t="s">
        <v>5760</v>
      </c>
      <c r="B238" t="s">
        <v>5761</v>
      </c>
      <c r="E238" t="b">
        <v>1</v>
      </c>
    </row>
    <row r="239" spans="1:5">
      <c r="A239" t="s">
        <v>6173</v>
      </c>
      <c r="B239" t="s">
        <v>6174</v>
      </c>
      <c r="E239" t="b">
        <v>1</v>
      </c>
    </row>
    <row r="240" spans="1:5">
      <c r="A240" t="s">
        <v>4345</v>
      </c>
      <c r="B240" t="s">
        <v>5764</v>
      </c>
      <c r="E240" t="b">
        <v>1</v>
      </c>
    </row>
    <row r="241" spans="1:5">
      <c r="A241" t="s">
        <v>5219</v>
      </c>
      <c r="B241" t="s">
        <v>5765</v>
      </c>
      <c r="E241" t="b">
        <v>1</v>
      </c>
    </row>
    <row r="242" spans="1:5">
      <c r="A242" t="s">
        <v>1821</v>
      </c>
      <c r="B242" t="s">
        <v>5766</v>
      </c>
      <c r="E242" t="b">
        <v>1</v>
      </c>
    </row>
    <row r="243" spans="1:5">
      <c r="A243" t="s">
        <v>5221</v>
      </c>
      <c r="B243" t="s">
        <v>5767</v>
      </c>
      <c r="E243" t="b">
        <v>1</v>
      </c>
    </row>
    <row r="244" spans="1:5">
      <c r="A244" t="s">
        <v>5225</v>
      </c>
      <c r="B244" t="s">
        <v>5768</v>
      </c>
      <c r="E244" t="b">
        <v>1</v>
      </c>
    </row>
    <row r="245" spans="1:5">
      <c r="A245" t="s">
        <v>5227</v>
      </c>
      <c r="B245" t="s">
        <v>6168</v>
      </c>
      <c r="E245" t="b">
        <v>1</v>
      </c>
    </row>
    <row r="246" spans="1:5">
      <c r="A246" t="s">
        <v>5229</v>
      </c>
      <c r="B246" t="s">
        <v>6169</v>
      </c>
      <c r="E246" t="b">
        <v>1</v>
      </c>
    </row>
    <row r="247" spans="1:5">
      <c r="A247" t="s">
        <v>5231</v>
      </c>
      <c r="B247" t="s">
        <v>6170</v>
      </c>
      <c r="E247" t="b">
        <v>1</v>
      </c>
    </row>
    <row r="248" spans="1:5">
      <c r="A248" t="s">
        <v>6546</v>
      </c>
      <c r="B248" t="s">
        <v>6547</v>
      </c>
      <c r="E248" t="b">
        <v>1</v>
      </c>
    </row>
    <row r="249" spans="1:5">
      <c r="A249" t="s">
        <v>6544</v>
      </c>
      <c r="B249" t="s">
        <v>6545</v>
      </c>
      <c r="E249" t="b">
        <v>1</v>
      </c>
    </row>
    <row r="250" spans="1:5">
      <c r="A250" t="s">
        <v>3503</v>
      </c>
      <c r="B250" t="s">
        <v>6171</v>
      </c>
      <c r="E250" t="b">
        <v>1</v>
      </c>
    </row>
    <row r="251" spans="1:5">
      <c r="A251" t="s">
        <v>4767</v>
      </c>
      <c r="B251" t="s">
        <v>6172</v>
      </c>
      <c r="E251" t="b">
        <v>1</v>
      </c>
    </row>
    <row r="252" spans="1:5">
      <c r="A252" t="s">
        <v>5129</v>
      </c>
      <c r="B252" t="s">
        <v>5769</v>
      </c>
      <c r="E252" t="b">
        <v>1</v>
      </c>
    </row>
    <row r="253" spans="1:5">
      <c r="A253" t="s">
        <v>6504</v>
      </c>
      <c r="B253" t="s">
        <v>6505</v>
      </c>
      <c r="E253" t="b">
        <v>1</v>
      </c>
    </row>
    <row r="254" spans="1:5">
      <c r="A254" t="s">
        <v>6506</v>
      </c>
      <c r="B254" t="s">
        <v>6507</v>
      </c>
      <c r="E254" t="b">
        <v>1</v>
      </c>
    </row>
    <row r="255" spans="1:5">
      <c r="A255" t="s">
        <v>6538</v>
      </c>
      <c r="B255" t="s">
        <v>6539</v>
      </c>
      <c r="E255" t="b">
        <v>1</v>
      </c>
    </row>
    <row r="256" spans="1:5">
      <c r="A256" t="s">
        <v>2039</v>
      </c>
      <c r="B256" t="s">
        <v>6391</v>
      </c>
      <c r="E256" t="b">
        <v>1</v>
      </c>
    </row>
    <row r="257" spans="1:5">
      <c r="A257" t="s">
        <v>4943</v>
      </c>
      <c r="B257" t="s">
        <v>6392</v>
      </c>
      <c r="E257" t="b">
        <v>1</v>
      </c>
    </row>
    <row r="258" spans="1:5">
      <c r="A258" t="s">
        <v>4945</v>
      </c>
      <c r="B258" t="s">
        <v>6393</v>
      </c>
      <c r="E258" t="b">
        <v>1</v>
      </c>
    </row>
    <row r="259" spans="1:5">
      <c r="A259" t="s">
        <v>4807</v>
      </c>
      <c r="B259" t="s">
        <v>6394</v>
      </c>
      <c r="E259" t="b">
        <v>1</v>
      </c>
    </row>
    <row r="260" spans="1:5">
      <c r="A260" t="s">
        <v>1247</v>
      </c>
      <c r="B260" t="s">
        <v>6395</v>
      </c>
      <c r="E260" t="b">
        <v>1</v>
      </c>
    </row>
    <row r="261" spans="1:5">
      <c r="A261" t="s">
        <v>4061</v>
      </c>
      <c r="B261" t="s">
        <v>6396</v>
      </c>
      <c r="E261" t="b">
        <v>1</v>
      </c>
    </row>
    <row r="262" spans="1:5">
      <c r="A262" t="s">
        <v>4271</v>
      </c>
      <c r="B262" t="s">
        <v>5770</v>
      </c>
      <c r="E262" t="b">
        <v>1</v>
      </c>
    </row>
    <row r="263" spans="1:5">
      <c r="A263" t="s">
        <v>2535</v>
      </c>
      <c r="B263" t="s">
        <v>5771</v>
      </c>
      <c r="E263" t="b">
        <v>1</v>
      </c>
    </row>
    <row r="264" spans="1:5">
      <c r="A264" t="s">
        <v>5478</v>
      </c>
      <c r="B264" t="s">
        <v>5772</v>
      </c>
      <c r="E264" t="b">
        <v>1</v>
      </c>
    </row>
    <row r="265" spans="1:5">
      <c r="A265" t="s">
        <v>843</v>
      </c>
      <c r="B265" t="s">
        <v>5773</v>
      </c>
      <c r="E265" t="b">
        <v>1</v>
      </c>
    </row>
    <row r="266" spans="1:5">
      <c r="A266" t="s">
        <v>5480</v>
      </c>
      <c r="B266" t="s">
        <v>5774</v>
      </c>
      <c r="E266" t="b">
        <v>1</v>
      </c>
    </row>
    <row r="267" spans="1:5">
      <c r="A267" t="s">
        <v>3969</v>
      </c>
      <c r="B267" t="s">
        <v>5775</v>
      </c>
      <c r="E267" t="b">
        <v>1</v>
      </c>
    </row>
    <row r="268" spans="1:5">
      <c r="A268" t="s">
        <v>4663</v>
      </c>
      <c r="B268" t="s">
        <v>5776</v>
      </c>
      <c r="E268" t="b">
        <v>1</v>
      </c>
    </row>
    <row r="269" spans="1:5">
      <c r="A269" t="s">
        <v>3757</v>
      </c>
      <c r="B269" t="s">
        <v>5777</v>
      </c>
      <c r="E269" t="b">
        <v>1</v>
      </c>
    </row>
    <row r="270" spans="1:5">
      <c r="A270" t="s">
        <v>5479</v>
      </c>
      <c r="B270" t="s">
        <v>5778</v>
      </c>
      <c r="E270" t="b">
        <v>1</v>
      </c>
    </row>
    <row r="271" spans="1:5">
      <c r="A271" t="s">
        <v>2255</v>
      </c>
      <c r="B271" t="s">
        <v>5779</v>
      </c>
      <c r="E271" t="b">
        <v>1</v>
      </c>
    </row>
    <row r="272" spans="1:5">
      <c r="A272" t="s">
        <v>1131</v>
      </c>
      <c r="B272" t="s">
        <v>5780</v>
      </c>
      <c r="E272" t="b">
        <v>1</v>
      </c>
    </row>
    <row r="273" spans="1:5">
      <c r="A273" t="s">
        <v>1437</v>
      </c>
      <c r="B273" t="s">
        <v>5781</v>
      </c>
      <c r="E273" t="b">
        <v>1</v>
      </c>
    </row>
    <row r="274" spans="1:5">
      <c r="A274" t="s">
        <v>1293</v>
      </c>
      <c r="B274" t="s">
        <v>5782</v>
      </c>
      <c r="E274" t="b">
        <v>1</v>
      </c>
    </row>
    <row r="275" spans="1:5">
      <c r="A275" t="s">
        <v>3777</v>
      </c>
      <c r="B275" t="s">
        <v>5783</v>
      </c>
      <c r="E275" t="b">
        <v>1</v>
      </c>
    </row>
    <row r="276" spans="1:5">
      <c r="A276" t="s">
        <v>4019</v>
      </c>
      <c r="B276" t="s">
        <v>5784</v>
      </c>
      <c r="E276" t="b">
        <v>1</v>
      </c>
    </row>
    <row r="277" spans="1:5">
      <c r="A277" t="s">
        <v>6534</v>
      </c>
      <c r="B277" t="s">
        <v>6535</v>
      </c>
      <c r="E277" t="b">
        <v>1</v>
      </c>
    </row>
    <row r="278" spans="1:5">
      <c r="A278" t="s">
        <v>6536</v>
      </c>
      <c r="B278" t="s">
        <v>6537</v>
      </c>
      <c r="E278" t="b">
        <v>1</v>
      </c>
    </row>
    <row r="279" spans="1:5">
      <c r="A279" t="s">
        <v>5153</v>
      </c>
      <c r="B279" t="s">
        <v>5785</v>
      </c>
      <c r="E279" t="b">
        <v>1</v>
      </c>
    </row>
    <row r="280" spans="1:5">
      <c r="A280" t="s">
        <v>6397</v>
      </c>
      <c r="B280" t="s">
        <v>6398</v>
      </c>
      <c r="E280" t="b">
        <v>1</v>
      </c>
    </row>
    <row r="281" spans="1:5">
      <c r="A281" t="s">
        <v>4567</v>
      </c>
      <c r="B281" t="s">
        <v>6399</v>
      </c>
      <c r="E281" t="b">
        <v>1</v>
      </c>
    </row>
    <row r="282" spans="1:5">
      <c r="A282" t="s">
        <v>937</v>
      </c>
      <c r="B282" t="s">
        <v>6400</v>
      </c>
      <c r="E282" t="b">
        <v>1</v>
      </c>
    </row>
    <row r="283" spans="1:5">
      <c r="A283" t="s">
        <v>5123</v>
      </c>
      <c r="B283" t="s">
        <v>6401</v>
      </c>
      <c r="E283" t="b">
        <v>1</v>
      </c>
    </row>
    <row r="284" spans="1:5">
      <c r="A284" t="s">
        <v>5125</v>
      </c>
      <c r="B284" t="s">
        <v>6402</v>
      </c>
      <c r="E284" t="b">
        <v>1</v>
      </c>
    </row>
    <row r="285" spans="1:5">
      <c r="A285" t="s">
        <v>6403</v>
      </c>
      <c r="B285" t="s">
        <v>6404</v>
      </c>
      <c r="E285" t="b">
        <v>1</v>
      </c>
    </row>
    <row r="286" spans="1:5">
      <c r="A286" t="s">
        <v>5796</v>
      </c>
      <c r="B286" t="s">
        <v>5797</v>
      </c>
      <c r="E286" t="b">
        <v>1</v>
      </c>
    </row>
    <row r="287" spans="1:5">
      <c r="A287" t="s">
        <v>5798</v>
      </c>
      <c r="B287" t="s">
        <v>5799</v>
      </c>
      <c r="E287" t="b">
        <v>1</v>
      </c>
    </row>
    <row r="288" spans="1:5">
      <c r="A288" t="s">
        <v>5800</v>
      </c>
      <c r="B288" t="s">
        <v>5801</v>
      </c>
      <c r="E288" t="b">
        <v>1</v>
      </c>
    </row>
    <row r="289" spans="1:5">
      <c r="A289" t="s">
        <v>5802</v>
      </c>
      <c r="B289" t="s">
        <v>5803</v>
      </c>
      <c r="E289" t="b">
        <v>1</v>
      </c>
    </row>
    <row r="290" spans="1:5">
      <c r="A290" t="s">
        <v>1911</v>
      </c>
      <c r="B290" t="s">
        <v>5804</v>
      </c>
      <c r="E290" t="b">
        <v>1</v>
      </c>
    </row>
    <row r="291" spans="1:5">
      <c r="A291" t="s">
        <v>5805</v>
      </c>
      <c r="B291" t="s">
        <v>5806</v>
      </c>
      <c r="E291" t="b">
        <v>1</v>
      </c>
    </row>
    <row r="292" spans="1:5">
      <c r="A292" t="s">
        <v>5807</v>
      </c>
      <c r="B292" t="s">
        <v>5808</v>
      </c>
      <c r="E292" t="b">
        <v>1</v>
      </c>
    </row>
    <row r="293" spans="1:5">
      <c r="A293" t="s">
        <v>5809</v>
      </c>
      <c r="B293" t="s">
        <v>5810</v>
      </c>
      <c r="E293" t="b">
        <v>1</v>
      </c>
    </row>
    <row r="294" spans="1:5">
      <c r="A294" t="s">
        <v>5811</v>
      </c>
      <c r="B294" t="s">
        <v>5812</v>
      </c>
      <c r="E294" t="b">
        <v>1</v>
      </c>
    </row>
    <row r="295" spans="1:5">
      <c r="A295" t="s">
        <v>5813</v>
      </c>
      <c r="B295" t="s">
        <v>5814</v>
      </c>
      <c r="E295" t="b">
        <v>1</v>
      </c>
    </row>
    <row r="296" spans="1:5">
      <c r="A296" t="s">
        <v>5815</v>
      </c>
      <c r="B296" t="s">
        <v>5816</v>
      </c>
      <c r="E296" t="b">
        <v>1</v>
      </c>
    </row>
    <row r="297" spans="1:5">
      <c r="A297" t="s">
        <v>3961</v>
      </c>
      <c r="B297" t="s">
        <v>5817</v>
      </c>
      <c r="E297" t="b">
        <v>1</v>
      </c>
    </row>
    <row r="298" spans="1:5">
      <c r="A298" t="s">
        <v>5818</v>
      </c>
      <c r="B298" t="s">
        <v>5819</v>
      </c>
      <c r="E298" t="b">
        <v>1</v>
      </c>
    </row>
    <row r="299" spans="1:5">
      <c r="A299" t="s">
        <v>5820</v>
      </c>
      <c r="B299" t="s">
        <v>5821</v>
      </c>
      <c r="E299" t="b">
        <v>1</v>
      </c>
    </row>
    <row r="300" spans="1:5">
      <c r="A300" t="s">
        <v>5822</v>
      </c>
      <c r="B300" t="s">
        <v>5823</v>
      </c>
      <c r="E300" t="b">
        <v>1</v>
      </c>
    </row>
    <row r="301" spans="1:5">
      <c r="A301" t="s">
        <v>5824</v>
      </c>
      <c r="B301" t="s">
        <v>5825</v>
      </c>
      <c r="E301" t="b">
        <v>1</v>
      </c>
    </row>
    <row r="302" spans="1:5">
      <c r="A302" t="s">
        <v>5826</v>
      </c>
      <c r="B302" t="s">
        <v>5827</v>
      </c>
      <c r="E302" t="b">
        <v>1</v>
      </c>
    </row>
    <row r="303" spans="1:5">
      <c r="A303" t="s">
        <v>5828</v>
      </c>
      <c r="B303" t="s">
        <v>5829</v>
      </c>
      <c r="E303" t="b">
        <v>1</v>
      </c>
    </row>
    <row r="304" spans="1:5">
      <c r="A304" t="s">
        <v>5830</v>
      </c>
      <c r="B304" t="s">
        <v>5831</v>
      </c>
      <c r="E304" t="b">
        <v>1</v>
      </c>
    </row>
    <row r="305" spans="1:5">
      <c r="A305" t="s">
        <v>4549</v>
      </c>
      <c r="B305" t="s">
        <v>5832</v>
      </c>
      <c r="E305" t="b">
        <v>1</v>
      </c>
    </row>
    <row r="306" spans="1:5">
      <c r="A306" t="s">
        <v>5833</v>
      </c>
      <c r="B306" t="s">
        <v>5834</v>
      </c>
      <c r="E306" t="b">
        <v>1</v>
      </c>
    </row>
    <row r="307" spans="1:5">
      <c r="A307" t="s">
        <v>5835</v>
      </c>
      <c r="B307" t="s">
        <v>5836</v>
      </c>
      <c r="E307" t="b">
        <v>1</v>
      </c>
    </row>
    <row r="308" spans="1:5">
      <c r="A308" t="s">
        <v>5837</v>
      </c>
      <c r="B308" t="s">
        <v>5838</v>
      </c>
      <c r="E308" t="b">
        <v>1</v>
      </c>
    </row>
    <row r="309" spans="1:5">
      <c r="A309" t="s">
        <v>5839</v>
      </c>
      <c r="B309" t="s">
        <v>5840</v>
      </c>
      <c r="E309" t="b">
        <v>1</v>
      </c>
    </row>
    <row r="310" spans="1:5">
      <c r="A310" t="s">
        <v>5841</v>
      </c>
      <c r="B310" t="s">
        <v>5842</v>
      </c>
      <c r="E310" t="b">
        <v>1</v>
      </c>
    </row>
    <row r="311" spans="1:5">
      <c r="A311" t="s">
        <v>5843</v>
      </c>
      <c r="B311" t="s">
        <v>5844</v>
      </c>
      <c r="E311" t="b">
        <v>1</v>
      </c>
    </row>
    <row r="312" spans="1:5">
      <c r="A312" t="s">
        <v>3255</v>
      </c>
      <c r="B312" t="s">
        <v>5845</v>
      </c>
      <c r="E312" t="b">
        <v>1</v>
      </c>
    </row>
    <row r="313" spans="1:5">
      <c r="A313" t="s">
        <v>5846</v>
      </c>
      <c r="B313" t="s">
        <v>5847</v>
      </c>
      <c r="E313" t="b">
        <v>1</v>
      </c>
    </row>
    <row r="314" spans="1:5">
      <c r="A314" t="s">
        <v>5848</v>
      </c>
      <c r="B314" t="s">
        <v>5849</v>
      </c>
      <c r="E314" t="b">
        <v>1</v>
      </c>
    </row>
    <row r="315" spans="1:5">
      <c r="A315" t="s">
        <v>5850</v>
      </c>
      <c r="B315" t="s">
        <v>5851</v>
      </c>
      <c r="E315" t="b">
        <v>1</v>
      </c>
    </row>
    <row r="316" spans="1:5">
      <c r="A316" t="s">
        <v>5852</v>
      </c>
      <c r="B316" t="s">
        <v>5853</v>
      </c>
      <c r="E316" t="b">
        <v>1</v>
      </c>
    </row>
    <row r="317" spans="1:5">
      <c r="A317" t="s">
        <v>5854</v>
      </c>
      <c r="B317" t="s">
        <v>5855</v>
      </c>
      <c r="E317" t="b">
        <v>1</v>
      </c>
    </row>
    <row r="318" spans="1:5">
      <c r="A318" t="s">
        <v>5856</v>
      </c>
      <c r="B318" t="s">
        <v>5857</v>
      </c>
      <c r="E318" t="b">
        <v>1</v>
      </c>
    </row>
    <row r="319" spans="1:5">
      <c r="A319" t="s">
        <v>5858</v>
      </c>
      <c r="B319" t="s">
        <v>5859</v>
      </c>
      <c r="E319" t="b">
        <v>1</v>
      </c>
    </row>
    <row r="320" spans="1:5">
      <c r="A320" t="s">
        <v>4099</v>
      </c>
      <c r="B320" t="s">
        <v>5860</v>
      </c>
      <c r="E320" t="b">
        <v>1</v>
      </c>
    </row>
    <row r="321" spans="1:5">
      <c r="A321" t="s">
        <v>1909</v>
      </c>
      <c r="B321" t="s">
        <v>5861</v>
      </c>
      <c r="E321" t="b">
        <v>1</v>
      </c>
    </row>
    <row r="322" spans="1:5">
      <c r="A322" t="s">
        <v>5862</v>
      </c>
      <c r="B322" t="s">
        <v>5863</v>
      </c>
      <c r="E322" t="b">
        <v>1</v>
      </c>
    </row>
    <row r="323" spans="1:5">
      <c r="A323" t="s">
        <v>5864</v>
      </c>
      <c r="B323" t="s">
        <v>5865</v>
      </c>
      <c r="E323" t="b">
        <v>1</v>
      </c>
    </row>
    <row r="324" spans="1:5">
      <c r="A324" t="s">
        <v>2609</v>
      </c>
      <c r="B324" t="s">
        <v>5866</v>
      </c>
      <c r="E324" t="b">
        <v>1</v>
      </c>
    </row>
    <row r="325" spans="1:5">
      <c r="A325" t="s">
        <v>5867</v>
      </c>
      <c r="B325" t="s">
        <v>5868</v>
      </c>
      <c r="E325" t="b">
        <v>1</v>
      </c>
    </row>
    <row r="326" spans="1:5">
      <c r="A326" t="s">
        <v>5869</v>
      </c>
      <c r="B326" t="s">
        <v>5870</v>
      </c>
      <c r="E326" t="b">
        <v>1</v>
      </c>
    </row>
    <row r="327" spans="1:5">
      <c r="A327" t="s">
        <v>5871</v>
      </c>
      <c r="B327" t="s">
        <v>5872</v>
      </c>
      <c r="E327" t="b">
        <v>1</v>
      </c>
    </row>
    <row r="328" spans="1:5">
      <c r="A328" t="s">
        <v>5873</v>
      </c>
      <c r="B328" t="s">
        <v>5874</v>
      </c>
      <c r="E328" t="b">
        <v>1</v>
      </c>
    </row>
    <row r="329" spans="1:5">
      <c r="A329" t="s">
        <v>5875</v>
      </c>
      <c r="B329" t="s">
        <v>5876</v>
      </c>
      <c r="E329" t="b">
        <v>1</v>
      </c>
    </row>
    <row r="330" spans="1:5">
      <c r="A330" t="s">
        <v>1115</v>
      </c>
      <c r="B330" t="s">
        <v>5786</v>
      </c>
      <c r="E330" t="b">
        <v>1</v>
      </c>
    </row>
    <row r="331" spans="1:5">
      <c r="A331" t="s">
        <v>1387</v>
      </c>
      <c r="B331" t="s">
        <v>5787</v>
      </c>
      <c r="E331" t="b">
        <v>1</v>
      </c>
    </row>
    <row r="332" spans="1:5">
      <c r="A332" t="s">
        <v>5788</v>
      </c>
      <c r="B332" t="s">
        <v>5789</v>
      </c>
      <c r="E332" t="b">
        <v>1</v>
      </c>
    </row>
    <row r="333" spans="1:5">
      <c r="A333" t="s">
        <v>5252</v>
      </c>
      <c r="B333" t="s">
        <v>5790</v>
      </c>
      <c r="E333" t="b">
        <v>1</v>
      </c>
    </row>
    <row r="334" spans="1:5">
      <c r="A334" t="s">
        <v>6510</v>
      </c>
      <c r="B334" t="s">
        <v>6511</v>
      </c>
      <c r="E334" t="b">
        <v>1</v>
      </c>
    </row>
    <row r="335" spans="1:5">
      <c r="A335" t="s">
        <v>6508</v>
      </c>
      <c r="B335" t="s">
        <v>6509</v>
      </c>
      <c r="E335" t="b">
        <v>1</v>
      </c>
    </row>
    <row r="336" spans="1:5">
      <c r="A336" t="s">
        <v>993</v>
      </c>
      <c r="B336" t="s">
        <v>5791</v>
      </c>
      <c r="E336" t="b">
        <v>1</v>
      </c>
    </row>
    <row r="337" spans="1:5">
      <c r="A337" t="s">
        <v>469</v>
      </c>
      <c r="B337" t="s">
        <v>5792</v>
      </c>
      <c r="E337" t="b">
        <v>1</v>
      </c>
    </row>
    <row r="338" spans="1:5">
      <c r="A338" t="s">
        <v>3201</v>
      </c>
      <c r="B338" t="s">
        <v>5793</v>
      </c>
      <c r="E338" t="b">
        <v>1</v>
      </c>
    </row>
    <row r="339" spans="1:5">
      <c r="A339" t="s">
        <v>2545</v>
      </c>
      <c r="B339" t="s">
        <v>5794</v>
      </c>
      <c r="E339" t="b">
        <v>1</v>
      </c>
    </row>
    <row r="340" spans="1:5">
      <c r="A340" t="s">
        <v>5063</v>
      </c>
      <c r="B340" t="s">
        <v>5795</v>
      </c>
      <c r="E340" t="b">
        <v>1</v>
      </c>
    </row>
    <row r="341" spans="1:5">
      <c r="A341" t="s">
        <v>6548</v>
      </c>
      <c r="B341" t="s">
        <v>6549</v>
      </c>
      <c r="E341" t="b">
        <v>1</v>
      </c>
    </row>
    <row r="342" spans="1:5">
      <c r="A342" t="s">
        <v>5193</v>
      </c>
      <c r="B342" t="s">
        <v>5877</v>
      </c>
      <c r="E342" t="b">
        <v>1</v>
      </c>
    </row>
    <row r="343" spans="1:5">
      <c r="A343" t="s">
        <v>5191</v>
      </c>
      <c r="B343" t="s">
        <v>5878</v>
      </c>
      <c r="E343" t="b">
        <v>1</v>
      </c>
    </row>
    <row r="344" spans="1:5">
      <c r="A344" t="s">
        <v>6532</v>
      </c>
      <c r="B344" t="s">
        <v>6533</v>
      </c>
      <c r="E344" t="b">
        <v>1</v>
      </c>
    </row>
    <row r="345" spans="1:5">
      <c r="A345" t="s">
        <v>5141</v>
      </c>
      <c r="B345" t="s">
        <v>5879</v>
      </c>
      <c r="E345" t="b">
        <v>1</v>
      </c>
    </row>
    <row r="346" spans="1:5">
      <c r="A346" t="s">
        <v>5147</v>
      </c>
      <c r="B346" t="s">
        <v>5880</v>
      </c>
      <c r="E346" t="b">
        <v>1</v>
      </c>
    </row>
    <row r="347" spans="1:5">
      <c r="A347" t="s">
        <v>5151</v>
      </c>
      <c r="B347" t="s">
        <v>5881</v>
      </c>
      <c r="E347" t="b">
        <v>1</v>
      </c>
    </row>
    <row r="348" spans="1:5">
      <c r="A348" t="s">
        <v>5145</v>
      </c>
      <c r="B348" t="s">
        <v>5882</v>
      </c>
      <c r="E348" t="b">
        <v>1</v>
      </c>
    </row>
    <row r="349" spans="1:5">
      <c r="A349" t="s">
        <v>5149</v>
      </c>
      <c r="B349" t="s">
        <v>5883</v>
      </c>
      <c r="E349" t="b">
        <v>1</v>
      </c>
    </row>
    <row r="350" spans="1:5">
      <c r="A350" t="s">
        <v>5139</v>
      </c>
      <c r="B350" t="s">
        <v>5884</v>
      </c>
      <c r="E350" t="b">
        <v>1</v>
      </c>
    </row>
    <row r="351" spans="1:5">
      <c r="A351" t="s">
        <v>5143</v>
      </c>
      <c r="B351" t="s">
        <v>5885</v>
      </c>
      <c r="E351" t="b">
        <v>1</v>
      </c>
    </row>
    <row r="352" spans="1:5">
      <c r="A352" t="s">
        <v>6405</v>
      </c>
      <c r="B352" t="s">
        <v>6406</v>
      </c>
      <c r="E352" t="b">
        <v>1</v>
      </c>
    </row>
    <row r="353" spans="1:5">
      <c r="A353" t="s">
        <v>6407</v>
      </c>
      <c r="B353" t="s">
        <v>6408</v>
      </c>
      <c r="E353" t="b">
        <v>1</v>
      </c>
    </row>
    <row r="354" spans="1:5">
      <c r="A354" t="s">
        <v>6409</v>
      </c>
      <c r="B354" t="s">
        <v>6410</v>
      </c>
      <c r="E354" t="b">
        <v>1</v>
      </c>
    </row>
    <row r="355" spans="1:5">
      <c r="A355" t="s">
        <v>6411</v>
      </c>
      <c r="B355" t="s">
        <v>6412</v>
      </c>
      <c r="E355" t="b">
        <v>1</v>
      </c>
    </row>
    <row r="356" spans="1:5">
      <c r="A356" t="s">
        <v>6413</v>
      </c>
      <c r="B356" t="s">
        <v>6414</v>
      </c>
      <c r="E356" t="b">
        <v>1</v>
      </c>
    </row>
    <row r="357" spans="1:5">
      <c r="A357" t="s">
        <v>6415</v>
      </c>
      <c r="B357" t="s">
        <v>6416</v>
      </c>
      <c r="E357" t="b">
        <v>1</v>
      </c>
    </row>
    <row r="358" spans="1:5">
      <c r="A358" t="s">
        <v>5115</v>
      </c>
      <c r="B358" t="s">
        <v>5907</v>
      </c>
      <c r="E358" t="b">
        <v>1</v>
      </c>
    </row>
    <row r="359" spans="1:5">
      <c r="A359" t="s">
        <v>2663</v>
      </c>
      <c r="B359" t="s">
        <v>5908</v>
      </c>
      <c r="E359" t="b">
        <v>1</v>
      </c>
    </row>
    <row r="360" spans="1:5">
      <c r="A360" t="s">
        <v>4035</v>
      </c>
      <c r="B360" t="s">
        <v>5909</v>
      </c>
      <c r="E360" t="b">
        <v>1</v>
      </c>
    </row>
    <row r="361" spans="1:5">
      <c r="A361" t="s">
        <v>5910</v>
      </c>
      <c r="B361" t="s">
        <v>5911</v>
      </c>
      <c r="E361" t="b">
        <v>1</v>
      </c>
    </row>
    <row r="362" spans="1:5">
      <c r="A362" t="s">
        <v>2513</v>
      </c>
      <c r="B362" t="s">
        <v>5912</v>
      </c>
      <c r="E362" t="b">
        <v>1</v>
      </c>
    </row>
    <row r="363" spans="1:5">
      <c r="A363" t="s">
        <v>3973</v>
      </c>
      <c r="B363" t="s">
        <v>5913</v>
      </c>
      <c r="E363" t="b">
        <v>1</v>
      </c>
    </row>
    <row r="364" spans="1:5">
      <c r="A364" t="s">
        <v>5914</v>
      </c>
      <c r="B364" t="s">
        <v>5915</v>
      </c>
      <c r="E364" t="b">
        <v>1</v>
      </c>
    </row>
    <row r="365" spans="1:5">
      <c r="A365" t="s">
        <v>5916</v>
      </c>
      <c r="B365" t="s">
        <v>5917</v>
      </c>
      <c r="E365" t="b">
        <v>1</v>
      </c>
    </row>
    <row r="366" spans="1:5">
      <c r="A366" t="s">
        <v>5918</v>
      </c>
      <c r="B366" t="s">
        <v>5919</v>
      </c>
      <c r="E366" t="b">
        <v>1</v>
      </c>
    </row>
    <row r="367" spans="1:5">
      <c r="A367" t="s">
        <v>449</v>
      </c>
      <c r="B367" t="s">
        <v>5920</v>
      </c>
      <c r="E367" t="b">
        <v>1</v>
      </c>
    </row>
    <row r="368" spans="1:5">
      <c r="A368" t="s">
        <v>5886</v>
      </c>
      <c r="B368" t="s">
        <v>5887</v>
      </c>
      <c r="E368" t="b">
        <v>1</v>
      </c>
    </row>
    <row r="369" spans="1:5">
      <c r="A369" t="s">
        <v>4027</v>
      </c>
      <c r="B369" t="s">
        <v>6175</v>
      </c>
      <c r="E369" t="b">
        <v>1</v>
      </c>
    </row>
    <row r="370" spans="1:5">
      <c r="A370" t="s">
        <v>5888</v>
      </c>
      <c r="B370" t="s">
        <v>5889</v>
      </c>
      <c r="E370" t="b">
        <v>1</v>
      </c>
    </row>
    <row r="371" spans="1:5">
      <c r="A371" t="s">
        <v>2055</v>
      </c>
      <c r="B371" t="s">
        <v>5890</v>
      </c>
      <c r="E371" t="b">
        <v>1</v>
      </c>
    </row>
    <row r="372" spans="1:5">
      <c r="A372" t="s">
        <v>5891</v>
      </c>
      <c r="B372" t="s">
        <v>5892</v>
      </c>
      <c r="E372" t="b">
        <v>1</v>
      </c>
    </row>
    <row r="373" spans="1:5">
      <c r="A373" t="s">
        <v>5893</v>
      </c>
      <c r="B373" t="s">
        <v>5894</v>
      </c>
      <c r="E373" t="b">
        <v>1</v>
      </c>
    </row>
    <row r="374" spans="1:5">
      <c r="A374" t="s">
        <v>833</v>
      </c>
      <c r="B374" t="s">
        <v>5895</v>
      </c>
      <c r="E374" t="b">
        <v>1</v>
      </c>
    </row>
    <row r="375" spans="1:5">
      <c r="A375" t="s">
        <v>835</v>
      </c>
      <c r="B375" t="s">
        <v>5896</v>
      </c>
      <c r="E375" t="b">
        <v>1</v>
      </c>
    </row>
    <row r="376" spans="1:5">
      <c r="A376" t="s">
        <v>6512</v>
      </c>
      <c r="B376" t="s">
        <v>6513</v>
      </c>
      <c r="E376" t="b">
        <v>1</v>
      </c>
    </row>
    <row r="377" spans="1:5">
      <c r="A377" t="s">
        <v>5897</v>
      </c>
      <c r="B377" t="s">
        <v>5898</v>
      </c>
      <c r="E377" t="b">
        <v>1</v>
      </c>
    </row>
    <row r="378" spans="1:5">
      <c r="A378" t="s">
        <v>5899</v>
      </c>
      <c r="B378" t="s">
        <v>5900</v>
      </c>
      <c r="E378" t="b">
        <v>1</v>
      </c>
    </row>
    <row r="379" spans="1:5">
      <c r="A379" t="s">
        <v>5901</v>
      </c>
      <c r="B379" t="s">
        <v>5902</v>
      </c>
      <c r="E379" t="b">
        <v>1</v>
      </c>
    </row>
    <row r="380" spans="1:5">
      <c r="A380" t="s">
        <v>5903</v>
      </c>
      <c r="B380" t="s">
        <v>5904</v>
      </c>
      <c r="E380" t="b">
        <v>1</v>
      </c>
    </row>
    <row r="381" spans="1:5">
      <c r="A381" t="s">
        <v>5905</v>
      </c>
      <c r="B381" t="s">
        <v>5906</v>
      </c>
      <c r="E381" t="b">
        <v>1</v>
      </c>
    </row>
    <row r="382" spans="1:5">
      <c r="A382" t="s">
        <v>6550</v>
      </c>
      <c r="B382" t="s">
        <v>6551</v>
      </c>
      <c r="E382" t="b">
        <v>1</v>
      </c>
    </row>
    <row r="383" spans="1:5">
      <c r="A383" t="s">
        <v>5202</v>
      </c>
      <c r="B383" t="s">
        <v>5971</v>
      </c>
      <c r="E383" t="b">
        <v>1</v>
      </c>
    </row>
    <row r="384" spans="1:5">
      <c r="A384" t="s">
        <v>5200</v>
      </c>
      <c r="B384" t="s">
        <v>5972</v>
      </c>
      <c r="E384" t="b">
        <v>1</v>
      </c>
    </row>
    <row r="385" spans="1:5">
      <c r="A385" t="s">
        <v>5204</v>
      </c>
      <c r="B385" t="s">
        <v>5973</v>
      </c>
      <c r="E385" t="b">
        <v>1</v>
      </c>
    </row>
    <row r="386" spans="1:5">
      <c r="A386" t="s">
        <v>6542</v>
      </c>
      <c r="B386" t="s">
        <v>6543</v>
      </c>
      <c r="E386" t="b">
        <v>1</v>
      </c>
    </row>
    <row r="387" spans="1:5">
      <c r="A387" t="s">
        <v>2309</v>
      </c>
      <c r="B387" t="s">
        <v>6001</v>
      </c>
      <c r="E387" t="b">
        <v>1</v>
      </c>
    </row>
    <row r="388" spans="1:5">
      <c r="A388" t="s">
        <v>6514</v>
      </c>
      <c r="B388" t="s">
        <v>6515</v>
      </c>
      <c r="E388" t="b">
        <v>1</v>
      </c>
    </row>
    <row r="389" spans="1:5">
      <c r="A389" t="s">
        <v>839</v>
      </c>
      <c r="B389" t="s">
        <v>5974</v>
      </c>
      <c r="E389" t="b">
        <v>1</v>
      </c>
    </row>
    <row r="390" spans="1:5">
      <c r="A390" t="s">
        <v>5975</v>
      </c>
      <c r="B390" t="s">
        <v>5976</v>
      </c>
      <c r="E390" t="b">
        <v>1</v>
      </c>
    </row>
    <row r="391" spans="1:5">
      <c r="A391" t="s">
        <v>5977</v>
      </c>
      <c r="B391" t="s">
        <v>5978</v>
      </c>
      <c r="E391" t="b">
        <v>1</v>
      </c>
    </row>
    <row r="392" spans="1:5">
      <c r="A392" t="s">
        <v>5979</v>
      </c>
      <c r="B392" t="s">
        <v>5980</v>
      </c>
      <c r="E392" t="b">
        <v>1</v>
      </c>
    </row>
    <row r="393" spans="1:5">
      <c r="A393" t="s">
        <v>5981</v>
      </c>
      <c r="B393" t="s">
        <v>5982</v>
      </c>
      <c r="E393" t="b">
        <v>1</v>
      </c>
    </row>
    <row r="394" spans="1:5">
      <c r="A394" t="s">
        <v>5983</v>
      </c>
      <c r="B394" t="s">
        <v>5984</v>
      </c>
      <c r="E394" t="b">
        <v>1</v>
      </c>
    </row>
    <row r="395" spans="1:5">
      <c r="A395" t="s">
        <v>5985</v>
      </c>
      <c r="B395" t="s">
        <v>5986</v>
      </c>
      <c r="E395" t="b">
        <v>1</v>
      </c>
    </row>
    <row r="396" spans="1:5">
      <c r="A396" t="s">
        <v>5987</v>
      </c>
      <c r="B396" t="s">
        <v>5988</v>
      </c>
      <c r="E396" t="b">
        <v>1</v>
      </c>
    </row>
    <row r="397" spans="1:5">
      <c r="A397" t="s">
        <v>5989</v>
      </c>
      <c r="B397" t="s">
        <v>5990</v>
      </c>
      <c r="E397" t="b">
        <v>1</v>
      </c>
    </row>
    <row r="398" spans="1:5">
      <c r="A398" t="s">
        <v>5991</v>
      </c>
      <c r="B398" t="s">
        <v>5992</v>
      </c>
      <c r="E398" t="b">
        <v>1</v>
      </c>
    </row>
    <row r="399" spans="1:5">
      <c r="A399" t="s">
        <v>5993</v>
      </c>
      <c r="B399" t="s">
        <v>5994</v>
      </c>
      <c r="E399" t="b">
        <v>1</v>
      </c>
    </row>
    <row r="400" spans="1:5">
      <c r="A400" t="s">
        <v>5995</v>
      </c>
      <c r="B400" t="s">
        <v>5996</v>
      </c>
      <c r="E400" t="b">
        <v>1</v>
      </c>
    </row>
    <row r="401" spans="1:5">
      <c r="A401" t="s">
        <v>5997</v>
      </c>
      <c r="B401" t="s">
        <v>5998</v>
      </c>
      <c r="E401" t="b">
        <v>1</v>
      </c>
    </row>
    <row r="402" spans="1:5">
      <c r="A402" t="s">
        <v>5999</v>
      </c>
      <c r="B402" t="s">
        <v>6000</v>
      </c>
      <c r="E402" t="b">
        <v>1</v>
      </c>
    </row>
    <row r="403" spans="1:5">
      <c r="A403" t="s">
        <v>5921</v>
      </c>
      <c r="B403" t="s">
        <v>5922</v>
      </c>
      <c r="E403" t="b">
        <v>1</v>
      </c>
    </row>
    <row r="404" spans="1:5">
      <c r="A404" t="s">
        <v>5923</v>
      </c>
      <c r="B404" t="s">
        <v>5924</v>
      </c>
      <c r="E404" t="b">
        <v>1</v>
      </c>
    </row>
    <row r="405" spans="1:5">
      <c r="A405" t="s">
        <v>5925</v>
      </c>
      <c r="B405" t="s">
        <v>5926</v>
      </c>
      <c r="E405" t="b">
        <v>1</v>
      </c>
    </row>
    <row r="406" spans="1:5">
      <c r="A406" t="s">
        <v>5927</v>
      </c>
      <c r="B406" t="s">
        <v>5928</v>
      </c>
      <c r="E406" t="b">
        <v>1</v>
      </c>
    </row>
    <row r="407" spans="1:5">
      <c r="A407" t="s">
        <v>5929</v>
      </c>
      <c r="B407" t="s">
        <v>5930</v>
      </c>
      <c r="E407" t="b">
        <v>1</v>
      </c>
    </row>
    <row r="408" spans="1:5">
      <c r="A408" t="s">
        <v>5931</v>
      </c>
      <c r="B408" t="s">
        <v>5932</v>
      </c>
      <c r="E408" t="b">
        <v>1</v>
      </c>
    </row>
    <row r="409" spans="1:5">
      <c r="A409" t="s">
        <v>5933</v>
      </c>
      <c r="B409" t="s">
        <v>5934</v>
      </c>
      <c r="E409" t="b">
        <v>1</v>
      </c>
    </row>
    <row r="410" spans="1:5">
      <c r="A410" t="s">
        <v>5935</v>
      </c>
      <c r="B410" t="s">
        <v>5936</v>
      </c>
      <c r="E410" t="b">
        <v>1</v>
      </c>
    </row>
    <row r="411" spans="1:5">
      <c r="A411" t="s">
        <v>5937</v>
      </c>
      <c r="B411" t="s">
        <v>5938</v>
      </c>
      <c r="E411" t="b">
        <v>1</v>
      </c>
    </row>
    <row r="412" spans="1:5">
      <c r="A412" t="s">
        <v>5939</v>
      </c>
      <c r="B412" t="s">
        <v>5940</v>
      </c>
      <c r="E412" t="b">
        <v>1</v>
      </c>
    </row>
    <row r="413" spans="1:5">
      <c r="A413" t="s">
        <v>5941</v>
      </c>
      <c r="B413" t="s">
        <v>5942</v>
      </c>
      <c r="E413" t="b">
        <v>1</v>
      </c>
    </row>
    <row r="414" spans="1:5">
      <c r="A414" t="s">
        <v>5943</v>
      </c>
      <c r="B414" t="s">
        <v>5944</v>
      </c>
      <c r="E414" t="b">
        <v>1</v>
      </c>
    </row>
    <row r="415" spans="1:5">
      <c r="A415" t="s">
        <v>5945</v>
      </c>
      <c r="B415" t="s">
        <v>5946</v>
      </c>
      <c r="E415" t="b">
        <v>1</v>
      </c>
    </row>
    <row r="416" spans="1:5">
      <c r="A416" t="s">
        <v>5947</v>
      </c>
      <c r="B416" t="s">
        <v>5948</v>
      </c>
      <c r="E416" t="b">
        <v>1</v>
      </c>
    </row>
    <row r="417" spans="1:5">
      <c r="A417" t="s">
        <v>5949</v>
      </c>
      <c r="B417" t="s">
        <v>5950</v>
      </c>
      <c r="E417" t="b">
        <v>1</v>
      </c>
    </row>
    <row r="418" spans="1:5">
      <c r="A418" t="s">
        <v>5951</v>
      </c>
      <c r="B418" t="s">
        <v>5952</v>
      </c>
      <c r="E418" t="b">
        <v>1</v>
      </c>
    </row>
    <row r="419" spans="1:5">
      <c r="A419" t="s">
        <v>5107</v>
      </c>
      <c r="B419" t="s">
        <v>6417</v>
      </c>
      <c r="E419" t="b">
        <v>1</v>
      </c>
    </row>
    <row r="420" spans="1:5">
      <c r="A420" t="s">
        <v>3609</v>
      </c>
      <c r="B420" t="s">
        <v>6472</v>
      </c>
      <c r="E420" t="b">
        <v>1</v>
      </c>
    </row>
    <row r="421" spans="1:5">
      <c r="A421" t="s">
        <v>4269</v>
      </c>
      <c r="B421" t="s">
        <v>6473</v>
      </c>
      <c r="E421" t="b">
        <v>1</v>
      </c>
    </row>
    <row r="422" spans="1:5">
      <c r="A422" t="s">
        <v>6474</v>
      </c>
      <c r="B422" t="s">
        <v>6475</v>
      </c>
      <c r="E422" t="b">
        <v>1</v>
      </c>
    </row>
    <row r="423" spans="1:5">
      <c r="A423" t="s">
        <v>6476</v>
      </c>
      <c r="B423" t="s">
        <v>6477</v>
      </c>
      <c r="E423" t="b">
        <v>1</v>
      </c>
    </row>
    <row r="424" spans="1:5">
      <c r="A424" t="s">
        <v>3765</v>
      </c>
      <c r="B424" t="s">
        <v>6478</v>
      </c>
      <c r="E424" t="b">
        <v>1</v>
      </c>
    </row>
    <row r="425" spans="1:5">
      <c r="A425" t="s">
        <v>6456</v>
      </c>
      <c r="B425" t="s">
        <v>6457</v>
      </c>
      <c r="E425" t="b">
        <v>1</v>
      </c>
    </row>
    <row r="426" spans="1:5">
      <c r="A426" t="s">
        <v>6458</v>
      </c>
      <c r="B426" t="s">
        <v>6459</v>
      </c>
      <c r="E426" t="b">
        <v>1</v>
      </c>
    </row>
    <row r="427" spans="1:5">
      <c r="A427" t="s">
        <v>6460</v>
      </c>
      <c r="B427" t="s">
        <v>6461</v>
      </c>
      <c r="E427" t="b">
        <v>1</v>
      </c>
    </row>
    <row r="428" spans="1:5">
      <c r="A428" t="s">
        <v>6462</v>
      </c>
      <c r="B428" t="s">
        <v>6463</v>
      </c>
      <c r="E428" t="b">
        <v>1</v>
      </c>
    </row>
    <row r="429" spans="1:5">
      <c r="A429" t="s">
        <v>6464</v>
      </c>
      <c r="B429" t="s">
        <v>6465</v>
      </c>
      <c r="E429" t="b">
        <v>1</v>
      </c>
    </row>
    <row r="430" spans="1:5">
      <c r="A430" t="s">
        <v>6466</v>
      </c>
      <c r="B430" t="s">
        <v>6467</v>
      </c>
      <c r="E430" t="b">
        <v>1</v>
      </c>
    </row>
    <row r="431" spans="1:5">
      <c r="A431" t="s">
        <v>6468</v>
      </c>
      <c r="B431" t="s">
        <v>6469</v>
      </c>
      <c r="E431" t="b">
        <v>1</v>
      </c>
    </row>
    <row r="432" spans="1:5">
      <c r="A432" t="s">
        <v>6470</v>
      </c>
      <c r="B432" t="s">
        <v>6471</v>
      </c>
      <c r="E432" t="b">
        <v>1</v>
      </c>
    </row>
    <row r="433" spans="1:5">
      <c r="A433" t="s">
        <v>2999</v>
      </c>
      <c r="B433" t="s">
        <v>5953</v>
      </c>
      <c r="E433" t="b">
        <v>1</v>
      </c>
    </row>
    <row r="434" spans="1:5">
      <c r="A434" t="s">
        <v>1315</v>
      </c>
      <c r="B434" t="s">
        <v>5954</v>
      </c>
      <c r="E434" t="b">
        <v>1</v>
      </c>
    </row>
    <row r="435" spans="1:5">
      <c r="A435" t="s">
        <v>5955</v>
      </c>
      <c r="B435" t="s">
        <v>5956</v>
      </c>
      <c r="E435" t="b">
        <v>1</v>
      </c>
    </row>
    <row r="436" spans="1:5">
      <c r="A436" t="s">
        <v>5182</v>
      </c>
      <c r="B436" t="s">
        <v>5957</v>
      </c>
      <c r="E436" t="b">
        <v>1</v>
      </c>
    </row>
    <row r="437" spans="1:5">
      <c r="A437" t="s">
        <v>3671</v>
      </c>
      <c r="B437" t="s">
        <v>5958</v>
      </c>
      <c r="E437" t="b">
        <v>1</v>
      </c>
    </row>
    <row r="438" spans="1:5">
      <c r="A438" t="s">
        <v>3673</v>
      </c>
      <c r="B438" t="s">
        <v>5959</v>
      </c>
      <c r="E438" t="b">
        <v>1</v>
      </c>
    </row>
    <row r="439" spans="1:5">
      <c r="A439" t="s">
        <v>5187</v>
      </c>
      <c r="B439" t="s">
        <v>5960</v>
      </c>
      <c r="E439" t="b">
        <v>1</v>
      </c>
    </row>
    <row r="440" spans="1:5">
      <c r="A440" t="s">
        <v>421</v>
      </c>
      <c r="B440" t="s">
        <v>5961</v>
      </c>
      <c r="E440" t="b">
        <v>1</v>
      </c>
    </row>
    <row r="441" spans="1:5">
      <c r="A441" t="s">
        <v>5962</v>
      </c>
      <c r="B441" t="s">
        <v>5963</v>
      </c>
      <c r="E441" t="b">
        <v>1</v>
      </c>
    </row>
    <row r="442" spans="1:5">
      <c r="A442" t="s">
        <v>2539</v>
      </c>
      <c r="B442" t="s">
        <v>5964</v>
      </c>
      <c r="E442" t="b">
        <v>1</v>
      </c>
    </row>
    <row r="443" spans="1:5">
      <c r="A443" t="s">
        <v>3545</v>
      </c>
      <c r="B443" t="s">
        <v>5965</v>
      </c>
      <c r="E443" t="b">
        <v>1</v>
      </c>
    </row>
    <row r="444" spans="1:5">
      <c r="A444" t="s">
        <v>3949</v>
      </c>
      <c r="B444" t="s">
        <v>5966</v>
      </c>
      <c r="E444" t="b">
        <v>1</v>
      </c>
    </row>
    <row r="445" spans="1:5">
      <c r="A445" t="s">
        <v>1347</v>
      </c>
      <c r="B445" t="s">
        <v>5967</v>
      </c>
      <c r="E445" t="b">
        <v>1</v>
      </c>
    </row>
    <row r="446" spans="1:5">
      <c r="A446" t="s">
        <v>1105</v>
      </c>
      <c r="B446" t="s">
        <v>5968</v>
      </c>
      <c r="E446" t="b">
        <v>1</v>
      </c>
    </row>
    <row r="447" spans="1:5">
      <c r="A447" t="s">
        <v>2743</v>
      </c>
      <c r="B447" t="s">
        <v>5969</v>
      </c>
      <c r="E447" t="b">
        <v>1</v>
      </c>
    </row>
    <row r="448" spans="1:5">
      <c r="A448" t="s">
        <v>2243</v>
      </c>
      <c r="B448" t="s">
        <v>5970</v>
      </c>
      <c r="E448" t="b">
        <v>1</v>
      </c>
    </row>
    <row r="449" spans="1:5">
      <c r="A449" t="s">
        <v>6479</v>
      </c>
      <c r="B449" t="s">
        <v>6480</v>
      </c>
      <c r="E449" t="b">
        <v>1</v>
      </c>
    </row>
    <row r="450" spans="1:5">
      <c r="A450" t="s">
        <v>6481</v>
      </c>
      <c r="B450" t="s">
        <v>6482</v>
      </c>
      <c r="E450" t="b">
        <v>1</v>
      </c>
    </row>
    <row r="451" spans="1:5">
      <c r="A451" t="s">
        <v>6483</v>
      </c>
      <c r="B451" t="s">
        <v>6484</v>
      </c>
      <c r="E451" t="b">
        <v>1</v>
      </c>
    </row>
    <row r="452" spans="1:5">
      <c r="A452" t="s">
        <v>6485</v>
      </c>
      <c r="B452" t="s">
        <v>6486</v>
      </c>
      <c r="E452" t="b">
        <v>1</v>
      </c>
    </row>
    <row r="453" spans="1:5">
      <c r="A453" t="s">
        <v>6487</v>
      </c>
      <c r="B453" t="s">
        <v>6488</v>
      </c>
      <c r="E453" t="b">
        <v>1</v>
      </c>
    </row>
    <row r="454" spans="1:5">
      <c r="A454" t="s">
        <v>6489</v>
      </c>
      <c r="B454" t="s">
        <v>6490</v>
      </c>
      <c r="E454" t="b">
        <v>1</v>
      </c>
    </row>
    <row r="455" spans="1:5">
      <c r="A455" t="s">
        <v>1707</v>
      </c>
      <c r="B455" t="s">
        <v>6002</v>
      </c>
      <c r="E455" t="b">
        <v>1</v>
      </c>
    </row>
    <row r="456" spans="1:5">
      <c r="A456" t="s">
        <v>6003</v>
      </c>
      <c r="B456" t="s">
        <v>6004</v>
      </c>
      <c r="E456" t="b">
        <v>1</v>
      </c>
    </row>
    <row r="457" spans="1:5">
      <c r="A457" t="s">
        <v>6005</v>
      </c>
      <c r="B457" t="s">
        <v>6006</v>
      </c>
      <c r="E457" t="b">
        <v>1</v>
      </c>
    </row>
    <row r="458" spans="1:5">
      <c r="A458" t="s">
        <v>6007</v>
      </c>
      <c r="B458" t="s">
        <v>6008</v>
      </c>
      <c r="E458" t="b">
        <v>1</v>
      </c>
    </row>
    <row r="459" spans="1:5">
      <c r="A459" t="s">
        <v>6009</v>
      </c>
      <c r="B459" t="s">
        <v>6010</v>
      </c>
      <c r="E459" t="b">
        <v>1</v>
      </c>
    </row>
    <row r="460" spans="1:5">
      <c r="A460" t="s">
        <v>6011</v>
      </c>
      <c r="B460" t="s">
        <v>6012</v>
      </c>
      <c r="E460" t="b">
        <v>1</v>
      </c>
    </row>
    <row r="461" spans="1:5">
      <c r="A461" t="s">
        <v>6013</v>
      </c>
      <c r="B461" t="s">
        <v>6014</v>
      </c>
      <c r="E461" t="b">
        <v>1</v>
      </c>
    </row>
    <row r="462" spans="1:5">
      <c r="A462" t="s">
        <v>6015</v>
      </c>
      <c r="B462" t="s">
        <v>6016</v>
      </c>
      <c r="E462" t="b">
        <v>1</v>
      </c>
    </row>
    <row r="463" spans="1:5">
      <c r="A463" t="s">
        <v>6017</v>
      </c>
      <c r="B463" t="s">
        <v>6018</v>
      </c>
      <c r="E463" t="b">
        <v>1</v>
      </c>
    </row>
    <row r="464" spans="1:5">
      <c r="A464" t="s">
        <v>719</v>
      </c>
      <c r="B464" t="s">
        <v>6019</v>
      </c>
      <c r="E464" t="b">
        <v>1</v>
      </c>
    </row>
    <row r="465" spans="1:5">
      <c r="A465" t="s">
        <v>6203</v>
      </c>
      <c r="B465" t="s">
        <v>6019</v>
      </c>
      <c r="E465" t="b">
        <v>1</v>
      </c>
    </row>
    <row r="466" spans="1:5">
      <c r="A466" t="s">
        <v>6206</v>
      </c>
      <c r="B466" t="s">
        <v>6019</v>
      </c>
      <c r="E466" t="b">
        <v>1</v>
      </c>
    </row>
    <row r="467" spans="1:5">
      <c r="A467" t="s">
        <v>6213</v>
      </c>
      <c r="B467" t="s">
        <v>6019</v>
      </c>
      <c r="E467" t="b">
        <v>1</v>
      </c>
    </row>
    <row r="468" spans="1:5">
      <c r="A468" t="s">
        <v>6218</v>
      </c>
      <c r="B468" t="s">
        <v>6019</v>
      </c>
      <c r="E468" t="b">
        <v>1</v>
      </c>
    </row>
    <row r="469" spans="1:5">
      <c r="A469" t="s">
        <v>1525</v>
      </c>
      <c r="B469" t="s">
        <v>6019</v>
      </c>
      <c r="E469" t="b">
        <v>1</v>
      </c>
    </row>
    <row r="470" spans="1:5">
      <c r="A470" t="s">
        <v>6520</v>
      </c>
      <c r="B470" t="s">
        <v>6019</v>
      </c>
      <c r="E470" t="b">
        <v>1</v>
      </c>
    </row>
    <row r="471" spans="1:5">
      <c r="A471" t="s">
        <v>1691</v>
      </c>
      <c r="B471" t="s">
        <v>6020</v>
      </c>
      <c r="E471" t="b">
        <v>1</v>
      </c>
    </row>
    <row r="472" spans="1:5">
      <c r="A472" t="s">
        <v>6204</v>
      </c>
      <c r="B472" t="s">
        <v>6205</v>
      </c>
      <c r="E472" t="b">
        <v>1</v>
      </c>
    </row>
    <row r="473" spans="1:5">
      <c r="A473" t="s">
        <v>6207</v>
      </c>
      <c r="B473" t="s">
        <v>6208</v>
      </c>
      <c r="E473" t="b">
        <v>1</v>
      </c>
    </row>
    <row r="474" spans="1:5">
      <c r="A474" t="s">
        <v>6214</v>
      </c>
      <c r="B474" t="s">
        <v>6215</v>
      </c>
      <c r="E474" t="b">
        <v>1</v>
      </c>
    </row>
    <row r="475" spans="1:5">
      <c r="A475" t="s">
        <v>6219</v>
      </c>
      <c r="B475" t="s">
        <v>6220</v>
      </c>
      <c r="E475" t="b">
        <v>1</v>
      </c>
    </row>
    <row r="476" spans="1:5">
      <c r="A476" t="s">
        <v>6418</v>
      </c>
      <c r="B476" t="s">
        <v>6419</v>
      </c>
      <c r="E476" t="b">
        <v>1</v>
      </c>
    </row>
    <row r="477" spans="1:5">
      <c r="A477" t="s">
        <v>6518</v>
      </c>
      <c r="B477" t="s">
        <v>6519</v>
      </c>
      <c r="E477" t="b">
        <v>1</v>
      </c>
    </row>
    <row r="478" spans="1:5">
      <c r="A478" t="s">
        <v>4857</v>
      </c>
      <c r="B478" t="s">
        <v>6021</v>
      </c>
      <c r="E478" t="b">
        <v>1</v>
      </c>
    </row>
    <row r="479" spans="1:5">
      <c r="A479" t="s">
        <v>6209</v>
      </c>
      <c r="B479" t="s">
        <v>6210</v>
      </c>
      <c r="E479" t="b">
        <v>1</v>
      </c>
    </row>
    <row r="480" spans="1:5">
      <c r="A480" t="s">
        <v>6211</v>
      </c>
      <c r="B480" t="s">
        <v>6212</v>
      </c>
      <c r="E480" t="b">
        <v>1</v>
      </c>
    </row>
    <row r="481" spans="1:5">
      <c r="A481" t="s">
        <v>6216</v>
      </c>
      <c r="B481" t="s">
        <v>6217</v>
      </c>
      <c r="E481" t="b">
        <v>1</v>
      </c>
    </row>
    <row r="482" spans="1:5">
      <c r="A482" t="s">
        <v>6221</v>
      </c>
      <c r="B482" t="s">
        <v>6222</v>
      </c>
      <c r="E482" t="b">
        <v>1</v>
      </c>
    </row>
    <row r="483" spans="1:5">
      <c r="A483" t="s">
        <v>6420</v>
      </c>
      <c r="B483" t="s">
        <v>6421</v>
      </c>
      <c r="E483" t="b">
        <v>1</v>
      </c>
    </row>
    <row r="484" spans="1:5">
      <c r="A484" t="s">
        <v>6516</v>
      </c>
      <c r="B484" t="s">
        <v>6517</v>
      </c>
      <c r="E484" t="b">
        <v>1</v>
      </c>
    </row>
    <row r="485" spans="1:5">
      <c r="A485" t="s">
        <v>1903</v>
      </c>
      <c r="B485" t="s">
        <v>6022</v>
      </c>
      <c r="E485" t="b">
        <v>1</v>
      </c>
    </row>
    <row r="486" spans="1:5">
      <c r="A486" t="s">
        <v>6223</v>
      </c>
      <c r="B486" t="s">
        <v>6022</v>
      </c>
      <c r="E486" t="b">
        <v>1</v>
      </c>
    </row>
    <row r="487" spans="1:5">
      <c r="A487" t="s">
        <v>6228</v>
      </c>
      <c r="B487" t="s">
        <v>6022</v>
      </c>
      <c r="E487" t="b">
        <v>1</v>
      </c>
    </row>
    <row r="488" spans="1:5">
      <c r="A488" t="s">
        <v>6233</v>
      </c>
      <c r="B488" t="s">
        <v>6022</v>
      </c>
      <c r="E488" t="b">
        <v>1</v>
      </c>
    </row>
    <row r="489" spans="1:5">
      <c r="A489" t="s">
        <v>6238</v>
      </c>
      <c r="B489" t="s">
        <v>6022</v>
      </c>
      <c r="E489" t="b">
        <v>1</v>
      </c>
    </row>
    <row r="490" spans="1:5">
      <c r="A490" t="s">
        <v>4105</v>
      </c>
      <c r="B490" t="s">
        <v>6022</v>
      </c>
      <c r="E490" t="b">
        <v>1</v>
      </c>
    </row>
    <row r="491" spans="1:5">
      <c r="A491" t="s">
        <v>6521</v>
      </c>
      <c r="B491" t="s">
        <v>6022</v>
      </c>
      <c r="E491" t="b">
        <v>1</v>
      </c>
    </row>
    <row r="492" spans="1:5">
      <c r="A492" t="s">
        <v>6023</v>
      </c>
      <c r="B492" t="s">
        <v>6024</v>
      </c>
      <c r="E492" t="b">
        <v>1</v>
      </c>
    </row>
    <row r="493" spans="1:5">
      <c r="A493" t="s">
        <v>6224</v>
      </c>
      <c r="B493" t="s">
        <v>6225</v>
      </c>
      <c r="E493" t="b">
        <v>1</v>
      </c>
    </row>
    <row r="494" spans="1:5">
      <c r="A494" t="s">
        <v>6229</v>
      </c>
      <c r="B494" t="s">
        <v>6230</v>
      </c>
      <c r="E494" t="b">
        <v>1</v>
      </c>
    </row>
    <row r="495" spans="1:5">
      <c r="A495" t="s">
        <v>6234</v>
      </c>
      <c r="B495" t="s">
        <v>6235</v>
      </c>
      <c r="E495" t="b">
        <v>1</v>
      </c>
    </row>
    <row r="496" spans="1:5">
      <c r="A496" t="s">
        <v>6239</v>
      </c>
      <c r="B496" t="s">
        <v>6240</v>
      </c>
      <c r="E496" t="b">
        <v>1</v>
      </c>
    </row>
    <row r="497" spans="1:5">
      <c r="A497" t="s">
        <v>1879</v>
      </c>
      <c r="B497" t="s">
        <v>6422</v>
      </c>
      <c r="E497" t="b">
        <v>1</v>
      </c>
    </row>
    <row r="498" spans="1:5">
      <c r="A498" t="s">
        <v>6524</v>
      </c>
      <c r="B498" t="s">
        <v>6525</v>
      </c>
      <c r="E498" t="b">
        <v>1</v>
      </c>
    </row>
    <row r="499" spans="1:5">
      <c r="A499" t="s">
        <v>6025</v>
      </c>
      <c r="B499" t="s">
        <v>6026</v>
      </c>
      <c r="E499" t="b">
        <v>1</v>
      </c>
    </row>
    <row r="500" spans="1:5">
      <c r="A500" t="s">
        <v>6226</v>
      </c>
      <c r="B500" t="s">
        <v>6227</v>
      </c>
      <c r="E500" t="b">
        <v>1</v>
      </c>
    </row>
    <row r="501" spans="1:5">
      <c r="A501" t="s">
        <v>6231</v>
      </c>
      <c r="B501" t="s">
        <v>6232</v>
      </c>
      <c r="E501" t="b">
        <v>1</v>
      </c>
    </row>
    <row r="502" spans="1:5">
      <c r="A502" t="s">
        <v>6236</v>
      </c>
      <c r="B502" t="s">
        <v>6237</v>
      </c>
      <c r="E502" t="b">
        <v>1</v>
      </c>
    </row>
    <row r="503" spans="1:5">
      <c r="A503" t="s">
        <v>6241</v>
      </c>
      <c r="B503" t="s">
        <v>6242</v>
      </c>
      <c r="E503" t="b">
        <v>1</v>
      </c>
    </row>
    <row r="504" spans="1:5">
      <c r="A504" t="s">
        <v>3895</v>
      </c>
      <c r="B504" t="s">
        <v>6423</v>
      </c>
      <c r="E504" t="b">
        <v>1</v>
      </c>
    </row>
    <row r="505" spans="1:5">
      <c r="A505" t="s">
        <v>6522</v>
      </c>
      <c r="B505" t="s">
        <v>6523</v>
      </c>
      <c r="E505" t="b">
        <v>1</v>
      </c>
    </row>
    <row r="506" spans="1:5">
      <c r="A506" t="s">
        <v>5117</v>
      </c>
      <c r="B506" t="s">
        <v>6033</v>
      </c>
      <c r="E506" t="b">
        <v>1</v>
      </c>
    </row>
    <row r="507" spans="1:5">
      <c r="A507" t="s">
        <v>6027</v>
      </c>
      <c r="B507" t="s">
        <v>6028</v>
      </c>
      <c r="E507" t="b">
        <v>1</v>
      </c>
    </row>
    <row r="508" spans="1:5">
      <c r="A508" t="s">
        <v>6031</v>
      </c>
      <c r="B508" t="s">
        <v>6032</v>
      </c>
      <c r="E508" t="b">
        <v>1</v>
      </c>
    </row>
    <row r="509" spans="1:5">
      <c r="A509" t="s">
        <v>6029</v>
      </c>
      <c r="B509" t="s">
        <v>6030</v>
      </c>
      <c r="E509" t="b">
        <v>1</v>
      </c>
    </row>
    <row r="510" spans="1:5">
      <c r="A510" t="s">
        <v>3243</v>
      </c>
      <c r="B510" t="s">
        <v>6037</v>
      </c>
      <c r="E510" t="b">
        <v>1</v>
      </c>
    </row>
    <row r="511" spans="1:5">
      <c r="A511" t="s">
        <v>4379</v>
      </c>
      <c r="B511" t="s">
        <v>6034</v>
      </c>
      <c r="E511" t="b">
        <v>1</v>
      </c>
    </row>
    <row r="512" spans="1:5">
      <c r="A512" t="s">
        <v>2773</v>
      </c>
      <c r="B512" t="s">
        <v>6036</v>
      </c>
      <c r="E512" t="b">
        <v>1</v>
      </c>
    </row>
    <row r="513" spans="1:5">
      <c r="A513" t="s">
        <v>5053</v>
      </c>
      <c r="B513" t="s">
        <v>6035</v>
      </c>
      <c r="E513" t="b">
        <v>1</v>
      </c>
    </row>
    <row r="514" spans="1:5">
      <c r="A514" t="s">
        <v>6189</v>
      </c>
      <c r="B514" t="s">
        <v>6190</v>
      </c>
      <c r="E514" t="b">
        <v>1</v>
      </c>
    </row>
    <row r="515" spans="1:5">
      <c r="A515" t="s">
        <v>6183</v>
      </c>
      <c r="B515" t="s">
        <v>6184</v>
      </c>
      <c r="E515" t="b">
        <v>1</v>
      </c>
    </row>
    <row r="516" spans="1:5">
      <c r="A516" t="s">
        <v>6187</v>
      </c>
      <c r="B516" t="s">
        <v>6188</v>
      </c>
      <c r="E516" t="b">
        <v>1</v>
      </c>
    </row>
    <row r="517" spans="1:5">
      <c r="A517" t="s">
        <v>6185</v>
      </c>
      <c r="B517" t="s">
        <v>6186</v>
      </c>
      <c r="E517" t="b">
        <v>1</v>
      </c>
    </row>
    <row r="518" spans="1:5">
      <c r="A518" t="s">
        <v>1277</v>
      </c>
      <c r="B518" t="s">
        <v>6182</v>
      </c>
      <c r="E518" t="b">
        <v>1</v>
      </c>
    </row>
    <row r="519" spans="1:5">
      <c r="A519" t="s">
        <v>6176</v>
      </c>
      <c r="B519" t="s">
        <v>6177</v>
      </c>
      <c r="E519" t="b">
        <v>1</v>
      </c>
    </row>
    <row r="520" spans="1:5">
      <c r="A520" t="s">
        <v>6180</v>
      </c>
      <c r="B520" t="s">
        <v>6181</v>
      </c>
      <c r="E520" t="b">
        <v>1</v>
      </c>
    </row>
    <row r="521" spans="1:5">
      <c r="A521" t="s">
        <v>6178</v>
      </c>
      <c r="B521" t="s">
        <v>6179</v>
      </c>
      <c r="E521" t="b">
        <v>1</v>
      </c>
    </row>
    <row r="522" spans="1:5">
      <c r="A522" t="s">
        <v>631</v>
      </c>
      <c r="B522" t="s">
        <v>6038</v>
      </c>
      <c r="E522" t="b">
        <v>1</v>
      </c>
    </row>
    <row r="523" spans="1:5">
      <c r="A523" t="s">
        <v>6243</v>
      </c>
      <c r="B523" t="s">
        <v>6038</v>
      </c>
      <c r="E523" t="b">
        <v>1</v>
      </c>
    </row>
    <row r="524" spans="1:5">
      <c r="A524" t="s">
        <v>6246</v>
      </c>
      <c r="B524" t="s">
        <v>6038</v>
      </c>
      <c r="E524" t="b">
        <v>1</v>
      </c>
    </row>
    <row r="525" spans="1:5">
      <c r="A525" t="s">
        <v>1847</v>
      </c>
      <c r="B525" t="s">
        <v>6038</v>
      </c>
      <c r="E525" t="b">
        <v>1</v>
      </c>
    </row>
    <row r="526" spans="1:5">
      <c r="A526" t="s">
        <v>6251</v>
      </c>
      <c r="B526" t="s">
        <v>6038</v>
      </c>
      <c r="E526" t="b">
        <v>1</v>
      </c>
    </row>
    <row r="527" spans="1:5">
      <c r="A527" t="s">
        <v>6424</v>
      </c>
      <c r="B527" t="s">
        <v>6038</v>
      </c>
      <c r="E527" t="b">
        <v>1</v>
      </c>
    </row>
    <row r="528" spans="1:5">
      <c r="A528" t="s">
        <v>6526</v>
      </c>
      <c r="B528" t="s">
        <v>6038</v>
      </c>
      <c r="E528" t="b">
        <v>1</v>
      </c>
    </row>
    <row r="529" spans="1:5">
      <c r="A529" t="s">
        <v>6039</v>
      </c>
      <c r="B529" t="s">
        <v>6040</v>
      </c>
      <c r="E529" t="b">
        <v>1</v>
      </c>
    </row>
    <row r="530" spans="1:5">
      <c r="A530" t="s">
        <v>6244</v>
      </c>
      <c r="B530" t="s">
        <v>6245</v>
      </c>
      <c r="E530" t="b">
        <v>1</v>
      </c>
    </row>
    <row r="531" spans="1:5">
      <c r="A531" t="s">
        <v>6247</v>
      </c>
      <c r="B531" t="s">
        <v>6248</v>
      </c>
      <c r="E531" t="b">
        <v>1</v>
      </c>
    </row>
    <row r="532" spans="1:5">
      <c r="A532" t="s">
        <v>6249</v>
      </c>
      <c r="B532" t="s">
        <v>6250</v>
      </c>
      <c r="E532" t="b">
        <v>1</v>
      </c>
    </row>
    <row r="533" spans="1:5">
      <c r="A533" t="s">
        <v>6252</v>
      </c>
      <c r="B533" t="s">
        <v>6253</v>
      </c>
      <c r="E533" t="b">
        <v>1</v>
      </c>
    </row>
    <row r="534" spans="1:5">
      <c r="A534" t="s">
        <v>6425</v>
      </c>
      <c r="B534" t="s">
        <v>6426</v>
      </c>
      <c r="E534" t="b">
        <v>1</v>
      </c>
    </row>
    <row r="535" spans="1:5">
      <c r="A535" t="s">
        <v>2689</v>
      </c>
      <c r="B535" t="s">
        <v>6529</v>
      </c>
      <c r="E535" t="b">
        <v>1</v>
      </c>
    </row>
    <row r="536" spans="1:5">
      <c r="A536" t="s">
        <v>6041</v>
      </c>
      <c r="B536" t="s">
        <v>6042</v>
      </c>
      <c r="E536" t="b">
        <v>1</v>
      </c>
    </row>
    <row r="537" spans="1:5">
      <c r="A537" t="s">
        <v>6254</v>
      </c>
      <c r="B537" t="s">
        <v>6042</v>
      </c>
      <c r="E537" t="b">
        <v>1</v>
      </c>
    </row>
    <row r="538" spans="1:5">
      <c r="A538" t="s">
        <v>6257</v>
      </c>
      <c r="B538" t="s">
        <v>6042</v>
      </c>
      <c r="E538" t="b">
        <v>1</v>
      </c>
    </row>
    <row r="539" spans="1:5">
      <c r="A539" t="s">
        <v>6260</v>
      </c>
      <c r="B539" t="s">
        <v>6042</v>
      </c>
      <c r="E539" t="b">
        <v>1</v>
      </c>
    </row>
    <row r="540" spans="1:5">
      <c r="A540" t="s">
        <v>6263</v>
      </c>
      <c r="B540" t="s">
        <v>6042</v>
      </c>
      <c r="E540" t="b">
        <v>1</v>
      </c>
    </row>
    <row r="541" spans="1:5">
      <c r="A541" t="s">
        <v>6427</v>
      </c>
      <c r="B541" t="s">
        <v>6042</v>
      </c>
      <c r="E541" t="b">
        <v>1</v>
      </c>
    </row>
    <row r="542" spans="1:5">
      <c r="A542" t="s">
        <v>6527</v>
      </c>
      <c r="B542" t="s">
        <v>6042</v>
      </c>
      <c r="E542" t="b">
        <v>1</v>
      </c>
    </row>
    <row r="543" spans="1:5">
      <c r="A543" t="s">
        <v>6043</v>
      </c>
      <c r="B543" t="s">
        <v>6044</v>
      </c>
      <c r="E543" t="b">
        <v>1</v>
      </c>
    </row>
    <row r="544" spans="1:5">
      <c r="A544" t="s">
        <v>6255</v>
      </c>
      <c r="B544" t="s">
        <v>6256</v>
      </c>
      <c r="E544" t="b">
        <v>1</v>
      </c>
    </row>
    <row r="545" spans="1:5">
      <c r="A545" t="s">
        <v>6258</v>
      </c>
      <c r="B545" t="s">
        <v>6259</v>
      </c>
      <c r="E545" t="b">
        <v>1</v>
      </c>
    </row>
    <row r="546" spans="1:5">
      <c r="A546" t="s">
        <v>6261</v>
      </c>
      <c r="B546" t="s">
        <v>6262</v>
      </c>
      <c r="E546" t="b">
        <v>1</v>
      </c>
    </row>
    <row r="547" spans="1:5">
      <c r="A547" t="s">
        <v>6264</v>
      </c>
      <c r="B547" t="s">
        <v>6265</v>
      </c>
      <c r="E547" t="b">
        <v>1</v>
      </c>
    </row>
    <row r="548" spans="1:5">
      <c r="A548" t="s">
        <v>6428</v>
      </c>
      <c r="B548" t="s">
        <v>6429</v>
      </c>
      <c r="E548" t="b">
        <v>1</v>
      </c>
    </row>
    <row r="549" spans="1:5">
      <c r="A549" t="s">
        <v>4515</v>
      </c>
      <c r="B549" t="s">
        <v>6528</v>
      </c>
      <c r="E549" t="b">
        <v>1</v>
      </c>
    </row>
    <row r="550" spans="1:5">
      <c r="A550" t="s">
        <v>4571</v>
      </c>
      <c r="B550" t="s">
        <v>6491</v>
      </c>
      <c r="E550" t="b">
        <v>1</v>
      </c>
    </row>
    <row r="551" spans="1:5">
      <c r="A551" t="s">
        <v>2923</v>
      </c>
      <c r="B551" t="s">
        <v>6160</v>
      </c>
      <c r="E551" t="b">
        <v>1</v>
      </c>
    </row>
    <row r="552" spans="1:5">
      <c r="A552" t="s">
        <v>1515</v>
      </c>
      <c r="B552" t="s">
        <v>6161</v>
      </c>
      <c r="E552" t="b">
        <v>1</v>
      </c>
    </row>
    <row r="553" spans="1:5">
      <c r="A553" t="s">
        <v>487</v>
      </c>
      <c r="B553" t="s">
        <v>6162</v>
      </c>
      <c r="E553" t="b">
        <v>1</v>
      </c>
    </row>
    <row r="554" spans="1:5">
      <c r="A554" t="s">
        <v>2549</v>
      </c>
      <c r="B554" t="s">
        <v>6159</v>
      </c>
      <c r="E554" t="b">
        <v>1</v>
      </c>
    </row>
    <row r="555" spans="1:5">
      <c r="A555" t="s">
        <v>5133</v>
      </c>
      <c r="B555" t="s">
        <v>6163</v>
      </c>
      <c r="E555" t="b">
        <v>1</v>
      </c>
    </row>
    <row r="556" spans="1:5">
      <c r="A556" t="s">
        <v>5135</v>
      </c>
      <c r="B556" t="s">
        <v>6164</v>
      </c>
      <c r="E556" t="b">
        <v>1</v>
      </c>
    </row>
    <row r="557" spans="1:5">
      <c r="A557" t="s">
        <v>6540</v>
      </c>
      <c r="B557" t="s">
        <v>6541</v>
      </c>
      <c r="E557" t="b">
        <v>1</v>
      </c>
    </row>
    <row r="558" spans="1:5">
      <c r="A558" t="s">
        <v>1439</v>
      </c>
      <c r="B558" t="s">
        <v>6165</v>
      </c>
      <c r="E558" t="b">
        <v>1</v>
      </c>
    </row>
    <row r="559" spans="1:5">
      <c r="A559" t="s">
        <v>5137</v>
      </c>
      <c r="B559" t="s">
        <v>6166</v>
      </c>
      <c r="E559" t="b">
        <v>1</v>
      </c>
    </row>
    <row r="560" spans="1:5">
      <c r="A560" t="s">
        <v>5127</v>
      </c>
      <c r="B560" t="s">
        <v>6167</v>
      </c>
      <c r="E560" t="b">
        <v>1</v>
      </c>
    </row>
    <row r="561" spans="1:5">
      <c r="A561" t="s">
        <v>6492</v>
      </c>
      <c r="B561" t="s">
        <v>6493</v>
      </c>
      <c r="E561" t="b">
        <v>1</v>
      </c>
    </row>
    <row r="562" spans="1:5">
      <c r="A562" t="s">
        <v>1309</v>
      </c>
      <c r="B562" t="s">
        <v>6494</v>
      </c>
      <c r="E562" t="b">
        <v>1</v>
      </c>
    </row>
    <row r="563" spans="1:5">
      <c r="A563" t="s">
        <v>6495</v>
      </c>
      <c r="B563" t="s">
        <v>6496</v>
      </c>
      <c r="E563" t="b">
        <v>1</v>
      </c>
    </row>
    <row r="564" spans="1:5">
      <c r="A564" t="s">
        <v>6497</v>
      </c>
      <c r="B564" t="s">
        <v>6498</v>
      </c>
      <c r="E564" t="b">
        <v>1</v>
      </c>
    </row>
    <row r="565" spans="1:5">
      <c r="A565" t="s">
        <v>6499</v>
      </c>
      <c r="B565" t="s">
        <v>6500</v>
      </c>
      <c r="E565" t="b">
        <v>1</v>
      </c>
    </row>
    <row r="566" spans="1:5">
      <c r="A566" t="s">
        <v>6501</v>
      </c>
      <c r="B566" t="s">
        <v>6502</v>
      </c>
      <c r="E566" t="b">
        <v>1</v>
      </c>
    </row>
  </sheetData>
  <pageMargins left="0.75" right="0.75" top="1" bottom="1" header="0.5" footer="0.5"/>
  <tableParts count="1">
    <tablePart r:id="rId1"/>
  </tableParts>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7E537-E8C7-47B1-8E63-44506D281AAA}">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338</v>
      </c>
      <c r="B1" s="1" t="s">
        <v>339</v>
      </c>
      <c r="C1" s="1" t="s">
        <v>340</v>
      </c>
      <c r="D1" s="1" t="s">
        <v>341</v>
      </c>
      <c r="E1" s="1" t="s">
        <v>342</v>
      </c>
    </row>
    <row r="2" spans="1:5">
      <c r="A2" t="s">
        <v>5702</v>
      </c>
      <c r="B2" t="s">
        <v>5703</v>
      </c>
      <c r="E2" t="b">
        <v>1</v>
      </c>
    </row>
    <row r="3" spans="1:5">
      <c r="A3" t="s">
        <v>1457</v>
      </c>
      <c r="B3" t="s">
        <v>5695</v>
      </c>
      <c r="E3" t="b">
        <v>1</v>
      </c>
    </row>
    <row r="4" spans="1:5">
      <c r="A4" t="s">
        <v>5129</v>
      </c>
      <c r="B4" t="s">
        <v>5704</v>
      </c>
      <c r="E4" t="b">
        <v>1</v>
      </c>
    </row>
    <row r="5" spans="1:5">
      <c r="A5" t="s">
        <v>699</v>
      </c>
      <c r="B5" t="s">
        <v>5696</v>
      </c>
      <c r="E5" t="b">
        <v>1</v>
      </c>
    </row>
    <row r="6" spans="1:5">
      <c r="A6" t="s">
        <v>5137</v>
      </c>
      <c r="B6" t="s">
        <v>5706</v>
      </c>
      <c r="E6" t="b">
        <v>1</v>
      </c>
    </row>
    <row r="7" spans="1:5">
      <c r="A7" t="s">
        <v>5127</v>
      </c>
      <c r="B7" t="s">
        <v>5707</v>
      </c>
      <c r="E7" t="b">
        <v>1</v>
      </c>
    </row>
    <row r="8" spans="1:5">
      <c r="A8" t="s">
        <v>5698</v>
      </c>
      <c r="B8" t="s">
        <v>5699</v>
      </c>
      <c r="E8" t="b">
        <v>1</v>
      </c>
    </row>
    <row r="9" spans="1:5">
      <c r="A9" t="s">
        <v>5139</v>
      </c>
      <c r="B9" t="s">
        <v>5709</v>
      </c>
      <c r="E9" t="b">
        <v>1</v>
      </c>
    </row>
    <row r="10" spans="1:5">
      <c r="A10" t="s">
        <v>2971</v>
      </c>
      <c r="B10" t="s">
        <v>5697</v>
      </c>
      <c r="E10" t="b">
        <v>1</v>
      </c>
    </row>
    <row r="11" spans="1:5">
      <c r="A11" t="s">
        <v>5700</v>
      </c>
      <c r="B11" t="s">
        <v>5701</v>
      </c>
      <c r="E11" t="b">
        <v>1</v>
      </c>
    </row>
    <row r="12" spans="1:5">
      <c r="A12" t="s">
        <v>1521</v>
      </c>
      <c r="B12" t="s">
        <v>5689</v>
      </c>
      <c r="E12" t="b">
        <v>1</v>
      </c>
    </row>
    <row r="13" spans="1:5">
      <c r="A13" t="s">
        <v>5147</v>
      </c>
      <c r="B13" t="s">
        <v>5705</v>
      </c>
      <c r="E13" t="b">
        <v>1</v>
      </c>
    </row>
    <row r="14" spans="1:5">
      <c r="A14" t="s">
        <v>5135</v>
      </c>
      <c r="B14" t="s">
        <v>5708</v>
      </c>
      <c r="E14" t="b">
        <v>1</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11DD336CDA5E469DE5EDBE654C7D37" ma:contentTypeVersion="12" ma:contentTypeDescription="Create a new document." ma:contentTypeScope="" ma:versionID="3ab0cb56abb46ad5db2cd7e705385e32">
  <xsd:schema xmlns:xsd="http://www.w3.org/2001/XMLSchema" xmlns:xs="http://www.w3.org/2001/XMLSchema" xmlns:p="http://schemas.microsoft.com/office/2006/metadata/properties" xmlns:ns2="836f7f5c-6c5d-469c-9946-b8ca343d52c7" xmlns:ns3="58644836-2f55-44b0-a43f-111256966ffd" targetNamespace="http://schemas.microsoft.com/office/2006/metadata/properties" ma:root="true" ma:fieldsID="57b48f3f8187197d9dbb418923c13ea6" ns2:_="" ns3:_="">
    <xsd:import namespace="836f7f5c-6c5d-469c-9946-b8ca343d52c7"/>
    <xsd:import namespace="58644836-2f55-44b0-a43f-111256966ff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6f7f5c-6c5d-469c-9946-b8ca343d52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9239441-07b5-4d94-bfb0-12e00d9df28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644836-2f55-44b0-a43f-111256966ff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e53cbb4-71ef-4ab5-8447-3b3e0c843168}" ma:internalName="TaxCatchAll" ma:showField="CatchAllData" ma:web="58644836-2f55-44b0-a43f-111256966ffd">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8644836-2f55-44b0-a43f-111256966ffd" xsi:nil="true"/>
    <lcf76f155ced4ddcb4097134ff3c332f xmlns="836f7f5c-6c5d-469c-9946-b8ca343d52c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F94E365-1DB0-43A1-8CBA-55E165F25ADA}"/>
</file>

<file path=customXml/itemProps2.xml><?xml version="1.0" encoding="utf-8"?>
<ds:datastoreItem xmlns:ds="http://schemas.openxmlformats.org/officeDocument/2006/customXml" ds:itemID="{AE21AAB3-5835-4C3E-8FF3-750A932BFAAD}"/>
</file>

<file path=customXml/itemProps3.xml><?xml version="1.0" encoding="utf-8"?>
<ds:datastoreItem xmlns:ds="http://schemas.openxmlformats.org/officeDocument/2006/customXml" ds:itemID="{0AA762A7-22D8-4ACE-A560-F77AB516D4D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122</vt:i4>
      </vt:variant>
      <vt:variant>
        <vt:lpstr>Named Ranges</vt:lpstr>
      </vt:variant>
      <vt:variant>
        <vt:i4>345</vt:i4>
      </vt:variant>
    </vt:vector>
  </HeadingPairs>
  <TitlesOfParts>
    <vt:vector size="467" baseType="lpstr">
      <vt:lpstr>ud_pole_structure</vt:lpstr>
      <vt:lpstr>ud_sign</vt:lpstr>
      <vt:lpstr>ud_electronic_sign</vt:lpstr>
      <vt:lpstr>ud_marking</vt:lpstr>
      <vt:lpstr>ud_delineator</vt:lpstr>
      <vt:lpstr>ud_road_hump</vt:lpstr>
      <vt:lpstr>ud_traffic_island</vt:lpstr>
      <vt:lpstr>geometry_type</vt:lpstr>
      <vt:lpstr>frame</vt:lpstr>
      <vt:lpstr>indicating_dir</vt:lpstr>
      <vt:lpstr>use_default_rc</vt:lpstr>
      <vt:lpstr>rul_reset</vt:lpstr>
      <vt:lpstr>risk_consequence</vt:lpstr>
      <vt:lpstr>risk_likelihood</vt:lpstr>
      <vt:lpstr>risk</vt:lpstr>
      <vt:lpstr>condition</vt:lpstr>
      <vt:lpstr>men_point</vt:lpstr>
      <vt:lpstr>ud_tcd_sign_type_el</vt:lpstr>
      <vt:lpstr>ud_tcd_sign_type_ne</vt:lpstr>
      <vt:lpstr>wheel_stop_material</vt:lpstr>
      <vt:lpstr>target_board_material</vt:lpstr>
      <vt:lpstr>road_hump_material</vt:lpstr>
      <vt:lpstr>pole_material</vt:lpstr>
      <vt:lpstr>mast_material</vt:lpstr>
      <vt:lpstr>gantry_material</vt:lpstr>
      <vt:lpstr>sea_wall_material</vt:lpstr>
      <vt:lpstr>panel_material</vt:lpstr>
      <vt:lpstr>mse_material</vt:lpstr>
      <vt:lpstr>gravity_mass_material</vt:lpstr>
      <vt:lpstr>pipe_duct_material</vt:lpstr>
      <vt:lpstr>pile_material</vt:lpstr>
      <vt:lpstr>mep_pipe_material</vt:lpstr>
      <vt:lpstr>mep_chamber_material</vt:lpstr>
      <vt:lpstr>mep_chamber_lid_material</vt:lpstr>
      <vt:lpstr>duct_material</vt:lpstr>
      <vt:lpstr>rockfall_material</vt:lpstr>
      <vt:lpstr>water_structure_material</vt:lpstr>
      <vt:lpstr>valve_material</vt:lpstr>
      <vt:lpstr>pipe_material</vt:lpstr>
      <vt:lpstr>headwall_material</vt:lpstr>
      <vt:lpstr>filtration_material</vt:lpstr>
      <vt:lpstr>edge_material</vt:lpstr>
      <vt:lpstr>culvert_material</vt:lpstr>
      <vt:lpstr>cover_material</vt:lpstr>
      <vt:lpstr>channel_material</vt:lpstr>
      <vt:lpstr>chamber_material</vt:lpstr>
      <vt:lpstr>base_material</vt:lpstr>
      <vt:lpstr>superstructure_material</vt:lpstr>
      <vt:lpstr>passage_material</vt:lpstr>
      <vt:lpstr>invert_material</vt:lpstr>
      <vt:lpstr>deck_material</vt:lpstr>
      <vt:lpstr>barrier_rail_material</vt:lpstr>
      <vt:lpstr>barrier_post_material</vt:lpstr>
      <vt:lpstr>shelter_seat_material</vt:lpstr>
      <vt:lpstr>shelter_material</vt:lpstr>
      <vt:lpstr>seating_material</vt:lpstr>
      <vt:lpstr>rubbish_bin_material</vt:lpstr>
      <vt:lpstr>planting_structure_material</vt:lpstr>
      <vt:lpstr>cultural_installation_material</vt:lpstr>
      <vt:lpstr>cycle_amenity_material</vt:lpstr>
      <vt:lpstr>wall_material</vt:lpstr>
      <vt:lpstr>rail_material</vt:lpstr>
      <vt:lpstr>cattle_stop_material</vt:lpstr>
      <vt:lpstr>bollard_material</vt:lpstr>
      <vt:lpstr>ud_shape</vt:lpstr>
      <vt:lpstr>ud_traffic_island_type</vt:lpstr>
      <vt:lpstr>ud_road_hump_type</vt:lpstr>
      <vt:lpstr>ud_delineator_colour</vt:lpstr>
      <vt:lpstr>ud_delineator_position</vt:lpstr>
      <vt:lpstr>ud_delineator_post_type</vt:lpstr>
      <vt:lpstr>paint_brand_name</vt:lpstr>
      <vt:lpstr>paint_make</vt:lpstr>
      <vt:lpstr>len_adjust_rsn</vt:lpstr>
      <vt:lpstr>ud_marking_material</vt:lpstr>
      <vt:lpstr>ud_marking_treatment</vt:lpstr>
      <vt:lpstr>ud_marking_durability</vt:lpstr>
      <vt:lpstr>ud_marking_colour</vt:lpstr>
      <vt:lpstr>ud_marking_type</vt:lpstr>
      <vt:lpstr>ud_marking_group</vt:lpstr>
      <vt:lpstr>ar_asset_state</vt:lpstr>
      <vt:lpstr>ud_icp_group_number</vt:lpstr>
      <vt:lpstr>ud_icp_group_standalone</vt:lpstr>
      <vt:lpstr>ud_display_type</vt:lpstr>
      <vt:lpstr>ud_power_requirements</vt:lpstr>
      <vt:lpstr>ud_facility</vt:lpstr>
      <vt:lpstr>ud_functional_system</vt:lpstr>
      <vt:lpstr>ud_mep_asset_type</vt:lpstr>
      <vt:lpstr>sign_colour</vt:lpstr>
      <vt:lpstr>sign_material</vt:lpstr>
      <vt:lpstr>sign_substrate</vt:lpstr>
      <vt:lpstr>ud_sign_connection_mode</vt:lpstr>
      <vt:lpstr>ud_sign_background_colour</vt:lpstr>
      <vt:lpstr>ud_non_tcd_sign_type</vt:lpstr>
      <vt:lpstr>ud_tcd_sign_type</vt:lpstr>
      <vt:lpstr>ud_tcd_sign_subclass</vt:lpstr>
      <vt:lpstr>ud_tcd_sign_class</vt:lpstr>
      <vt:lpstr>ud_amds_table_list</vt:lpstr>
      <vt:lpstr>av_standard_rc</vt:lpstr>
      <vt:lpstr>ar_replace_reason</vt:lpstr>
      <vt:lpstr>ud_replacement_status</vt:lpstr>
      <vt:lpstr>ud_asset_status</vt:lpstr>
      <vt:lpstr>ud_sub_organisation</vt:lpstr>
      <vt:lpstr>ud_organisation_owner</vt:lpstr>
      <vt:lpstr>post_joint_type</vt:lpstr>
      <vt:lpstr>post_ground_type</vt:lpstr>
      <vt:lpstr>post_plant_type</vt:lpstr>
      <vt:lpstr>sign_bracket</vt:lpstr>
      <vt:lpstr>sl_earthing_type</vt:lpstr>
      <vt:lpstr>sl_pole_attach</vt:lpstr>
      <vt:lpstr>sl_pole_shape</vt:lpstr>
      <vt:lpstr>side</vt:lpstr>
      <vt:lpstr>ud_pole_structure_model</vt:lpstr>
      <vt:lpstr>ud_pole_structure_make</vt:lpstr>
      <vt:lpstr>ud_placement</vt:lpstr>
      <vt:lpstr>ud_work_origin</vt:lpstr>
      <vt:lpstr>ud_pole_base_connection</vt:lpstr>
      <vt:lpstr>ud_pole_foundation_type</vt:lpstr>
      <vt:lpstr>ud_coating_system</vt:lpstr>
      <vt:lpstr>ud_material</vt:lpstr>
      <vt:lpstr>ud_pole_structure_type</vt:lpstr>
      <vt:lpstr>ud_pole_primary_function</vt:lpstr>
      <vt:lpstr>roadnames</vt:lpstr>
      <vt:lpstr>ar_asset_state_lookup</vt:lpstr>
      <vt:lpstr>ar_asset_state_lookupValueRef</vt:lpstr>
      <vt:lpstr>ar_asset_state_parentKey</vt:lpstr>
      <vt:lpstr>ar_replace_reason_lookup</vt:lpstr>
      <vt:lpstr>ar_replace_reason_lookupValueRef</vt:lpstr>
      <vt:lpstr>ar_replace_reason_parentKey</vt:lpstr>
      <vt:lpstr>av_standard_rc_lookup</vt:lpstr>
      <vt:lpstr>av_standard_rc_lookupValueRef</vt:lpstr>
      <vt:lpstr>av_standard_rc_parentKey</vt:lpstr>
      <vt:lpstr>barrier_post_material_lookup</vt:lpstr>
      <vt:lpstr>barrier_post_material_lookupValueRef</vt:lpstr>
      <vt:lpstr>barrier_post_material_parentKey</vt:lpstr>
      <vt:lpstr>barrier_rail_material_lookup</vt:lpstr>
      <vt:lpstr>barrier_rail_material_lookupValueRef</vt:lpstr>
      <vt:lpstr>barrier_rail_material_parentKey</vt:lpstr>
      <vt:lpstr>base_material_lookup</vt:lpstr>
      <vt:lpstr>base_material_lookupValueRef</vt:lpstr>
      <vt:lpstr>base_material_parentKey</vt:lpstr>
      <vt:lpstr>bollard_material_lookup</vt:lpstr>
      <vt:lpstr>bollard_material_lookupValueRef</vt:lpstr>
      <vt:lpstr>bollard_material_parentKey</vt:lpstr>
      <vt:lpstr>cattle_stop_material_lookup</vt:lpstr>
      <vt:lpstr>cattle_stop_material_lookupValueRef</vt:lpstr>
      <vt:lpstr>cattle_stop_material_parentKey</vt:lpstr>
      <vt:lpstr>chamber_material_lookup</vt:lpstr>
      <vt:lpstr>chamber_material_lookupValueRef</vt:lpstr>
      <vt:lpstr>chamber_material_parentKey</vt:lpstr>
      <vt:lpstr>channel_material_lookup</vt:lpstr>
      <vt:lpstr>channel_material_lookupValueRef</vt:lpstr>
      <vt:lpstr>channel_material_parentKey</vt:lpstr>
      <vt:lpstr>condition_lookup</vt:lpstr>
      <vt:lpstr>condition_lookupValueRef</vt:lpstr>
      <vt:lpstr>condition_parentKey</vt:lpstr>
      <vt:lpstr>cover_material_lookup</vt:lpstr>
      <vt:lpstr>cover_material_lookupValueRef</vt:lpstr>
      <vt:lpstr>cover_material_parentKey</vt:lpstr>
      <vt:lpstr>cultural_installation_material_lookup</vt:lpstr>
      <vt:lpstr>cultural_installation_material_lookupValueRef</vt:lpstr>
      <vt:lpstr>cultural_installation_material_parentKey</vt:lpstr>
      <vt:lpstr>culvert_material_lookup</vt:lpstr>
      <vt:lpstr>culvert_material_lookupValueRef</vt:lpstr>
      <vt:lpstr>culvert_material_parentKey</vt:lpstr>
      <vt:lpstr>cycle_amenity_material_lookup</vt:lpstr>
      <vt:lpstr>cycle_amenity_material_lookupValueRef</vt:lpstr>
      <vt:lpstr>cycle_amenity_material_parentKey</vt:lpstr>
      <vt:lpstr>deck_material_lookup</vt:lpstr>
      <vt:lpstr>deck_material_lookupValueRef</vt:lpstr>
      <vt:lpstr>deck_material_parentKey</vt:lpstr>
      <vt:lpstr>duct_material_lookup</vt:lpstr>
      <vt:lpstr>duct_material_lookupValueRef</vt:lpstr>
      <vt:lpstr>duct_material_parentKey</vt:lpstr>
      <vt:lpstr>edge_material_lookup</vt:lpstr>
      <vt:lpstr>edge_material_lookupValueRef</vt:lpstr>
      <vt:lpstr>edge_material_parentKey</vt:lpstr>
      <vt:lpstr>filtration_material_lookup</vt:lpstr>
      <vt:lpstr>filtration_material_lookupValueRef</vt:lpstr>
      <vt:lpstr>filtration_material_parentKey</vt:lpstr>
      <vt:lpstr>frame_lookup</vt:lpstr>
      <vt:lpstr>frame_lookupValueRef</vt:lpstr>
      <vt:lpstr>frame_parentKey</vt:lpstr>
      <vt:lpstr>gantry_material_lookup</vt:lpstr>
      <vt:lpstr>gantry_material_lookupValueRef</vt:lpstr>
      <vt:lpstr>gantry_material_parentKey</vt:lpstr>
      <vt:lpstr>geometry_type_lookup</vt:lpstr>
      <vt:lpstr>geometry_type_lookupValueRef</vt:lpstr>
      <vt:lpstr>geometry_type_parentKey</vt:lpstr>
      <vt:lpstr>gravity_mass_material_lookup</vt:lpstr>
      <vt:lpstr>gravity_mass_material_lookupValueRef</vt:lpstr>
      <vt:lpstr>gravity_mass_material_parentKey</vt:lpstr>
      <vt:lpstr>headwall_material_lookup</vt:lpstr>
      <vt:lpstr>headwall_material_lookupValueRef</vt:lpstr>
      <vt:lpstr>headwall_material_parentKey</vt:lpstr>
      <vt:lpstr>indicating_dir_lookup</vt:lpstr>
      <vt:lpstr>indicating_dir_lookupValueRef</vt:lpstr>
      <vt:lpstr>indicating_dir_parentKey</vt:lpstr>
      <vt:lpstr>invert_material_lookup</vt:lpstr>
      <vt:lpstr>invert_material_lookupValueRef</vt:lpstr>
      <vt:lpstr>invert_material_parentKey</vt:lpstr>
      <vt:lpstr>len_adjust_rsn_lookup</vt:lpstr>
      <vt:lpstr>len_adjust_rsn_lookupValueRef</vt:lpstr>
      <vt:lpstr>len_adjust_rsn_parentKey</vt:lpstr>
      <vt:lpstr>mast_material_lookup</vt:lpstr>
      <vt:lpstr>mast_material_lookupValueRef</vt:lpstr>
      <vt:lpstr>mast_material_parentKey</vt:lpstr>
      <vt:lpstr>men_point_lookup</vt:lpstr>
      <vt:lpstr>men_point_lookupValueRef</vt:lpstr>
      <vt:lpstr>men_point_parentKey</vt:lpstr>
      <vt:lpstr>mep_chamber_lid_material_lookup</vt:lpstr>
      <vt:lpstr>mep_chamber_lid_material_lookupValueRef</vt:lpstr>
      <vt:lpstr>mep_chamber_lid_material_parentKey</vt:lpstr>
      <vt:lpstr>mep_chamber_material_lookup</vt:lpstr>
      <vt:lpstr>mep_chamber_material_lookupValueRef</vt:lpstr>
      <vt:lpstr>mep_chamber_material_parentKey</vt:lpstr>
      <vt:lpstr>mep_pipe_material_lookup</vt:lpstr>
      <vt:lpstr>mep_pipe_material_lookupValueRef</vt:lpstr>
      <vt:lpstr>mep_pipe_material_parentKey</vt:lpstr>
      <vt:lpstr>mse_material_lookup</vt:lpstr>
      <vt:lpstr>mse_material_lookupValueRef</vt:lpstr>
      <vt:lpstr>mse_material_parentKey</vt:lpstr>
      <vt:lpstr>paint_brand_name_lookup</vt:lpstr>
      <vt:lpstr>paint_brand_name_lookupValueRef</vt:lpstr>
      <vt:lpstr>paint_brand_name_parentKey</vt:lpstr>
      <vt:lpstr>paint_make_lookup</vt:lpstr>
      <vt:lpstr>paint_make_lookupValueRef</vt:lpstr>
      <vt:lpstr>paint_make_parentKey</vt:lpstr>
      <vt:lpstr>panel_material_lookup</vt:lpstr>
      <vt:lpstr>panel_material_lookupValueRef</vt:lpstr>
      <vt:lpstr>panel_material_parentKey</vt:lpstr>
      <vt:lpstr>passage_material_lookup</vt:lpstr>
      <vt:lpstr>passage_material_lookupValueRef</vt:lpstr>
      <vt:lpstr>passage_material_parentKey</vt:lpstr>
      <vt:lpstr>pile_material_lookup</vt:lpstr>
      <vt:lpstr>pile_material_lookupValueRef</vt:lpstr>
      <vt:lpstr>pile_material_parentKey</vt:lpstr>
      <vt:lpstr>pipe_duct_material_lookup</vt:lpstr>
      <vt:lpstr>pipe_duct_material_lookupValueRef</vt:lpstr>
      <vt:lpstr>pipe_duct_material_parentKey</vt:lpstr>
      <vt:lpstr>pipe_material_lookup</vt:lpstr>
      <vt:lpstr>pipe_material_lookupValueRef</vt:lpstr>
      <vt:lpstr>pipe_material_parentKey</vt:lpstr>
      <vt:lpstr>planting_structure_material_lookup</vt:lpstr>
      <vt:lpstr>planting_structure_material_lookupValueRef</vt:lpstr>
      <vt:lpstr>planting_structure_material_parentKey</vt:lpstr>
      <vt:lpstr>pole_material_lookup</vt:lpstr>
      <vt:lpstr>pole_material_lookupValueRef</vt:lpstr>
      <vt:lpstr>pole_material_parentKey</vt:lpstr>
      <vt:lpstr>post_ground_type_lookup</vt:lpstr>
      <vt:lpstr>post_ground_type_lookupValueRef</vt:lpstr>
      <vt:lpstr>post_ground_type_parentKey</vt:lpstr>
      <vt:lpstr>post_joint_type_lookup</vt:lpstr>
      <vt:lpstr>post_joint_type_lookupValueRef</vt:lpstr>
      <vt:lpstr>post_joint_type_parentKey</vt:lpstr>
      <vt:lpstr>post_plant_type_lookup</vt:lpstr>
      <vt:lpstr>post_plant_type_lookupValueRef</vt:lpstr>
      <vt:lpstr>post_plant_type_parentKey</vt:lpstr>
      <vt:lpstr>rail_material_lookup</vt:lpstr>
      <vt:lpstr>rail_material_lookupValueRef</vt:lpstr>
      <vt:lpstr>rail_material_parentKey</vt:lpstr>
      <vt:lpstr>risk_consequence_lookup</vt:lpstr>
      <vt:lpstr>risk_consequence_lookupValueRef</vt:lpstr>
      <vt:lpstr>risk_consequence_parentKey</vt:lpstr>
      <vt:lpstr>risk_likelihood_lookup</vt:lpstr>
      <vt:lpstr>risk_likelihood_lookupValueRef</vt:lpstr>
      <vt:lpstr>risk_likelihood_parentKey</vt:lpstr>
      <vt:lpstr>risk_lookup</vt:lpstr>
      <vt:lpstr>risk_lookupValueRef</vt:lpstr>
      <vt:lpstr>risk_parentKey</vt:lpstr>
      <vt:lpstr>road_hump_material_lookup</vt:lpstr>
      <vt:lpstr>road_hump_material_lookupValueRef</vt:lpstr>
      <vt:lpstr>road_hump_material_parentKey</vt:lpstr>
      <vt:lpstr>roadnames_lookup</vt:lpstr>
      <vt:lpstr>roadnames_lookupValueRef</vt:lpstr>
      <vt:lpstr>roadnames_parentKey</vt:lpstr>
      <vt:lpstr>rockfall_material_lookup</vt:lpstr>
      <vt:lpstr>rockfall_material_lookupValueRef</vt:lpstr>
      <vt:lpstr>rockfall_material_parentKey</vt:lpstr>
      <vt:lpstr>rubbish_bin_material_lookup</vt:lpstr>
      <vt:lpstr>rubbish_bin_material_lookupValueRef</vt:lpstr>
      <vt:lpstr>rubbish_bin_material_parentKey</vt:lpstr>
      <vt:lpstr>rul_reset_lookup</vt:lpstr>
      <vt:lpstr>rul_reset_lookupValueRef</vt:lpstr>
      <vt:lpstr>rul_reset_parentKey</vt:lpstr>
      <vt:lpstr>sea_wall_material_lookup</vt:lpstr>
      <vt:lpstr>sea_wall_material_lookupValueRef</vt:lpstr>
      <vt:lpstr>sea_wall_material_parentKey</vt:lpstr>
      <vt:lpstr>seating_material_lookup</vt:lpstr>
      <vt:lpstr>seating_material_lookupValueRef</vt:lpstr>
      <vt:lpstr>seating_material_parentKey</vt:lpstr>
      <vt:lpstr>shelter_material_lookup</vt:lpstr>
      <vt:lpstr>shelter_material_lookupValueRef</vt:lpstr>
      <vt:lpstr>shelter_material_parentKey</vt:lpstr>
      <vt:lpstr>shelter_seat_material_lookup</vt:lpstr>
      <vt:lpstr>shelter_seat_material_lookupValueRef</vt:lpstr>
      <vt:lpstr>shelter_seat_material_parentKey</vt:lpstr>
      <vt:lpstr>side_lookup</vt:lpstr>
      <vt:lpstr>side_lookupValueRef</vt:lpstr>
      <vt:lpstr>side_parentKey</vt:lpstr>
      <vt:lpstr>sign_bracket_lookup</vt:lpstr>
      <vt:lpstr>sign_bracket_lookupValueRef</vt:lpstr>
      <vt:lpstr>sign_bracket_parentKey</vt:lpstr>
      <vt:lpstr>sign_colour_lookup</vt:lpstr>
      <vt:lpstr>sign_colour_lookupValueRef</vt:lpstr>
      <vt:lpstr>sign_colour_parentKey</vt:lpstr>
      <vt:lpstr>sign_material_lookup</vt:lpstr>
      <vt:lpstr>sign_material_lookupValueRef</vt:lpstr>
      <vt:lpstr>sign_material_parentKey</vt:lpstr>
      <vt:lpstr>sign_substrate_lookup</vt:lpstr>
      <vt:lpstr>sign_substrate_lookupValueRef</vt:lpstr>
      <vt:lpstr>sign_substrate_parentKey</vt:lpstr>
      <vt:lpstr>sl_earthing_type_lookup</vt:lpstr>
      <vt:lpstr>sl_earthing_type_lookupValueRef</vt:lpstr>
      <vt:lpstr>sl_earthing_type_parentKey</vt:lpstr>
      <vt:lpstr>sl_pole_attach_lookup</vt:lpstr>
      <vt:lpstr>sl_pole_attach_lookupValueRef</vt:lpstr>
      <vt:lpstr>sl_pole_attach_parentKey</vt:lpstr>
      <vt:lpstr>sl_pole_shape_lookup</vt:lpstr>
      <vt:lpstr>sl_pole_shape_lookupValueRef</vt:lpstr>
      <vt:lpstr>sl_pole_shape_parentKey</vt:lpstr>
      <vt:lpstr>superstructure_material_lookup</vt:lpstr>
      <vt:lpstr>superstructure_material_lookupValueRef</vt:lpstr>
      <vt:lpstr>superstructure_material_parentKey</vt:lpstr>
      <vt:lpstr>target_board_material_lookup</vt:lpstr>
      <vt:lpstr>target_board_material_lookupValueRef</vt:lpstr>
      <vt:lpstr>target_board_material_parentKey</vt:lpstr>
      <vt:lpstr>ud_amds_table_list_lookup</vt:lpstr>
      <vt:lpstr>ud_amds_table_list_lookupValueRef</vt:lpstr>
      <vt:lpstr>ud_amds_table_list_parentKey</vt:lpstr>
      <vt:lpstr>ud_asset_status_lookup</vt:lpstr>
      <vt:lpstr>ud_asset_status_lookupValueRef</vt:lpstr>
      <vt:lpstr>ud_asset_status_parentKey</vt:lpstr>
      <vt:lpstr>ud_coating_system_lookup</vt:lpstr>
      <vt:lpstr>ud_coating_system_lookupValueRef</vt:lpstr>
      <vt:lpstr>ud_coating_system_parentKey</vt:lpstr>
      <vt:lpstr>ud_delineator_colour_lookup</vt:lpstr>
      <vt:lpstr>ud_delineator_colour_lookupValueRef</vt:lpstr>
      <vt:lpstr>ud_delineator_colour_parentKey</vt:lpstr>
      <vt:lpstr>ud_delineator_position_lookup</vt:lpstr>
      <vt:lpstr>ud_delineator_position_lookupValueRef</vt:lpstr>
      <vt:lpstr>ud_delineator_position_parentKey</vt:lpstr>
      <vt:lpstr>ud_delineator_post_type_lookup</vt:lpstr>
      <vt:lpstr>ud_delineator_post_type_lookupValueRef</vt:lpstr>
      <vt:lpstr>ud_delineator_post_type_parentKey</vt:lpstr>
      <vt:lpstr>ud_display_type_lookup</vt:lpstr>
      <vt:lpstr>ud_display_type_lookupValueRef</vt:lpstr>
      <vt:lpstr>ud_display_type_parentKey</vt:lpstr>
      <vt:lpstr>ud_facility_lookup</vt:lpstr>
      <vt:lpstr>ud_facility_lookupValueRef</vt:lpstr>
      <vt:lpstr>ud_facility_parentKey</vt:lpstr>
      <vt:lpstr>ud_functional_system_lookup</vt:lpstr>
      <vt:lpstr>ud_functional_system_lookupValueRef</vt:lpstr>
      <vt:lpstr>ud_functional_system_parentKey</vt:lpstr>
      <vt:lpstr>ud_icp_group_number_lookup</vt:lpstr>
      <vt:lpstr>ud_icp_group_number_lookupValueRef</vt:lpstr>
      <vt:lpstr>ud_icp_group_number_parentKey</vt:lpstr>
      <vt:lpstr>ud_icp_group_standalone_lookup</vt:lpstr>
      <vt:lpstr>ud_icp_group_standalone_lookupValueRef</vt:lpstr>
      <vt:lpstr>ud_icp_group_standalone_parentKey</vt:lpstr>
      <vt:lpstr>ud_marking_colour_lookup</vt:lpstr>
      <vt:lpstr>ud_marking_colour_lookupValueRef</vt:lpstr>
      <vt:lpstr>ud_marking_colour_parentKey</vt:lpstr>
      <vt:lpstr>ud_marking_durability_lookup</vt:lpstr>
      <vt:lpstr>ud_marking_durability_lookupValueRef</vt:lpstr>
      <vt:lpstr>ud_marking_durability_parentKey</vt:lpstr>
      <vt:lpstr>ud_marking_group_lookup</vt:lpstr>
      <vt:lpstr>ud_marking_group_lookupValueRef</vt:lpstr>
      <vt:lpstr>ud_marking_group_parentKey</vt:lpstr>
      <vt:lpstr>ud_marking_material_lookup</vt:lpstr>
      <vt:lpstr>ud_marking_material_lookupValueRef</vt:lpstr>
      <vt:lpstr>ud_marking_material_parentKey</vt:lpstr>
      <vt:lpstr>ud_marking_treatment_lookup</vt:lpstr>
      <vt:lpstr>ud_marking_treatment_lookupValueRef</vt:lpstr>
      <vt:lpstr>ud_marking_treatment_parentKey</vt:lpstr>
      <vt:lpstr>ud_marking_type_lookup</vt:lpstr>
      <vt:lpstr>ud_marking_type_lookupValueRef</vt:lpstr>
      <vt:lpstr>ud_marking_type_parentKey</vt:lpstr>
      <vt:lpstr>ud_material_lookup</vt:lpstr>
      <vt:lpstr>ud_material_lookupValueRef</vt:lpstr>
      <vt:lpstr>ud_material_parentKey</vt:lpstr>
      <vt:lpstr>ud_mep_asset_type_lookup</vt:lpstr>
      <vt:lpstr>ud_mep_asset_type_lookupValueRef</vt:lpstr>
      <vt:lpstr>ud_mep_asset_type_parentKey</vt:lpstr>
      <vt:lpstr>ud_non_tcd_sign_type_lookup</vt:lpstr>
      <vt:lpstr>ud_non_tcd_sign_type_lookupValueRef</vt:lpstr>
      <vt:lpstr>ud_non_tcd_sign_type_parentKey</vt:lpstr>
      <vt:lpstr>ud_organisation_owner_lookup</vt:lpstr>
      <vt:lpstr>ud_organisation_owner_lookupValueRef</vt:lpstr>
      <vt:lpstr>ud_organisation_owner_parentKey</vt:lpstr>
      <vt:lpstr>ud_placement_lookup</vt:lpstr>
      <vt:lpstr>ud_placement_lookupValueRef</vt:lpstr>
      <vt:lpstr>ud_placement_parentKey</vt:lpstr>
      <vt:lpstr>ud_pole_base_connection_lookup</vt:lpstr>
      <vt:lpstr>ud_pole_base_connection_lookupValueRef</vt:lpstr>
      <vt:lpstr>ud_pole_base_connection_parentKey</vt:lpstr>
      <vt:lpstr>ud_pole_foundation_type_lookup</vt:lpstr>
      <vt:lpstr>ud_pole_foundation_type_lookupValueRef</vt:lpstr>
      <vt:lpstr>ud_pole_foundation_type_parentKey</vt:lpstr>
      <vt:lpstr>ud_pole_primary_function_lookup</vt:lpstr>
      <vt:lpstr>ud_pole_primary_function_lookupValueRef</vt:lpstr>
      <vt:lpstr>ud_pole_primary_function_parentKey</vt:lpstr>
      <vt:lpstr>ud_pole_structure_make_lookup</vt:lpstr>
      <vt:lpstr>ud_pole_structure_make_lookupValueRef</vt:lpstr>
      <vt:lpstr>ud_pole_structure_make_parentKey</vt:lpstr>
      <vt:lpstr>ud_pole_structure_model_lookup</vt:lpstr>
      <vt:lpstr>ud_pole_structure_model_lookupValueRef</vt:lpstr>
      <vt:lpstr>ud_pole_structure_model_parentKey</vt:lpstr>
      <vt:lpstr>ud_pole_structure_type_lookup</vt:lpstr>
      <vt:lpstr>ud_pole_structure_type_lookupValueRef</vt:lpstr>
      <vt:lpstr>ud_pole_structure_type_parentKey</vt:lpstr>
      <vt:lpstr>ud_power_requirements_lookup</vt:lpstr>
      <vt:lpstr>ud_power_requirements_lookupValueRef</vt:lpstr>
      <vt:lpstr>ud_power_requirements_parentKey</vt:lpstr>
      <vt:lpstr>ud_replacement_status_lookup</vt:lpstr>
      <vt:lpstr>ud_replacement_status_lookupValueRef</vt:lpstr>
      <vt:lpstr>ud_replacement_status_parentKey</vt:lpstr>
      <vt:lpstr>ud_road_hump_type_lookup</vt:lpstr>
      <vt:lpstr>ud_road_hump_type_lookupValueRef</vt:lpstr>
      <vt:lpstr>ud_road_hump_type_parentKey</vt:lpstr>
      <vt:lpstr>ud_shape_lookup</vt:lpstr>
      <vt:lpstr>ud_shape_lookupValueRef</vt:lpstr>
      <vt:lpstr>ud_shape_parentKey</vt:lpstr>
      <vt:lpstr>ud_sign_background_colour_lookup</vt:lpstr>
      <vt:lpstr>ud_sign_background_colour_lookupValueRef</vt:lpstr>
      <vt:lpstr>ud_sign_background_colour_parentKey</vt:lpstr>
      <vt:lpstr>ud_sign_connection_mode_lookup</vt:lpstr>
      <vt:lpstr>ud_sign_connection_mode_lookupValueRef</vt:lpstr>
      <vt:lpstr>ud_sign_connection_mode_parentKey</vt:lpstr>
      <vt:lpstr>ud_sub_organisation_lookup</vt:lpstr>
      <vt:lpstr>ud_sub_organisation_lookupValueRef</vt:lpstr>
      <vt:lpstr>ud_sub_organisation_parentKey</vt:lpstr>
      <vt:lpstr>ud_tcd_sign_class_lookup</vt:lpstr>
      <vt:lpstr>ud_tcd_sign_class_lookupValueRef</vt:lpstr>
      <vt:lpstr>ud_tcd_sign_class_parentKey</vt:lpstr>
      <vt:lpstr>ud_tcd_sign_subclass_lookup</vt:lpstr>
      <vt:lpstr>ud_tcd_sign_subclass_lookupValueRef</vt:lpstr>
      <vt:lpstr>ud_tcd_sign_subclass_parentKey</vt:lpstr>
      <vt:lpstr>ud_tcd_sign_type_el_lookup</vt:lpstr>
      <vt:lpstr>ud_tcd_sign_type_el_lookupValueRef</vt:lpstr>
      <vt:lpstr>ud_tcd_sign_type_el_parentKey</vt:lpstr>
      <vt:lpstr>ud_tcd_sign_type_lookup</vt:lpstr>
      <vt:lpstr>ud_tcd_sign_type_lookupValueRef</vt:lpstr>
      <vt:lpstr>ud_tcd_sign_type_ne_lookup</vt:lpstr>
      <vt:lpstr>ud_tcd_sign_type_ne_lookupValueRef</vt:lpstr>
      <vt:lpstr>ud_tcd_sign_type_ne_parentKey</vt:lpstr>
      <vt:lpstr>ud_tcd_sign_type_parentKey</vt:lpstr>
      <vt:lpstr>ud_traffic_island_type_lookup</vt:lpstr>
      <vt:lpstr>ud_traffic_island_type_lookupValueRef</vt:lpstr>
      <vt:lpstr>ud_traffic_island_type_parentKey</vt:lpstr>
      <vt:lpstr>ud_work_origin_lookup</vt:lpstr>
      <vt:lpstr>ud_work_origin_lookupValueRef</vt:lpstr>
      <vt:lpstr>ud_work_origin_parentKey</vt:lpstr>
      <vt:lpstr>use_default_rc_lookup</vt:lpstr>
      <vt:lpstr>use_default_rc_lookupValueRef</vt:lpstr>
      <vt:lpstr>use_default_rc_parentKey</vt:lpstr>
      <vt:lpstr>valve_material_lookup</vt:lpstr>
      <vt:lpstr>valve_material_lookupValueRef</vt:lpstr>
      <vt:lpstr>valve_material_parentKey</vt:lpstr>
      <vt:lpstr>wall_material_lookup</vt:lpstr>
      <vt:lpstr>wall_material_lookupValueRef</vt:lpstr>
      <vt:lpstr>wall_material_parentKey</vt:lpstr>
      <vt:lpstr>water_structure_material_lookup</vt:lpstr>
      <vt:lpstr>water_structure_material_lookupValueRef</vt:lpstr>
      <vt:lpstr>water_structure_material_parentKey</vt:lpstr>
      <vt:lpstr>wheel_stop_material_lookup</vt:lpstr>
      <vt:lpstr>wheel_stop_material_lookupValueRef</vt:lpstr>
      <vt:lpstr>wheel_stop_material_parentKey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Roger Hughes</cp:lastModifiedBy>
  <dcterms:created xsi:type="dcterms:W3CDTF">2024-08-12T20:09:24Z</dcterms:created>
  <dcterms:modified xsi:type="dcterms:W3CDTF">2024-08-12T20:11:24Z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0x0101005F11DD336CDA5E469DE5EDBE654C7D37</vt:lpwstr>
  </property>
</Properties>
</file>