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1590" windowHeight="7400" firstSheet="4" activeTab="4" xr2:uid="{00000000-000D-0000-FFFF-FFFF00000000}"/>
  </bookViews>
  <sheets>
    <sheet name="全按需价格" sheetId="5" state="hidden" r:id="rId1"/>
    <sheet name="大众运行2017现状" sheetId="8" state="hidden" r:id="rId2"/>
    <sheet name="2018年部分RI价格(按2017现状)" sheetId="6" state="hidden" r:id="rId3"/>
    <sheet name="2018年全RI价格（旧）" sheetId="4" state="hidden" r:id="rId4"/>
    <sheet name="2018年全RI价格预估" sheetId="9" r:id="rId5"/>
  </sheets>
  <calcPr calcId="171027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9" l="1"/>
  <c r="G32" i="9"/>
  <c r="G31" i="9"/>
  <c r="G34" i="9"/>
  <c r="G35" i="9"/>
  <c r="H5" i="9"/>
  <c r="J5" i="9"/>
  <c r="K5" i="9"/>
  <c r="H6" i="9"/>
  <c r="J6" i="9"/>
  <c r="K6" i="9"/>
  <c r="H7" i="9"/>
  <c r="J7" i="9"/>
  <c r="K7" i="9"/>
  <c r="H8" i="9"/>
  <c r="J8" i="9"/>
  <c r="K8" i="9"/>
  <c r="H9" i="9"/>
  <c r="J9" i="9"/>
  <c r="K9" i="9"/>
  <c r="H10" i="9"/>
  <c r="J10" i="9"/>
  <c r="K10" i="9"/>
  <c r="H11" i="9"/>
  <c r="J11" i="9"/>
  <c r="K11" i="9"/>
  <c r="H12" i="9"/>
  <c r="J12" i="9"/>
  <c r="K12" i="9"/>
  <c r="H13" i="9"/>
  <c r="J13" i="9"/>
  <c r="K13" i="9"/>
  <c r="H14" i="9"/>
  <c r="J14" i="9"/>
  <c r="K14" i="9"/>
  <c r="H15" i="9"/>
  <c r="J15" i="9"/>
  <c r="K15" i="9"/>
  <c r="H16" i="9"/>
  <c r="J16" i="9"/>
  <c r="K16" i="9"/>
  <c r="H17" i="9"/>
  <c r="J17" i="9"/>
  <c r="K17" i="9"/>
  <c r="H18" i="9"/>
  <c r="J18" i="9"/>
  <c r="K18" i="9"/>
  <c r="H19" i="9"/>
  <c r="J19" i="9"/>
  <c r="K19" i="9"/>
  <c r="H20" i="9"/>
  <c r="J20" i="9"/>
  <c r="K20" i="9"/>
  <c r="H21" i="9"/>
  <c r="J21" i="9"/>
  <c r="K21" i="9"/>
  <c r="J22" i="9"/>
  <c r="K22" i="9"/>
  <c r="K23" i="9"/>
  <c r="K24" i="9"/>
  <c r="K25" i="9"/>
  <c r="F23" i="9"/>
  <c r="J23" i="9"/>
  <c r="H23" i="9"/>
  <c r="J5" i="4"/>
  <c r="H5" i="4"/>
  <c r="K5" i="6"/>
  <c r="I5" i="6"/>
  <c r="L5" i="6"/>
  <c r="I6" i="6"/>
  <c r="K6" i="6"/>
  <c r="L6" i="6"/>
  <c r="I7" i="6"/>
  <c r="K7" i="6"/>
  <c r="L7" i="6"/>
  <c r="I8" i="6"/>
  <c r="K8" i="6"/>
  <c r="L8" i="6"/>
  <c r="I9" i="6"/>
  <c r="K9" i="6"/>
  <c r="L9" i="6"/>
  <c r="I10" i="6"/>
  <c r="K10" i="6"/>
  <c r="L10" i="6"/>
  <c r="I11" i="6"/>
  <c r="K11" i="6"/>
  <c r="L11" i="6"/>
  <c r="I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K20" i="6"/>
  <c r="L20" i="6"/>
  <c r="L21" i="6"/>
  <c r="L22" i="6"/>
  <c r="L23" i="6"/>
  <c r="K5" i="8"/>
  <c r="I6" i="8"/>
  <c r="K6" i="8"/>
  <c r="L6" i="8"/>
  <c r="I7" i="8"/>
  <c r="K7" i="8"/>
  <c r="L7" i="8"/>
  <c r="I8" i="8"/>
  <c r="K8" i="8"/>
  <c r="L8" i="8"/>
  <c r="I9" i="8"/>
  <c r="K9" i="8"/>
  <c r="L9" i="8"/>
  <c r="I10" i="8"/>
  <c r="K10" i="8"/>
  <c r="L10" i="8"/>
  <c r="I11" i="8"/>
  <c r="K11" i="8"/>
  <c r="L11" i="8"/>
  <c r="I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K20" i="8"/>
  <c r="L20" i="8"/>
  <c r="K21" i="8"/>
  <c r="F21" i="8"/>
  <c r="G15" i="5"/>
  <c r="K5" i="4"/>
  <c r="H6" i="4"/>
  <c r="J6" i="4"/>
  <c r="K6" i="4"/>
  <c r="H7" i="4"/>
  <c r="J7" i="4"/>
  <c r="K7" i="4"/>
  <c r="H8" i="4"/>
  <c r="J8" i="4"/>
  <c r="K8" i="4"/>
  <c r="H9" i="4"/>
  <c r="J9" i="4"/>
  <c r="K9" i="4"/>
  <c r="H10" i="4"/>
  <c r="J10" i="4"/>
  <c r="K10" i="4"/>
  <c r="H11" i="4"/>
  <c r="J11" i="4"/>
  <c r="K11" i="4"/>
  <c r="H12" i="4"/>
  <c r="J12" i="4"/>
  <c r="K12" i="4"/>
  <c r="H13" i="4"/>
  <c r="J13" i="4"/>
  <c r="K13" i="4"/>
  <c r="H14" i="4"/>
  <c r="J14" i="4"/>
  <c r="K14" i="4"/>
  <c r="H15" i="4"/>
  <c r="J15" i="4"/>
  <c r="K15" i="4"/>
  <c r="H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J20" i="4"/>
  <c r="K20" i="4"/>
  <c r="K21" i="4"/>
  <c r="K22" i="4"/>
  <c r="K23" i="4"/>
  <c r="H15" i="5"/>
  <c r="I15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I21" i="5"/>
  <c r="I22" i="5"/>
  <c r="I23" i="5"/>
  <c r="L24" i="6"/>
  <c r="K21" i="6"/>
  <c r="I21" i="6"/>
  <c r="F21" i="6"/>
  <c r="K24" i="4"/>
  <c r="I24" i="5"/>
  <c r="H21" i="5"/>
  <c r="F21" i="5"/>
  <c r="H21" i="4"/>
  <c r="F21" i="4"/>
  <c r="J21" i="4"/>
  <c r="I5" i="8"/>
  <c r="L5" i="8"/>
  <c r="L21" i="8"/>
  <c r="L22" i="8"/>
  <c r="L23" i="8"/>
  <c r="I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Windows系统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Windows系统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5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Windows系统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Windows系统
</t>
        </r>
      </text>
    </comment>
  </commentList>
</comments>
</file>

<file path=xl/sharedStrings.xml><?xml version="1.0" encoding="utf-8"?>
<sst xmlns="http://schemas.openxmlformats.org/spreadsheetml/2006/main" count="378" uniqueCount="104">
  <si>
    <t>订单服务器</t>
    <phoneticPr fontId="2" type="noConversion"/>
  </si>
  <si>
    <t>m3.large</t>
  </si>
  <si>
    <t>后台服务器</t>
    <phoneticPr fontId="2" type="noConversion"/>
  </si>
  <si>
    <t>t2.medium</t>
  </si>
  <si>
    <t>货主服务器</t>
    <phoneticPr fontId="2" type="noConversion"/>
  </si>
  <si>
    <t>车主服务器</t>
    <phoneticPr fontId="2" type="noConversion"/>
  </si>
  <si>
    <t>搬场司机</t>
    <phoneticPr fontId="2" type="noConversion"/>
  </si>
  <si>
    <t>搬场后台</t>
    <phoneticPr fontId="2" type="noConversion"/>
  </si>
  <si>
    <t>搬场业务</t>
    <phoneticPr fontId="2" type="noConversion"/>
  </si>
  <si>
    <t>监控服务器</t>
    <phoneticPr fontId="2" type="noConversion"/>
  </si>
  <si>
    <t>t2.small</t>
  </si>
  <si>
    <t>微信推广服务器</t>
    <phoneticPr fontId="2" type="noConversion"/>
  </si>
  <si>
    <t>测试服务器</t>
    <phoneticPr fontId="2" type="noConversion"/>
  </si>
  <si>
    <t>2核4GB，30GB</t>
    <phoneticPr fontId="2" type="noConversion"/>
  </si>
  <si>
    <t>2核7.5GB,30GB</t>
    <phoneticPr fontId="2" type="noConversion"/>
  </si>
  <si>
    <t>1核2GB,130GB</t>
    <phoneticPr fontId="2" type="noConversion"/>
  </si>
  <si>
    <t>官网服务器</t>
    <phoneticPr fontId="2" type="noConversion"/>
  </si>
  <si>
    <t>2核4GB，100GB</t>
    <phoneticPr fontId="2" type="noConversion"/>
  </si>
  <si>
    <t>dzwl数据库</t>
    <phoneticPr fontId="2" type="noConversion"/>
  </si>
  <si>
    <t>2核7.5GB,10GB</t>
    <phoneticPr fontId="2" type="noConversion"/>
  </si>
  <si>
    <t>dzwlredis</t>
    <phoneticPr fontId="2" type="noConversion"/>
  </si>
  <si>
    <t>6GB</t>
    <phoneticPr fontId="2" type="noConversion"/>
  </si>
  <si>
    <t>db.m3.large</t>
  </si>
  <si>
    <t>cache.m3.large</t>
  </si>
  <si>
    <t>服务器</t>
    <phoneticPr fontId="4" type="noConversion"/>
  </si>
  <si>
    <t>配置详情</t>
    <phoneticPr fontId="4" type="noConversion"/>
  </si>
  <si>
    <t>数量</t>
    <phoneticPr fontId="4" type="noConversion"/>
  </si>
  <si>
    <t>预付(单价)</t>
    <phoneticPr fontId="1" type="noConversion"/>
  </si>
  <si>
    <t>预付(总价)</t>
    <phoneticPr fontId="1" type="noConversion"/>
  </si>
  <si>
    <t>月付(单价)</t>
    <phoneticPr fontId="1" type="noConversion"/>
  </si>
  <si>
    <t>月付(总价)</t>
    <phoneticPr fontId="1" type="noConversion"/>
  </si>
  <si>
    <t>总价/年</t>
    <phoneticPr fontId="1" type="noConversion"/>
  </si>
  <si>
    <t>RI优惠</t>
    <phoneticPr fontId="1" type="noConversion"/>
  </si>
  <si>
    <t>序号</t>
  </si>
  <si>
    <t>总计：</t>
  </si>
  <si>
    <t>服务器数量</t>
  </si>
  <si>
    <t>配置等级</t>
  </si>
  <si>
    <t>636GB</t>
  </si>
  <si>
    <t>AWS 大众运行(2018年1月1日-2018年12月31日)</t>
    <phoneticPr fontId="2" type="noConversion"/>
  </si>
  <si>
    <t>报表服务器</t>
    <phoneticPr fontId="2" type="noConversion"/>
  </si>
  <si>
    <t>db.m3.xlarge</t>
    <phoneticPr fontId="2" type="noConversion"/>
  </si>
  <si>
    <t>4核15GB,10GB</t>
    <phoneticPr fontId="2" type="noConversion"/>
  </si>
  <si>
    <t>m3.large</t>
    <phoneticPr fontId="2" type="noConversion"/>
  </si>
  <si>
    <t>税后价格(0.6%)</t>
    <phoneticPr fontId="2" type="noConversion"/>
  </si>
  <si>
    <t>636GB</t>
    <phoneticPr fontId="2" type="noConversion"/>
  </si>
  <si>
    <t>/</t>
    <phoneticPr fontId="2" type="noConversion"/>
  </si>
  <si>
    <t>卷存储</t>
    <phoneticPr fontId="2" type="noConversion"/>
  </si>
  <si>
    <t>增加预估10%后价格(预估服务器)</t>
    <phoneticPr fontId="2" type="noConversion"/>
  </si>
  <si>
    <t>增加预估15%后价格(网络流量)</t>
    <phoneticPr fontId="2" type="noConversion"/>
  </si>
  <si>
    <t>是否购买RI</t>
    <phoneticPr fontId="2" type="noConversion"/>
  </si>
  <si>
    <t>是</t>
    <phoneticPr fontId="2" type="noConversion"/>
  </si>
  <si>
    <t>否</t>
    <phoneticPr fontId="2" type="noConversion"/>
  </si>
  <si>
    <t>dzwl数据库(从)</t>
    <phoneticPr fontId="2" type="noConversion"/>
  </si>
  <si>
    <t>增加预估10%后价格(预估服务器增加)</t>
    <phoneticPr fontId="2" type="noConversion"/>
  </si>
  <si>
    <t>AWS 大众运行(2018年1月1日-2018年12月31日)</t>
    <phoneticPr fontId="2" type="noConversion"/>
  </si>
  <si>
    <t>服务器</t>
    <phoneticPr fontId="4" type="noConversion"/>
  </si>
  <si>
    <t>配置详情</t>
    <phoneticPr fontId="4" type="noConversion"/>
  </si>
  <si>
    <t>数量</t>
    <phoneticPr fontId="4" type="noConversion"/>
  </si>
  <si>
    <t>预付(单价)</t>
    <phoneticPr fontId="1" type="noConversion"/>
  </si>
  <si>
    <t>预付(总价)</t>
    <phoneticPr fontId="1" type="noConversion"/>
  </si>
  <si>
    <t>月付(单价)</t>
    <phoneticPr fontId="1" type="noConversion"/>
  </si>
  <si>
    <t>月付(总价)</t>
    <phoneticPr fontId="1" type="noConversion"/>
  </si>
  <si>
    <t>总价/年</t>
    <phoneticPr fontId="1" type="noConversion"/>
  </si>
  <si>
    <t>RI优惠</t>
    <phoneticPr fontId="1" type="noConversion"/>
  </si>
  <si>
    <t>订单服务器</t>
    <phoneticPr fontId="2" type="noConversion"/>
  </si>
  <si>
    <t>2核7.5GB,30GB</t>
    <phoneticPr fontId="2" type="noConversion"/>
  </si>
  <si>
    <t>后台服务器</t>
    <phoneticPr fontId="2" type="noConversion"/>
  </si>
  <si>
    <t>2核4GB，30GB</t>
    <phoneticPr fontId="2" type="noConversion"/>
  </si>
  <si>
    <t>货主服务器</t>
    <phoneticPr fontId="2" type="noConversion"/>
  </si>
  <si>
    <t>车主服务器</t>
    <phoneticPr fontId="2" type="noConversion"/>
  </si>
  <si>
    <t>监控服务器</t>
    <phoneticPr fontId="2" type="noConversion"/>
  </si>
  <si>
    <t>1核2GB,130GB</t>
    <phoneticPr fontId="2" type="noConversion"/>
  </si>
  <si>
    <t>微信推广服务器</t>
    <phoneticPr fontId="2" type="noConversion"/>
  </si>
  <si>
    <t>测试服务器</t>
    <phoneticPr fontId="2" type="noConversion"/>
  </si>
  <si>
    <t>官网服务器</t>
    <phoneticPr fontId="2" type="noConversion"/>
  </si>
  <si>
    <t>2核4GB，100GB</t>
    <phoneticPr fontId="2" type="noConversion"/>
  </si>
  <si>
    <t>报表服务器</t>
    <phoneticPr fontId="2" type="noConversion"/>
  </si>
  <si>
    <t>搬场司机</t>
    <phoneticPr fontId="2" type="noConversion"/>
  </si>
  <si>
    <t>搬场后台</t>
    <phoneticPr fontId="2" type="noConversion"/>
  </si>
  <si>
    <t>搬场业务</t>
    <phoneticPr fontId="2" type="noConversion"/>
  </si>
  <si>
    <t>OA-APP</t>
    <phoneticPr fontId="2" type="noConversion"/>
  </si>
  <si>
    <t>OA-DATA</t>
    <phoneticPr fontId="2" type="noConversion"/>
  </si>
  <si>
    <t>dzwl数据库</t>
    <phoneticPr fontId="2" type="noConversion"/>
  </si>
  <si>
    <t>db.m3.xlarge</t>
    <phoneticPr fontId="2" type="noConversion"/>
  </si>
  <si>
    <t>4核15GB,10GB</t>
    <phoneticPr fontId="2" type="noConversion"/>
  </si>
  <si>
    <t>dzwl数据库(从)</t>
    <phoneticPr fontId="2" type="noConversion"/>
  </si>
  <si>
    <t>2核7.5GB,10GB</t>
    <phoneticPr fontId="2" type="noConversion"/>
  </si>
  <si>
    <t>dzwlredis</t>
    <phoneticPr fontId="2" type="noConversion"/>
  </si>
  <si>
    <t>6GB</t>
    <phoneticPr fontId="2" type="noConversion"/>
  </si>
  <si>
    <t>卷存储</t>
    <phoneticPr fontId="2" type="noConversion"/>
  </si>
  <si>
    <t>636GB</t>
    <phoneticPr fontId="2" type="noConversion"/>
  </si>
  <si>
    <t>/</t>
    <phoneticPr fontId="2" type="noConversion"/>
  </si>
  <si>
    <t>增加预估15%后价格(网络流量、存储)</t>
    <phoneticPr fontId="2" type="noConversion"/>
  </si>
  <si>
    <t>服务器类型</t>
    <phoneticPr fontId="2" type="noConversion"/>
  </si>
  <si>
    <t>服务器数量</t>
    <phoneticPr fontId="2" type="noConversion"/>
  </si>
  <si>
    <t>序号</t>
    <phoneticPr fontId="2" type="noConversion"/>
  </si>
  <si>
    <t>EC2</t>
    <phoneticPr fontId="2" type="noConversion"/>
  </si>
  <si>
    <t>RDS for MySQL</t>
    <phoneticPr fontId="2" type="noConversion"/>
  </si>
  <si>
    <t>Redis</t>
    <phoneticPr fontId="2" type="noConversion"/>
  </si>
  <si>
    <t>总价/年</t>
    <phoneticPr fontId="2" type="noConversion"/>
  </si>
  <si>
    <t>运维费用统计</t>
    <phoneticPr fontId="2" type="noConversion"/>
  </si>
  <si>
    <t>单价</t>
    <phoneticPr fontId="2" type="noConversion"/>
  </si>
  <si>
    <t>税后总价格(6%)</t>
    <phoneticPr fontId="2" type="noConversion"/>
  </si>
  <si>
    <t>优惠税后总价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</si>
</sst>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_);[Red]\(0\)"/>
  </numFmts>
  <fonts count="15" x14ac:knownFonts="1">
    <font>
      <sz val="11"/>
      <color theme="1"/>
      <name val="等线"/>
      <family val="2"/>
      <scheme val="minor"/>
    </font>
    <font>
      <sz val="16"/>
      <color rgb="FF000000"/>
      <name val="微软雅黑 Light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4"/>
      <color rgb="FFFF0000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3CC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176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38" fontId="3" fillId="3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/>
    <xf numFmtId="38" fontId="0" fillId="0" borderId="1" xfId="0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38" fontId="13" fillId="3" borderId="1" xfId="0" applyNumberFormat="1" applyFont="1" applyFill="1" applyBorder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vertical="center"/>
    </xf>
    <xf numFmtId="0" fontId="0" fillId="0" borderId="0" xfId="0" applyBorder="1" applyAlignment="1"/>
    <xf numFmtId="38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8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9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</cellStyles>
  <dxfs count="0"/>
  <tableStyles count="0" defaultTableStyle="TableStyleMedium2" defaultPivotStyle="PivotStyleLight16"/>
  <colors>
    <mruColors>
      <color rgb="FF33CCCC"/>
      <color rgb="FF33CC33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7"/>
  <sheetViews>
    <sheetView topLeftCell="A3" workbookViewId="0">
      <selection activeCell="L20" sqref="L20"/>
    </sheetView>
  </sheetViews>
  <sheetFormatPr defaultColWidth="8.83203125" defaultRowHeight="14" x14ac:dyDescent="0.3"/>
  <cols>
    <col min="3" max="3" width="17.5" customWidth="1"/>
    <col min="4" max="4" width="15" customWidth="1"/>
    <col min="5" max="5" width="17.5" customWidth="1"/>
    <col min="6" max="6" width="7.5" customWidth="1"/>
    <col min="7" max="7" width="15" customWidth="1"/>
    <col min="8" max="8" width="14.83203125" customWidth="1"/>
    <col min="9" max="9" width="17.83203125" bestFit="1" customWidth="1"/>
  </cols>
  <sheetData>
    <row r="2" spans="2:9" ht="15" customHeight="1" x14ac:dyDescent="0.3">
      <c r="B2" s="27" t="s">
        <v>38</v>
      </c>
      <c r="C2" s="27"/>
      <c r="D2" s="27"/>
      <c r="E2" s="27"/>
      <c r="F2" s="27"/>
      <c r="G2" s="27"/>
      <c r="H2" s="27"/>
      <c r="I2" s="27"/>
    </row>
    <row r="3" spans="2:9" ht="15" customHeight="1" x14ac:dyDescent="0.3">
      <c r="B3" s="27"/>
      <c r="C3" s="27"/>
      <c r="D3" s="27"/>
      <c r="E3" s="27"/>
      <c r="F3" s="27"/>
      <c r="G3" s="27"/>
      <c r="H3" s="27"/>
      <c r="I3" s="27"/>
    </row>
    <row r="4" spans="2:9" ht="15.5" x14ac:dyDescent="0.3">
      <c r="B4" s="2" t="s">
        <v>33</v>
      </c>
      <c r="C4" s="2" t="s">
        <v>24</v>
      </c>
      <c r="D4" s="2" t="s">
        <v>36</v>
      </c>
      <c r="E4" s="2" t="s">
        <v>25</v>
      </c>
      <c r="F4" s="2" t="s">
        <v>26</v>
      </c>
      <c r="G4" s="2" t="s">
        <v>29</v>
      </c>
      <c r="H4" s="2" t="s">
        <v>30</v>
      </c>
      <c r="I4" s="2" t="s">
        <v>31</v>
      </c>
    </row>
    <row r="5" spans="2:9" x14ac:dyDescent="0.3">
      <c r="B5" s="3">
        <v>1</v>
      </c>
      <c r="C5" s="1" t="s">
        <v>0</v>
      </c>
      <c r="D5" s="1" t="s">
        <v>42</v>
      </c>
      <c r="E5" s="1" t="s">
        <v>14</v>
      </c>
      <c r="F5" s="4">
        <v>2</v>
      </c>
      <c r="G5" s="1">
        <f>1.735*744</f>
        <v>1290.8400000000001</v>
      </c>
      <c r="H5" s="1">
        <f>G5*F5</f>
        <v>2581.6800000000003</v>
      </c>
      <c r="I5" s="1">
        <f>H5*12</f>
        <v>30980.160000000003</v>
      </c>
    </row>
    <row r="6" spans="2:9" x14ac:dyDescent="0.3">
      <c r="B6" s="3">
        <v>2</v>
      </c>
      <c r="C6" s="1" t="s">
        <v>2</v>
      </c>
      <c r="D6" s="1" t="s">
        <v>3</v>
      </c>
      <c r="E6" s="1" t="s">
        <v>13</v>
      </c>
      <c r="F6" s="4">
        <v>2</v>
      </c>
      <c r="G6" s="1">
        <f t="shared" ref="G6:G11" si="0">0.426*744</f>
        <v>316.94400000000002</v>
      </c>
      <c r="H6" s="1">
        <f t="shared" ref="H6:H19" si="1">G6*F6</f>
        <v>633.88800000000003</v>
      </c>
      <c r="I6" s="1">
        <f t="shared" ref="I6:I19" si="2">H6*12</f>
        <v>7606.6560000000009</v>
      </c>
    </row>
    <row r="7" spans="2:9" x14ac:dyDescent="0.3">
      <c r="B7" s="3">
        <v>3</v>
      </c>
      <c r="C7" s="1" t="s">
        <v>4</v>
      </c>
      <c r="D7" s="1" t="s">
        <v>3</v>
      </c>
      <c r="E7" s="1" t="s">
        <v>13</v>
      </c>
      <c r="F7" s="4">
        <v>2</v>
      </c>
      <c r="G7" s="1">
        <f t="shared" si="0"/>
        <v>316.94400000000002</v>
      </c>
      <c r="H7" s="1">
        <f t="shared" si="1"/>
        <v>633.88800000000003</v>
      </c>
      <c r="I7" s="1">
        <f t="shared" si="2"/>
        <v>7606.6560000000009</v>
      </c>
    </row>
    <row r="8" spans="2:9" x14ac:dyDescent="0.3">
      <c r="B8" s="3">
        <v>4</v>
      </c>
      <c r="C8" s="1" t="s">
        <v>5</v>
      </c>
      <c r="D8" s="1" t="s">
        <v>3</v>
      </c>
      <c r="E8" s="1" t="s">
        <v>13</v>
      </c>
      <c r="F8" s="4">
        <v>2</v>
      </c>
      <c r="G8" s="1">
        <f t="shared" si="0"/>
        <v>316.94400000000002</v>
      </c>
      <c r="H8" s="1">
        <f t="shared" si="1"/>
        <v>633.88800000000003</v>
      </c>
      <c r="I8" s="1">
        <f t="shared" si="2"/>
        <v>7606.6560000000009</v>
      </c>
    </row>
    <row r="9" spans="2:9" x14ac:dyDescent="0.3">
      <c r="B9" s="3">
        <v>5</v>
      </c>
      <c r="C9" s="1" t="s">
        <v>6</v>
      </c>
      <c r="D9" s="1" t="s">
        <v>3</v>
      </c>
      <c r="E9" s="1" t="s">
        <v>13</v>
      </c>
      <c r="F9" s="4">
        <v>1</v>
      </c>
      <c r="G9" s="1">
        <f t="shared" si="0"/>
        <v>316.94400000000002</v>
      </c>
      <c r="H9" s="1">
        <f t="shared" si="1"/>
        <v>316.94400000000002</v>
      </c>
      <c r="I9" s="1">
        <f t="shared" si="2"/>
        <v>3803.3280000000004</v>
      </c>
    </row>
    <row r="10" spans="2:9" x14ac:dyDescent="0.3">
      <c r="B10" s="3">
        <v>6</v>
      </c>
      <c r="C10" s="1" t="s">
        <v>7</v>
      </c>
      <c r="D10" s="1" t="s">
        <v>3</v>
      </c>
      <c r="E10" s="1" t="s">
        <v>13</v>
      </c>
      <c r="F10" s="4">
        <v>1</v>
      </c>
      <c r="G10" s="1">
        <f t="shared" si="0"/>
        <v>316.94400000000002</v>
      </c>
      <c r="H10" s="1">
        <f t="shared" si="1"/>
        <v>316.94400000000002</v>
      </c>
      <c r="I10" s="1">
        <f t="shared" si="2"/>
        <v>3803.3280000000004</v>
      </c>
    </row>
    <row r="11" spans="2:9" x14ac:dyDescent="0.3">
      <c r="B11" s="3">
        <v>7</v>
      </c>
      <c r="C11" s="1" t="s">
        <v>8</v>
      </c>
      <c r="D11" s="1" t="s">
        <v>3</v>
      </c>
      <c r="E11" s="1" t="s">
        <v>13</v>
      </c>
      <c r="F11" s="4">
        <v>1</v>
      </c>
      <c r="G11" s="1">
        <f t="shared" si="0"/>
        <v>316.94400000000002</v>
      </c>
      <c r="H11" s="1">
        <f t="shared" si="1"/>
        <v>316.94400000000002</v>
      </c>
      <c r="I11" s="1">
        <f t="shared" si="2"/>
        <v>3803.3280000000004</v>
      </c>
    </row>
    <row r="12" spans="2:9" x14ac:dyDescent="0.3">
      <c r="B12" s="3">
        <v>8</v>
      </c>
      <c r="C12" s="1" t="s">
        <v>9</v>
      </c>
      <c r="D12" s="1" t="s">
        <v>10</v>
      </c>
      <c r="E12" s="1" t="s">
        <v>15</v>
      </c>
      <c r="F12" s="4">
        <v>1</v>
      </c>
      <c r="G12" s="1">
        <f>0.212*744</f>
        <v>157.72800000000001</v>
      </c>
      <c r="H12" s="1">
        <f t="shared" si="1"/>
        <v>157.72800000000001</v>
      </c>
      <c r="I12" s="1">
        <f t="shared" si="2"/>
        <v>1892.7360000000001</v>
      </c>
    </row>
    <row r="13" spans="2:9" x14ac:dyDescent="0.3">
      <c r="B13" s="3">
        <v>9</v>
      </c>
      <c r="C13" s="1" t="s">
        <v>11</v>
      </c>
      <c r="D13" s="1" t="s">
        <v>3</v>
      </c>
      <c r="E13" s="1" t="s">
        <v>13</v>
      </c>
      <c r="F13" s="4">
        <v>1</v>
      </c>
      <c r="G13" s="1">
        <f>0.426*744</f>
        <v>316.94400000000002</v>
      </c>
      <c r="H13" s="1">
        <f t="shared" si="1"/>
        <v>316.94400000000002</v>
      </c>
      <c r="I13" s="1">
        <f t="shared" si="2"/>
        <v>3803.3280000000004</v>
      </c>
    </row>
    <row r="14" spans="2:9" x14ac:dyDescent="0.3">
      <c r="B14" s="3">
        <v>10</v>
      </c>
      <c r="C14" s="1" t="s">
        <v>12</v>
      </c>
      <c r="D14" s="1" t="s">
        <v>3</v>
      </c>
      <c r="E14" s="1" t="s">
        <v>13</v>
      </c>
      <c r="F14" s="4">
        <v>1</v>
      </c>
      <c r="G14" s="1">
        <f>0.426*744</f>
        <v>316.94400000000002</v>
      </c>
      <c r="H14" s="1">
        <f t="shared" si="1"/>
        <v>316.94400000000002</v>
      </c>
      <c r="I14" s="1">
        <f t="shared" si="2"/>
        <v>3803.3280000000004</v>
      </c>
    </row>
    <row r="15" spans="2:9" x14ac:dyDescent="0.3">
      <c r="B15" s="3">
        <v>11</v>
      </c>
      <c r="C15" s="1" t="s">
        <v>16</v>
      </c>
      <c r="D15" s="1" t="s">
        <v>3</v>
      </c>
      <c r="E15" s="1" t="s">
        <v>17</v>
      </c>
      <c r="F15" s="4">
        <v>1</v>
      </c>
      <c r="G15" s="1">
        <f>0.983*744</f>
        <v>731.35199999999998</v>
      </c>
      <c r="H15" s="1">
        <f t="shared" si="1"/>
        <v>731.35199999999998</v>
      </c>
      <c r="I15" s="1">
        <f t="shared" si="2"/>
        <v>8776.2240000000002</v>
      </c>
    </row>
    <row r="16" spans="2:9" x14ac:dyDescent="0.3">
      <c r="B16" s="3">
        <v>12</v>
      </c>
      <c r="C16" s="1" t="s">
        <v>39</v>
      </c>
      <c r="D16" s="1" t="s">
        <v>3</v>
      </c>
      <c r="E16" s="1" t="s">
        <v>17</v>
      </c>
      <c r="F16" s="4">
        <v>1</v>
      </c>
      <c r="G16" s="1">
        <f>0.426*744</f>
        <v>316.94400000000002</v>
      </c>
      <c r="H16" s="1">
        <f t="shared" si="1"/>
        <v>316.94400000000002</v>
      </c>
      <c r="I16" s="1">
        <f t="shared" si="2"/>
        <v>3803.3280000000004</v>
      </c>
    </row>
    <row r="17" spans="2:9" x14ac:dyDescent="0.3">
      <c r="B17" s="3">
        <v>13</v>
      </c>
      <c r="C17" s="1" t="s">
        <v>18</v>
      </c>
      <c r="D17" s="1" t="s">
        <v>40</v>
      </c>
      <c r="E17" s="1" t="s">
        <v>41</v>
      </c>
      <c r="F17" s="4">
        <v>1</v>
      </c>
      <c r="G17" s="1">
        <f>4.62*744</f>
        <v>3437.28</v>
      </c>
      <c r="H17" s="1">
        <f t="shared" si="1"/>
        <v>3437.28</v>
      </c>
      <c r="I17" s="1">
        <f t="shared" si="2"/>
        <v>41247.360000000001</v>
      </c>
    </row>
    <row r="18" spans="2:9" x14ac:dyDescent="0.3">
      <c r="B18" s="3">
        <v>14</v>
      </c>
      <c r="C18" s="1" t="s">
        <v>52</v>
      </c>
      <c r="D18" s="1" t="s">
        <v>22</v>
      </c>
      <c r="E18" s="1" t="s">
        <v>19</v>
      </c>
      <c r="F18" s="4">
        <v>1</v>
      </c>
      <c r="G18" s="1">
        <f>2.31*744</f>
        <v>1718.64</v>
      </c>
      <c r="H18" s="1">
        <f t="shared" si="1"/>
        <v>1718.64</v>
      </c>
      <c r="I18" s="1">
        <f t="shared" si="2"/>
        <v>20623.68</v>
      </c>
    </row>
    <row r="19" spans="2:9" x14ac:dyDescent="0.3">
      <c r="B19" s="3">
        <v>15</v>
      </c>
      <c r="C19" s="1" t="s">
        <v>20</v>
      </c>
      <c r="D19" s="1" t="s">
        <v>23</v>
      </c>
      <c r="E19" s="1" t="s">
        <v>21</v>
      </c>
      <c r="F19" s="4">
        <v>1</v>
      </c>
      <c r="G19" s="1">
        <f>2.171*744</f>
        <v>1615.2239999999999</v>
      </c>
      <c r="H19" s="1">
        <f t="shared" si="1"/>
        <v>1615.2239999999999</v>
      </c>
      <c r="I19" s="1">
        <f t="shared" si="2"/>
        <v>19382.687999999998</v>
      </c>
    </row>
    <row r="20" spans="2:9" ht="13.5" customHeight="1" x14ac:dyDescent="0.3">
      <c r="B20" s="3"/>
      <c r="C20" s="10" t="s">
        <v>46</v>
      </c>
      <c r="D20" s="28" t="s">
        <v>37</v>
      </c>
      <c r="E20" s="28"/>
      <c r="F20" s="29"/>
      <c r="G20" s="10">
        <f>0.409*636</f>
        <v>260.12399999999997</v>
      </c>
      <c r="H20" s="9">
        <f>G20</f>
        <v>260.12399999999997</v>
      </c>
      <c r="I20" s="9">
        <f>H20*12</f>
        <v>3121.4879999999994</v>
      </c>
    </row>
    <row r="21" spans="2:9" x14ac:dyDescent="0.3">
      <c r="B21" s="7" t="s">
        <v>34</v>
      </c>
      <c r="C21" s="7"/>
      <c r="D21" s="7"/>
      <c r="E21" s="7" t="s">
        <v>35</v>
      </c>
      <c r="F21" s="8">
        <f>SUM(F5:F19)</f>
        <v>19</v>
      </c>
      <c r="G21" s="5"/>
      <c r="H21" s="5">
        <f>SUM(H5:H20)</f>
        <v>14305.356000000002</v>
      </c>
      <c r="I21" s="5">
        <f>SUM(I5:I20)</f>
        <v>171664.272</v>
      </c>
    </row>
    <row r="22" spans="2:9" ht="17.5" x14ac:dyDescent="0.35">
      <c r="B22" s="15"/>
      <c r="C22" s="15"/>
      <c r="D22" s="15"/>
      <c r="E22" s="15"/>
      <c r="F22" s="25" t="s">
        <v>47</v>
      </c>
      <c r="G22" s="25"/>
      <c r="H22" s="25"/>
      <c r="I22" s="5">
        <f>I21*1.1</f>
        <v>188830.6992</v>
      </c>
    </row>
    <row r="23" spans="2:9" ht="17.5" x14ac:dyDescent="0.35">
      <c r="F23" s="25" t="s">
        <v>48</v>
      </c>
      <c r="G23" s="25"/>
      <c r="H23" s="25"/>
      <c r="I23" s="5">
        <f>I22*1.15</f>
        <v>217155.30407999997</v>
      </c>
    </row>
    <row r="24" spans="2:9" ht="17.5" x14ac:dyDescent="0.3">
      <c r="F24" s="26" t="s">
        <v>43</v>
      </c>
      <c r="G24" s="26"/>
      <c r="H24" s="26"/>
      <c r="I24" s="5">
        <f>I23*1.06</f>
        <v>230184.62232479997</v>
      </c>
    </row>
    <row r="27" spans="2:9" ht="15" customHeight="1" x14ac:dyDescent="0.3"/>
  </sheetData>
  <mergeCells count="5">
    <mergeCell ref="F22:H22"/>
    <mergeCell ref="F23:H23"/>
    <mergeCell ref="F24:H24"/>
    <mergeCell ref="B2:I3"/>
    <mergeCell ref="D20:F20"/>
  </mergeCells>
  <phoneticPr fontId="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5"/>
  <sheetViews>
    <sheetView topLeftCell="A2" workbookViewId="0">
      <selection activeCell="E23" sqref="E23"/>
    </sheetView>
  </sheetViews>
  <sheetFormatPr defaultColWidth="8.83203125" defaultRowHeight="14" x14ac:dyDescent="0.3"/>
  <cols>
    <col min="3" max="3" width="17.5" customWidth="1"/>
    <col min="4" max="4" width="15" customWidth="1"/>
    <col min="5" max="5" width="17.5" customWidth="1"/>
    <col min="6" max="6" width="7.5" customWidth="1"/>
    <col min="7" max="7" width="12.5" customWidth="1"/>
    <col min="8" max="8" width="11.08203125" customWidth="1"/>
    <col min="9" max="9" width="11.5" customWidth="1"/>
    <col min="10" max="10" width="15" customWidth="1"/>
    <col min="11" max="11" width="14.83203125" customWidth="1"/>
    <col min="12" max="12" width="17.83203125" bestFit="1" customWidth="1"/>
    <col min="13" max="13" width="6.83203125" bestFit="1" customWidth="1"/>
  </cols>
  <sheetData>
    <row r="2" spans="2:13" ht="15" customHeight="1" x14ac:dyDescent="0.3">
      <c r="B2" s="27" t="s">
        <v>38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ht="1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3" ht="15.5" x14ac:dyDescent="0.3">
      <c r="B4" s="2" t="s">
        <v>33</v>
      </c>
      <c r="C4" s="2" t="s">
        <v>24</v>
      </c>
      <c r="D4" s="2" t="s">
        <v>36</v>
      </c>
      <c r="E4" s="2" t="s">
        <v>25</v>
      </c>
      <c r="F4" s="2" t="s">
        <v>26</v>
      </c>
      <c r="G4" s="2" t="s">
        <v>49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</row>
    <row r="5" spans="2:13" x14ac:dyDescent="0.3">
      <c r="B5" s="3">
        <v>1</v>
      </c>
      <c r="C5" s="1" t="s">
        <v>0</v>
      </c>
      <c r="D5" s="1" t="s">
        <v>1</v>
      </c>
      <c r="E5" s="1" t="s">
        <v>14</v>
      </c>
      <c r="F5" s="4">
        <v>2</v>
      </c>
      <c r="G5" s="18" t="s">
        <v>50</v>
      </c>
      <c r="H5" s="19">
        <v>2818</v>
      </c>
      <c r="I5" s="19">
        <f t="shared" ref="I5:I12" si="0">H5*F5</f>
        <v>5636</v>
      </c>
      <c r="J5" s="19">
        <v>127.02</v>
      </c>
      <c r="K5" s="19">
        <f t="shared" ref="K5:K11" si="1">J5*F5</f>
        <v>254.04</v>
      </c>
      <c r="L5" s="19">
        <f t="shared" ref="L5:L11" si="2">I5+K5*12</f>
        <v>8684.48</v>
      </c>
      <c r="M5" s="20">
        <v>0.71</v>
      </c>
    </row>
    <row r="6" spans="2:13" x14ac:dyDescent="0.3">
      <c r="B6" s="3">
        <v>2</v>
      </c>
      <c r="C6" s="1" t="s">
        <v>2</v>
      </c>
      <c r="D6" s="1" t="s">
        <v>3</v>
      </c>
      <c r="E6" s="1" t="s">
        <v>13</v>
      </c>
      <c r="F6" s="4">
        <v>2</v>
      </c>
      <c r="G6" s="18" t="s">
        <v>50</v>
      </c>
      <c r="H6" s="19">
        <v>1841</v>
      </c>
      <c r="I6" s="19">
        <f t="shared" si="0"/>
        <v>3682</v>
      </c>
      <c r="J6" s="19">
        <v>90.52</v>
      </c>
      <c r="K6" s="19">
        <f t="shared" si="1"/>
        <v>181.04</v>
      </c>
      <c r="L6" s="19">
        <f t="shared" si="2"/>
        <v>5854.48</v>
      </c>
      <c r="M6" s="20">
        <v>0.22</v>
      </c>
    </row>
    <row r="7" spans="2:13" x14ac:dyDescent="0.3">
      <c r="B7" s="3">
        <v>3</v>
      </c>
      <c r="C7" s="1" t="s">
        <v>4</v>
      </c>
      <c r="D7" s="1" t="s">
        <v>3</v>
      </c>
      <c r="E7" s="1" t="s">
        <v>13</v>
      </c>
      <c r="F7" s="4">
        <v>2</v>
      </c>
      <c r="G7" s="18" t="s">
        <v>50</v>
      </c>
      <c r="H7" s="19">
        <v>1841</v>
      </c>
      <c r="I7" s="19">
        <f t="shared" si="0"/>
        <v>3682</v>
      </c>
      <c r="J7" s="19">
        <v>90.52</v>
      </c>
      <c r="K7" s="19">
        <f t="shared" si="1"/>
        <v>181.04</v>
      </c>
      <c r="L7" s="19">
        <f t="shared" si="2"/>
        <v>5854.48</v>
      </c>
      <c r="M7" s="20">
        <v>0.22</v>
      </c>
    </row>
    <row r="8" spans="2:13" x14ac:dyDescent="0.3">
      <c r="B8" s="3">
        <v>4</v>
      </c>
      <c r="C8" s="1" t="s">
        <v>5</v>
      </c>
      <c r="D8" s="1" t="s">
        <v>3</v>
      </c>
      <c r="E8" s="1" t="s">
        <v>13</v>
      </c>
      <c r="F8" s="4">
        <v>2</v>
      </c>
      <c r="G8" s="18" t="s">
        <v>50</v>
      </c>
      <c r="H8" s="19">
        <v>1841</v>
      </c>
      <c r="I8" s="19">
        <f t="shared" si="0"/>
        <v>3682</v>
      </c>
      <c r="J8" s="19">
        <v>90.52</v>
      </c>
      <c r="K8" s="19">
        <f t="shared" si="1"/>
        <v>181.04</v>
      </c>
      <c r="L8" s="19">
        <f t="shared" si="2"/>
        <v>5854.48</v>
      </c>
      <c r="M8" s="20">
        <v>0.22</v>
      </c>
    </row>
    <row r="9" spans="2:13" x14ac:dyDescent="0.3">
      <c r="B9" s="3">
        <v>5</v>
      </c>
      <c r="C9" s="1" t="s">
        <v>6</v>
      </c>
      <c r="D9" s="1" t="s">
        <v>3</v>
      </c>
      <c r="E9" s="1" t="s">
        <v>13</v>
      </c>
      <c r="F9" s="4">
        <v>1</v>
      </c>
      <c r="G9" s="18" t="s">
        <v>50</v>
      </c>
      <c r="H9" s="19">
        <v>1841</v>
      </c>
      <c r="I9" s="19">
        <f t="shared" si="0"/>
        <v>1841</v>
      </c>
      <c r="J9" s="19">
        <v>90.52</v>
      </c>
      <c r="K9" s="19">
        <f t="shared" si="1"/>
        <v>90.52</v>
      </c>
      <c r="L9" s="19">
        <f t="shared" si="2"/>
        <v>2927.24</v>
      </c>
      <c r="M9" s="20">
        <v>0.22</v>
      </c>
    </row>
    <row r="10" spans="2:13" x14ac:dyDescent="0.3">
      <c r="B10" s="3">
        <v>6</v>
      </c>
      <c r="C10" s="1" t="s">
        <v>7</v>
      </c>
      <c r="D10" s="1" t="s">
        <v>3</v>
      </c>
      <c r="E10" s="1" t="s">
        <v>13</v>
      </c>
      <c r="F10" s="4">
        <v>1</v>
      </c>
      <c r="G10" s="18" t="s">
        <v>50</v>
      </c>
      <c r="H10" s="19">
        <v>1841</v>
      </c>
      <c r="I10" s="19">
        <f t="shared" si="0"/>
        <v>1841</v>
      </c>
      <c r="J10" s="19">
        <v>90.52</v>
      </c>
      <c r="K10" s="19">
        <f t="shared" si="1"/>
        <v>90.52</v>
      </c>
      <c r="L10" s="19">
        <f t="shared" si="2"/>
        <v>2927.24</v>
      </c>
      <c r="M10" s="20">
        <v>0.22</v>
      </c>
    </row>
    <row r="11" spans="2:13" x14ac:dyDescent="0.3">
      <c r="B11" s="3">
        <v>7</v>
      </c>
      <c r="C11" s="1" t="s">
        <v>8</v>
      </c>
      <c r="D11" s="1" t="s">
        <v>3</v>
      </c>
      <c r="E11" s="1" t="s">
        <v>13</v>
      </c>
      <c r="F11" s="4">
        <v>1</v>
      </c>
      <c r="G11" s="18" t="s">
        <v>50</v>
      </c>
      <c r="H11" s="19">
        <v>1841</v>
      </c>
      <c r="I11" s="19">
        <f t="shared" si="0"/>
        <v>1841</v>
      </c>
      <c r="J11" s="19">
        <v>90.52</v>
      </c>
      <c r="K11" s="19">
        <f t="shared" si="1"/>
        <v>90.52</v>
      </c>
      <c r="L11" s="19">
        <f t="shared" si="2"/>
        <v>2927.24</v>
      </c>
      <c r="M11" s="20">
        <v>0.22</v>
      </c>
    </row>
    <row r="12" spans="2:13" x14ac:dyDescent="0.3">
      <c r="B12" s="3">
        <v>8</v>
      </c>
      <c r="C12" s="1" t="s">
        <v>9</v>
      </c>
      <c r="D12" s="1" t="s">
        <v>10</v>
      </c>
      <c r="E12" s="1" t="s">
        <v>15</v>
      </c>
      <c r="F12" s="4">
        <v>1</v>
      </c>
      <c r="G12" s="18" t="s">
        <v>50</v>
      </c>
      <c r="H12" s="19">
        <v>921</v>
      </c>
      <c r="I12" s="19">
        <f t="shared" si="0"/>
        <v>921</v>
      </c>
      <c r="J12" s="19">
        <v>45.26</v>
      </c>
      <c r="K12" s="19">
        <f>J12*F12</f>
        <v>45.26</v>
      </c>
      <c r="L12" s="19">
        <f>I12+K12*12</f>
        <v>1464.12</v>
      </c>
      <c r="M12" s="20">
        <v>0.21</v>
      </c>
    </row>
    <row r="13" spans="2:13" x14ac:dyDescent="0.3">
      <c r="B13" s="3">
        <v>9</v>
      </c>
      <c r="C13" s="1" t="s">
        <v>11</v>
      </c>
      <c r="D13" s="1" t="s">
        <v>3</v>
      </c>
      <c r="E13" s="1" t="s">
        <v>13</v>
      </c>
      <c r="F13" s="12">
        <v>1</v>
      </c>
      <c r="G13" s="12" t="s">
        <v>51</v>
      </c>
      <c r="H13" s="1">
        <v>0</v>
      </c>
      <c r="I13" s="1">
        <v>0</v>
      </c>
      <c r="J13" s="1">
        <f>0.426*744</f>
        <v>316.94400000000002</v>
      </c>
      <c r="K13" s="1">
        <f t="shared" ref="K13:K19" si="3">J13*F13</f>
        <v>316.94400000000002</v>
      </c>
      <c r="L13" s="1">
        <f t="shared" ref="L13:L19" si="4">I13+K13*12</f>
        <v>3803.3280000000004</v>
      </c>
      <c r="M13" s="14"/>
    </row>
    <row r="14" spans="2:13" x14ac:dyDescent="0.3">
      <c r="B14" s="3">
        <v>10</v>
      </c>
      <c r="C14" s="1" t="s">
        <v>12</v>
      </c>
      <c r="D14" s="1" t="s">
        <v>3</v>
      </c>
      <c r="E14" s="1" t="s">
        <v>13</v>
      </c>
      <c r="F14" s="12">
        <v>1</v>
      </c>
      <c r="G14" s="12" t="s">
        <v>51</v>
      </c>
      <c r="H14" s="1">
        <v>0</v>
      </c>
      <c r="I14" s="1">
        <v>0</v>
      </c>
      <c r="J14" s="1">
        <f>0.426*744</f>
        <v>316.94400000000002</v>
      </c>
      <c r="K14" s="1">
        <f t="shared" si="3"/>
        <v>316.94400000000002</v>
      </c>
      <c r="L14" s="1">
        <f t="shared" si="4"/>
        <v>3803.3280000000004</v>
      </c>
      <c r="M14" s="14"/>
    </row>
    <row r="15" spans="2:13" x14ac:dyDescent="0.3">
      <c r="B15" s="3">
        <v>11</v>
      </c>
      <c r="C15" s="1" t="s">
        <v>16</v>
      </c>
      <c r="D15" s="1" t="s">
        <v>3</v>
      </c>
      <c r="E15" s="1" t="s">
        <v>17</v>
      </c>
      <c r="F15" s="12">
        <v>1</v>
      </c>
      <c r="G15" s="12" t="s">
        <v>51</v>
      </c>
      <c r="H15" s="1">
        <v>0</v>
      </c>
      <c r="I15" s="1">
        <v>0</v>
      </c>
      <c r="J15" s="1">
        <f>0.983*744</f>
        <v>731.35199999999998</v>
      </c>
      <c r="K15" s="1">
        <f t="shared" si="3"/>
        <v>731.35199999999998</v>
      </c>
      <c r="L15" s="1">
        <f t="shared" si="4"/>
        <v>8776.2240000000002</v>
      </c>
      <c r="M15" s="14"/>
    </row>
    <row r="16" spans="2:13" x14ac:dyDescent="0.3">
      <c r="B16" s="3">
        <v>12</v>
      </c>
      <c r="C16" s="21" t="s">
        <v>39</v>
      </c>
      <c r="D16" s="1" t="s">
        <v>3</v>
      </c>
      <c r="E16" s="1" t="s">
        <v>17</v>
      </c>
      <c r="F16" s="12">
        <v>1</v>
      </c>
      <c r="G16" s="12" t="s">
        <v>51</v>
      </c>
      <c r="H16" s="1">
        <v>0</v>
      </c>
      <c r="I16" s="1">
        <v>0</v>
      </c>
      <c r="J16" s="1">
        <f>0.426*744</f>
        <v>316.94400000000002</v>
      </c>
      <c r="K16" s="1">
        <f t="shared" si="3"/>
        <v>316.94400000000002</v>
      </c>
      <c r="L16" s="1">
        <f t="shared" si="4"/>
        <v>3803.3280000000004</v>
      </c>
      <c r="M16" s="14"/>
    </row>
    <row r="17" spans="2:13" x14ac:dyDescent="0.3">
      <c r="B17" s="3">
        <v>13</v>
      </c>
      <c r="C17" s="21" t="s">
        <v>18</v>
      </c>
      <c r="D17" s="1" t="s">
        <v>40</v>
      </c>
      <c r="E17" s="1" t="s">
        <v>41</v>
      </c>
      <c r="F17" s="4">
        <v>1</v>
      </c>
      <c r="G17" s="12" t="s">
        <v>51</v>
      </c>
      <c r="H17" s="1">
        <v>0</v>
      </c>
      <c r="I17" s="1">
        <v>0</v>
      </c>
      <c r="J17" s="1">
        <f>4.62*744</f>
        <v>3437.28</v>
      </c>
      <c r="K17" s="1">
        <f t="shared" si="3"/>
        <v>3437.28</v>
      </c>
      <c r="L17" s="1">
        <f t="shared" si="4"/>
        <v>41247.360000000001</v>
      </c>
      <c r="M17" s="14"/>
    </row>
    <row r="18" spans="2:13" x14ac:dyDescent="0.3">
      <c r="B18" s="3">
        <v>14</v>
      </c>
      <c r="C18" s="21" t="s">
        <v>52</v>
      </c>
      <c r="D18" s="1" t="s">
        <v>22</v>
      </c>
      <c r="E18" s="1" t="s">
        <v>19</v>
      </c>
      <c r="F18" s="4">
        <v>1</v>
      </c>
      <c r="G18" s="12" t="s">
        <v>51</v>
      </c>
      <c r="H18" s="1">
        <v>0</v>
      </c>
      <c r="I18" s="1">
        <v>0</v>
      </c>
      <c r="J18" s="1">
        <f>2.31*744</f>
        <v>1718.64</v>
      </c>
      <c r="K18" s="1">
        <f t="shared" si="3"/>
        <v>1718.64</v>
      </c>
      <c r="L18" s="1">
        <f t="shared" si="4"/>
        <v>20623.68</v>
      </c>
      <c r="M18" s="14"/>
    </row>
    <row r="19" spans="2:13" x14ac:dyDescent="0.3">
      <c r="B19" s="3">
        <v>15</v>
      </c>
      <c r="C19" s="1" t="s">
        <v>20</v>
      </c>
      <c r="D19" s="1" t="s">
        <v>23</v>
      </c>
      <c r="E19" s="1" t="s">
        <v>21</v>
      </c>
      <c r="F19" s="4">
        <v>1</v>
      </c>
      <c r="G19" s="12" t="s">
        <v>51</v>
      </c>
      <c r="H19" s="1">
        <v>0</v>
      </c>
      <c r="I19" s="1">
        <v>0</v>
      </c>
      <c r="J19" s="1">
        <f>2.171*744</f>
        <v>1615.2239999999999</v>
      </c>
      <c r="K19" s="1">
        <f t="shared" si="3"/>
        <v>1615.2239999999999</v>
      </c>
      <c r="L19" s="1">
        <f t="shared" si="4"/>
        <v>19382.687999999998</v>
      </c>
      <c r="M19" s="14"/>
    </row>
    <row r="20" spans="2:13" x14ac:dyDescent="0.3">
      <c r="B20" s="3"/>
      <c r="C20" s="10" t="s">
        <v>46</v>
      </c>
      <c r="D20" s="28" t="s">
        <v>44</v>
      </c>
      <c r="E20" s="28"/>
      <c r="F20" s="29"/>
      <c r="G20" s="12" t="s">
        <v>51</v>
      </c>
      <c r="H20" s="9" t="s">
        <v>45</v>
      </c>
      <c r="I20" s="1" t="s">
        <v>45</v>
      </c>
      <c r="J20" s="10" t="s">
        <v>45</v>
      </c>
      <c r="K20" s="9">
        <f>0.409*636</f>
        <v>260.12399999999997</v>
      </c>
      <c r="L20" s="1">
        <f>K20*12</f>
        <v>3121.4879999999994</v>
      </c>
      <c r="M20" s="14"/>
    </row>
    <row r="21" spans="2:13" x14ac:dyDescent="0.3">
      <c r="B21" s="7" t="s">
        <v>34</v>
      </c>
      <c r="C21" s="7"/>
      <c r="D21" s="7"/>
      <c r="E21" s="7" t="s">
        <v>35</v>
      </c>
      <c r="F21" s="8">
        <f>SUM(F5:F19)</f>
        <v>19</v>
      </c>
      <c r="G21" s="8"/>
      <c r="H21" s="6"/>
      <c r="I21" s="5">
        <f>SUM(I5:I19)</f>
        <v>23126</v>
      </c>
      <c r="J21" s="5"/>
      <c r="K21" s="5">
        <f>SUM(K5:K20)</f>
        <v>9827.4319999999989</v>
      </c>
      <c r="L21" s="5">
        <f>SUM(L5:L20)</f>
        <v>141055.18400000001</v>
      </c>
    </row>
    <row r="22" spans="2:13" ht="17.5" x14ac:dyDescent="0.35">
      <c r="I22" s="25" t="s">
        <v>48</v>
      </c>
      <c r="J22" s="25"/>
      <c r="K22" s="25"/>
      <c r="L22" s="5">
        <f>L21*1.15</f>
        <v>162213.46160000001</v>
      </c>
    </row>
    <row r="23" spans="2:13" ht="17.5" x14ac:dyDescent="0.3">
      <c r="I23" s="26" t="s">
        <v>43</v>
      </c>
      <c r="J23" s="26"/>
      <c r="K23" s="26"/>
      <c r="L23" s="5">
        <f>L22*1.06</f>
        <v>171946.26929600001</v>
      </c>
    </row>
    <row r="25" spans="2:13" ht="15" customHeight="1" x14ac:dyDescent="0.3"/>
  </sheetData>
  <mergeCells count="4">
    <mergeCell ref="B2:M3"/>
    <mergeCell ref="D20:F20"/>
    <mergeCell ref="I22:K22"/>
    <mergeCell ref="I23:K2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6"/>
  <sheetViews>
    <sheetView topLeftCell="B4" workbookViewId="0">
      <selection activeCell="I22" sqref="I22:K22"/>
    </sheetView>
  </sheetViews>
  <sheetFormatPr defaultColWidth="8.83203125" defaultRowHeight="14" x14ac:dyDescent="0.3"/>
  <cols>
    <col min="3" max="3" width="17.5" customWidth="1"/>
    <col min="4" max="4" width="15" customWidth="1"/>
    <col min="5" max="5" width="17.5" customWidth="1"/>
    <col min="6" max="6" width="7.5" customWidth="1"/>
    <col min="7" max="7" width="12.5" customWidth="1"/>
    <col min="8" max="8" width="11.08203125" customWidth="1"/>
    <col min="9" max="9" width="11.5" customWidth="1"/>
    <col min="10" max="10" width="15" customWidth="1"/>
    <col min="11" max="11" width="14.83203125" customWidth="1"/>
    <col min="12" max="12" width="17.83203125" bestFit="1" customWidth="1"/>
    <col min="13" max="13" width="11.83203125" bestFit="1" customWidth="1"/>
  </cols>
  <sheetData>
    <row r="2" spans="2:13" ht="15" customHeight="1" x14ac:dyDescent="0.3">
      <c r="B2" s="27" t="s">
        <v>38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ht="1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3" ht="15.5" x14ac:dyDescent="0.3">
      <c r="B4" s="2" t="s">
        <v>33</v>
      </c>
      <c r="C4" s="2" t="s">
        <v>24</v>
      </c>
      <c r="D4" s="2" t="s">
        <v>36</v>
      </c>
      <c r="E4" s="2" t="s">
        <v>25</v>
      </c>
      <c r="F4" s="2" t="s">
        <v>26</v>
      </c>
      <c r="G4" s="2" t="s">
        <v>49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</row>
    <row r="5" spans="2:13" x14ac:dyDescent="0.3">
      <c r="B5" s="3">
        <v>1</v>
      </c>
      <c r="C5" s="1" t="s">
        <v>0</v>
      </c>
      <c r="D5" s="1" t="s">
        <v>1</v>
      </c>
      <c r="E5" s="1" t="s">
        <v>14</v>
      </c>
      <c r="F5" s="4">
        <v>2</v>
      </c>
      <c r="G5" s="18" t="s">
        <v>50</v>
      </c>
      <c r="H5" s="19">
        <v>2818</v>
      </c>
      <c r="I5" s="19">
        <f t="shared" ref="I5:I12" si="0">H5*F5</f>
        <v>5636</v>
      </c>
      <c r="J5" s="19">
        <v>127.02</v>
      </c>
      <c r="K5" s="19">
        <f t="shared" ref="K5" si="1">J5*F5</f>
        <v>254.04</v>
      </c>
      <c r="L5" s="19">
        <f t="shared" ref="L5:L11" si="2">I5+K5*12</f>
        <v>8684.48</v>
      </c>
      <c r="M5" s="20">
        <v>0.71</v>
      </c>
    </row>
    <row r="6" spans="2:13" x14ac:dyDescent="0.3">
      <c r="B6" s="3">
        <v>2</v>
      </c>
      <c r="C6" s="1" t="s">
        <v>2</v>
      </c>
      <c r="D6" s="1" t="s">
        <v>3</v>
      </c>
      <c r="E6" s="1" t="s">
        <v>13</v>
      </c>
      <c r="F6" s="4">
        <v>2</v>
      </c>
      <c r="G6" s="18" t="s">
        <v>50</v>
      </c>
      <c r="H6" s="19">
        <v>1841</v>
      </c>
      <c r="I6" s="19">
        <f t="shared" si="0"/>
        <v>3682</v>
      </c>
      <c r="J6" s="19">
        <v>90.52</v>
      </c>
      <c r="K6" s="19">
        <f t="shared" ref="K6:K11" si="3">J6*F6</f>
        <v>181.04</v>
      </c>
      <c r="L6" s="19">
        <f t="shared" si="2"/>
        <v>5854.48</v>
      </c>
      <c r="M6" s="20">
        <v>0.22</v>
      </c>
    </row>
    <row r="7" spans="2:13" x14ac:dyDescent="0.3">
      <c r="B7" s="3">
        <v>3</v>
      </c>
      <c r="C7" s="1" t="s">
        <v>4</v>
      </c>
      <c r="D7" s="1" t="s">
        <v>3</v>
      </c>
      <c r="E7" s="1" t="s">
        <v>13</v>
      </c>
      <c r="F7" s="4">
        <v>2</v>
      </c>
      <c r="G7" s="18" t="s">
        <v>50</v>
      </c>
      <c r="H7" s="19">
        <v>1841</v>
      </c>
      <c r="I7" s="19">
        <f t="shared" si="0"/>
        <v>3682</v>
      </c>
      <c r="J7" s="19">
        <v>90.52</v>
      </c>
      <c r="K7" s="19">
        <f t="shared" si="3"/>
        <v>181.04</v>
      </c>
      <c r="L7" s="19">
        <f t="shared" si="2"/>
        <v>5854.48</v>
      </c>
      <c r="M7" s="20">
        <v>0.22</v>
      </c>
    </row>
    <row r="8" spans="2:13" x14ac:dyDescent="0.3">
      <c r="B8" s="3">
        <v>4</v>
      </c>
      <c r="C8" s="1" t="s">
        <v>5</v>
      </c>
      <c r="D8" s="1" t="s">
        <v>3</v>
      </c>
      <c r="E8" s="1" t="s">
        <v>13</v>
      </c>
      <c r="F8" s="4">
        <v>2</v>
      </c>
      <c r="G8" s="18" t="s">
        <v>50</v>
      </c>
      <c r="H8" s="19">
        <v>1841</v>
      </c>
      <c r="I8" s="19">
        <f t="shared" si="0"/>
        <v>3682</v>
      </c>
      <c r="J8" s="19">
        <v>90.52</v>
      </c>
      <c r="K8" s="19">
        <f t="shared" si="3"/>
        <v>181.04</v>
      </c>
      <c r="L8" s="19">
        <f t="shared" si="2"/>
        <v>5854.48</v>
      </c>
      <c r="M8" s="20">
        <v>0.22</v>
      </c>
    </row>
    <row r="9" spans="2:13" x14ac:dyDescent="0.3">
      <c r="B9" s="3">
        <v>5</v>
      </c>
      <c r="C9" s="1" t="s">
        <v>6</v>
      </c>
      <c r="D9" s="1" t="s">
        <v>3</v>
      </c>
      <c r="E9" s="1" t="s">
        <v>13</v>
      </c>
      <c r="F9" s="4">
        <v>1</v>
      </c>
      <c r="G9" s="18" t="s">
        <v>50</v>
      </c>
      <c r="H9" s="19">
        <v>1841</v>
      </c>
      <c r="I9" s="19">
        <f t="shared" si="0"/>
        <v>1841</v>
      </c>
      <c r="J9" s="19">
        <v>90.52</v>
      </c>
      <c r="K9" s="19">
        <f t="shared" si="3"/>
        <v>90.52</v>
      </c>
      <c r="L9" s="19">
        <f t="shared" si="2"/>
        <v>2927.24</v>
      </c>
      <c r="M9" s="20">
        <v>0.22</v>
      </c>
    </row>
    <row r="10" spans="2:13" x14ac:dyDescent="0.3">
      <c r="B10" s="3">
        <v>6</v>
      </c>
      <c r="C10" s="1" t="s">
        <v>7</v>
      </c>
      <c r="D10" s="1" t="s">
        <v>3</v>
      </c>
      <c r="E10" s="1" t="s">
        <v>13</v>
      </c>
      <c r="F10" s="4">
        <v>1</v>
      </c>
      <c r="G10" s="18" t="s">
        <v>50</v>
      </c>
      <c r="H10" s="19">
        <v>1841</v>
      </c>
      <c r="I10" s="19">
        <f t="shared" si="0"/>
        <v>1841</v>
      </c>
      <c r="J10" s="19">
        <v>90.52</v>
      </c>
      <c r="K10" s="19">
        <f t="shared" si="3"/>
        <v>90.52</v>
      </c>
      <c r="L10" s="19">
        <f t="shared" si="2"/>
        <v>2927.24</v>
      </c>
      <c r="M10" s="20">
        <v>0.22</v>
      </c>
    </row>
    <row r="11" spans="2:13" x14ac:dyDescent="0.3">
      <c r="B11" s="3">
        <v>7</v>
      </c>
      <c r="C11" s="1" t="s">
        <v>8</v>
      </c>
      <c r="D11" s="1" t="s">
        <v>3</v>
      </c>
      <c r="E11" s="1" t="s">
        <v>13</v>
      </c>
      <c r="F11" s="4">
        <v>1</v>
      </c>
      <c r="G11" s="18" t="s">
        <v>50</v>
      </c>
      <c r="H11" s="19">
        <v>1841</v>
      </c>
      <c r="I11" s="19">
        <f t="shared" si="0"/>
        <v>1841</v>
      </c>
      <c r="J11" s="19">
        <v>90.52</v>
      </c>
      <c r="K11" s="19">
        <f t="shared" si="3"/>
        <v>90.52</v>
      </c>
      <c r="L11" s="19">
        <f t="shared" si="2"/>
        <v>2927.24</v>
      </c>
      <c r="M11" s="20">
        <v>0.22</v>
      </c>
    </row>
    <row r="12" spans="2:13" x14ac:dyDescent="0.3">
      <c r="B12" s="3">
        <v>8</v>
      </c>
      <c r="C12" s="1" t="s">
        <v>9</v>
      </c>
      <c r="D12" s="1" t="s">
        <v>10</v>
      </c>
      <c r="E12" s="1" t="s">
        <v>15</v>
      </c>
      <c r="F12" s="4">
        <v>1</v>
      </c>
      <c r="G12" s="18" t="s">
        <v>50</v>
      </c>
      <c r="H12" s="19">
        <v>921</v>
      </c>
      <c r="I12" s="19">
        <f t="shared" si="0"/>
        <v>921</v>
      </c>
      <c r="J12" s="19">
        <v>45.26</v>
      </c>
      <c r="K12" s="19">
        <f>J12*F12</f>
        <v>45.26</v>
      </c>
      <c r="L12" s="19">
        <f>I12+K12*12</f>
        <v>1464.12</v>
      </c>
      <c r="M12" s="20">
        <v>0.21</v>
      </c>
    </row>
    <row r="13" spans="2:13" x14ac:dyDescent="0.3">
      <c r="B13" s="3">
        <v>9</v>
      </c>
      <c r="C13" s="1" t="s">
        <v>11</v>
      </c>
      <c r="D13" s="1" t="s">
        <v>3</v>
      </c>
      <c r="E13" s="1" t="s">
        <v>13</v>
      </c>
      <c r="F13" s="12">
        <v>1</v>
      </c>
      <c r="G13" s="12" t="s">
        <v>51</v>
      </c>
      <c r="H13" s="1">
        <v>0</v>
      </c>
      <c r="I13" s="1">
        <v>0</v>
      </c>
      <c r="J13" s="1">
        <f>0.426*744</f>
        <v>316.94400000000002</v>
      </c>
      <c r="K13" s="1">
        <f t="shared" ref="K13:K19" si="4">J13*F13</f>
        <v>316.94400000000002</v>
      </c>
      <c r="L13" s="1">
        <f t="shared" ref="L13:L19" si="5">I13+K13*12</f>
        <v>3803.3280000000004</v>
      </c>
      <c r="M13" s="14"/>
    </row>
    <row r="14" spans="2:13" x14ac:dyDescent="0.3">
      <c r="B14" s="3">
        <v>10</v>
      </c>
      <c r="C14" s="1" t="s">
        <v>12</v>
      </c>
      <c r="D14" s="1" t="s">
        <v>3</v>
      </c>
      <c r="E14" s="1" t="s">
        <v>13</v>
      </c>
      <c r="F14" s="12">
        <v>1</v>
      </c>
      <c r="G14" s="12" t="s">
        <v>51</v>
      </c>
      <c r="H14" s="1">
        <v>0</v>
      </c>
      <c r="I14" s="1">
        <v>0</v>
      </c>
      <c r="J14" s="1">
        <f>0.426*744</f>
        <v>316.94400000000002</v>
      </c>
      <c r="K14" s="1">
        <f t="shared" si="4"/>
        <v>316.94400000000002</v>
      </c>
      <c r="L14" s="1">
        <f t="shared" si="5"/>
        <v>3803.3280000000004</v>
      </c>
      <c r="M14" s="14"/>
    </row>
    <row r="15" spans="2:13" x14ac:dyDescent="0.3">
      <c r="B15" s="3">
        <v>11</v>
      </c>
      <c r="C15" s="1" t="s">
        <v>16</v>
      </c>
      <c r="D15" s="1" t="s">
        <v>3</v>
      </c>
      <c r="E15" s="1" t="s">
        <v>17</v>
      </c>
      <c r="F15" s="12">
        <v>1</v>
      </c>
      <c r="G15" s="12" t="s">
        <v>51</v>
      </c>
      <c r="H15" s="1">
        <v>0</v>
      </c>
      <c r="I15" s="1">
        <v>0</v>
      </c>
      <c r="J15" s="1">
        <f>0.983*744</f>
        <v>731.35199999999998</v>
      </c>
      <c r="K15" s="1">
        <f t="shared" si="4"/>
        <v>731.35199999999998</v>
      </c>
      <c r="L15" s="1">
        <f t="shared" si="5"/>
        <v>8776.2240000000002</v>
      </c>
      <c r="M15" s="14"/>
    </row>
    <row r="16" spans="2:13" x14ac:dyDescent="0.3">
      <c r="B16" s="3">
        <v>12</v>
      </c>
      <c r="C16" s="1" t="s">
        <v>39</v>
      </c>
      <c r="D16" s="1" t="s">
        <v>3</v>
      </c>
      <c r="E16" s="1" t="s">
        <v>17</v>
      </c>
      <c r="F16" s="12">
        <v>1</v>
      </c>
      <c r="G16" s="12" t="s">
        <v>51</v>
      </c>
      <c r="H16" s="1">
        <v>0</v>
      </c>
      <c r="I16" s="1">
        <v>0</v>
      </c>
      <c r="J16" s="1">
        <f>0.426*744</f>
        <v>316.94400000000002</v>
      </c>
      <c r="K16" s="1">
        <f t="shared" si="4"/>
        <v>316.94400000000002</v>
      </c>
      <c r="L16" s="1">
        <f t="shared" si="5"/>
        <v>3803.3280000000004</v>
      </c>
      <c r="M16" s="14"/>
    </row>
    <row r="17" spans="2:13" x14ac:dyDescent="0.3">
      <c r="B17" s="3">
        <v>13</v>
      </c>
      <c r="C17" s="1" t="s">
        <v>18</v>
      </c>
      <c r="D17" s="1" t="s">
        <v>40</v>
      </c>
      <c r="E17" s="1" t="s">
        <v>41</v>
      </c>
      <c r="F17" s="4">
        <v>1</v>
      </c>
      <c r="G17" s="12" t="s">
        <v>51</v>
      </c>
      <c r="H17" s="1">
        <v>0</v>
      </c>
      <c r="I17" s="1">
        <v>0</v>
      </c>
      <c r="J17" s="1">
        <f>4.62*744</f>
        <v>3437.28</v>
      </c>
      <c r="K17" s="1">
        <f t="shared" si="4"/>
        <v>3437.28</v>
      </c>
      <c r="L17" s="1">
        <f t="shared" si="5"/>
        <v>41247.360000000001</v>
      </c>
      <c r="M17" s="14"/>
    </row>
    <row r="18" spans="2:13" x14ac:dyDescent="0.3">
      <c r="B18" s="3">
        <v>14</v>
      </c>
      <c r="C18" s="1" t="s">
        <v>52</v>
      </c>
      <c r="D18" s="1" t="s">
        <v>22</v>
      </c>
      <c r="E18" s="1" t="s">
        <v>19</v>
      </c>
      <c r="F18" s="4">
        <v>1</v>
      </c>
      <c r="G18" s="12" t="s">
        <v>51</v>
      </c>
      <c r="H18" s="1">
        <v>0</v>
      </c>
      <c r="I18" s="1">
        <v>0</v>
      </c>
      <c r="J18" s="1">
        <f>2.31*744</f>
        <v>1718.64</v>
      </c>
      <c r="K18" s="1">
        <f t="shared" si="4"/>
        <v>1718.64</v>
      </c>
      <c r="L18" s="1">
        <f t="shared" si="5"/>
        <v>20623.68</v>
      </c>
      <c r="M18" s="14"/>
    </row>
    <row r="19" spans="2:13" x14ac:dyDescent="0.3">
      <c r="B19" s="3">
        <v>15</v>
      </c>
      <c r="C19" s="1" t="s">
        <v>20</v>
      </c>
      <c r="D19" s="1" t="s">
        <v>23</v>
      </c>
      <c r="E19" s="1" t="s">
        <v>21</v>
      </c>
      <c r="F19" s="4">
        <v>1</v>
      </c>
      <c r="G19" s="12" t="s">
        <v>51</v>
      </c>
      <c r="H19" s="1">
        <v>0</v>
      </c>
      <c r="I19" s="1">
        <v>0</v>
      </c>
      <c r="J19" s="1">
        <f>2.171*744</f>
        <v>1615.2239999999999</v>
      </c>
      <c r="K19" s="1">
        <f t="shared" si="4"/>
        <v>1615.2239999999999</v>
      </c>
      <c r="L19" s="1">
        <f t="shared" si="5"/>
        <v>19382.687999999998</v>
      </c>
      <c r="M19" s="14"/>
    </row>
    <row r="20" spans="2:13" x14ac:dyDescent="0.3">
      <c r="B20" s="3"/>
      <c r="C20" s="10" t="s">
        <v>46</v>
      </c>
      <c r="D20" s="28" t="s">
        <v>44</v>
      </c>
      <c r="E20" s="28"/>
      <c r="F20" s="29"/>
      <c r="G20" s="12" t="s">
        <v>51</v>
      </c>
      <c r="H20" s="9" t="s">
        <v>45</v>
      </c>
      <c r="I20" s="1" t="s">
        <v>45</v>
      </c>
      <c r="J20" s="10" t="s">
        <v>45</v>
      </c>
      <c r="K20" s="9">
        <f>0.409*636</f>
        <v>260.12399999999997</v>
      </c>
      <c r="L20" s="1">
        <f>K20*12</f>
        <v>3121.4879999999994</v>
      </c>
      <c r="M20" s="14"/>
    </row>
    <row r="21" spans="2:13" x14ac:dyDescent="0.3">
      <c r="B21" s="7" t="s">
        <v>34</v>
      </c>
      <c r="C21" s="7"/>
      <c r="D21" s="7"/>
      <c r="E21" s="7" t="s">
        <v>35</v>
      </c>
      <c r="F21" s="8">
        <f>SUM(F5:F19)</f>
        <v>19</v>
      </c>
      <c r="G21" s="8"/>
      <c r="H21" s="6"/>
      <c r="I21" s="5">
        <f>SUM(I5:I19)</f>
        <v>23126</v>
      </c>
      <c r="J21" s="5"/>
      <c r="K21" s="5">
        <f>SUM(K5:K20)</f>
        <v>9827.4319999999989</v>
      </c>
      <c r="L21" s="5">
        <f>SUM(L5:L20)</f>
        <v>141055.18400000001</v>
      </c>
    </row>
    <row r="22" spans="2:13" ht="17.5" x14ac:dyDescent="0.35">
      <c r="B22" s="15"/>
      <c r="C22" s="15"/>
      <c r="D22" s="15"/>
      <c r="E22" s="15"/>
      <c r="F22" s="16"/>
      <c r="G22" s="16"/>
      <c r="H22" s="17"/>
      <c r="I22" s="30" t="s">
        <v>53</v>
      </c>
      <c r="J22" s="31"/>
      <c r="K22" s="32"/>
      <c r="L22" s="5">
        <f>L21*1.1</f>
        <v>155160.70240000001</v>
      </c>
      <c r="M22" s="22"/>
    </row>
    <row r="23" spans="2:13" ht="17.5" x14ac:dyDescent="0.35">
      <c r="I23" s="25" t="s">
        <v>48</v>
      </c>
      <c r="J23" s="25"/>
      <c r="K23" s="25"/>
      <c r="L23" s="5">
        <f>L22*1.15</f>
        <v>178434.80776</v>
      </c>
    </row>
    <row r="24" spans="2:13" ht="17.5" x14ac:dyDescent="0.3">
      <c r="I24" s="26" t="s">
        <v>43</v>
      </c>
      <c r="J24" s="26"/>
      <c r="K24" s="26"/>
      <c r="L24" s="5">
        <f>L23*1.06</f>
        <v>189140.89622560001</v>
      </c>
    </row>
    <row r="26" spans="2:13" ht="15" customHeight="1" x14ac:dyDescent="0.3"/>
  </sheetData>
  <mergeCells count="5">
    <mergeCell ref="B2:M3"/>
    <mergeCell ref="D20:F20"/>
    <mergeCell ref="I22:K22"/>
    <mergeCell ref="I23:K23"/>
    <mergeCell ref="I24:K2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6"/>
  <sheetViews>
    <sheetView topLeftCell="A5" workbookViewId="0">
      <selection activeCell="I22" sqref="I22:K22"/>
    </sheetView>
  </sheetViews>
  <sheetFormatPr defaultColWidth="8.83203125" defaultRowHeight="14" x14ac:dyDescent="0.3"/>
  <cols>
    <col min="3" max="3" width="17.5" customWidth="1"/>
    <col min="4" max="4" width="15" customWidth="1"/>
    <col min="5" max="5" width="17.5" customWidth="1"/>
    <col min="6" max="6" width="7.5" customWidth="1"/>
    <col min="7" max="7" width="11.08203125" customWidth="1"/>
    <col min="8" max="8" width="11.5" customWidth="1"/>
    <col min="9" max="9" width="15" customWidth="1"/>
    <col min="10" max="10" width="14.83203125" customWidth="1"/>
    <col min="11" max="11" width="17.83203125" bestFit="1" customWidth="1"/>
    <col min="12" max="12" width="6.83203125" bestFit="1" customWidth="1"/>
  </cols>
  <sheetData>
    <row r="2" spans="2:12" ht="15" customHeight="1" x14ac:dyDescent="0.3">
      <c r="B2" s="27" t="s">
        <v>38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1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15.5" x14ac:dyDescent="0.3">
      <c r="B4" s="2" t="s">
        <v>33</v>
      </c>
      <c r="C4" s="2" t="s">
        <v>24</v>
      </c>
      <c r="D4" s="2" t="s">
        <v>36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</row>
    <row r="5" spans="2:12" x14ac:dyDescent="0.3">
      <c r="B5" s="3">
        <v>1</v>
      </c>
      <c r="C5" s="1" t="s">
        <v>0</v>
      </c>
      <c r="D5" s="1" t="s">
        <v>1</v>
      </c>
      <c r="E5" s="1" t="s">
        <v>14</v>
      </c>
      <c r="F5" s="4">
        <v>2</v>
      </c>
      <c r="G5" s="1">
        <v>2818</v>
      </c>
      <c r="H5" s="1">
        <f t="shared" ref="H5:H19" si="0">G5*F5</f>
        <v>5636</v>
      </c>
      <c r="I5" s="1">
        <v>127.02</v>
      </c>
      <c r="J5" s="1">
        <f t="shared" ref="J5:J11" si="1">I5*F5</f>
        <v>254.04</v>
      </c>
      <c r="K5" s="1">
        <f t="shared" ref="K5:K11" si="2">H5+J5*12</f>
        <v>8684.48</v>
      </c>
      <c r="L5" s="11">
        <v>0.71</v>
      </c>
    </row>
    <row r="6" spans="2:12" x14ac:dyDescent="0.3">
      <c r="B6" s="3">
        <v>2</v>
      </c>
      <c r="C6" s="1" t="s">
        <v>2</v>
      </c>
      <c r="D6" s="1" t="s">
        <v>3</v>
      </c>
      <c r="E6" s="1" t="s">
        <v>13</v>
      </c>
      <c r="F6" s="4">
        <v>2</v>
      </c>
      <c r="G6" s="1">
        <v>1841</v>
      </c>
      <c r="H6" s="1">
        <f t="shared" si="0"/>
        <v>3682</v>
      </c>
      <c r="I6" s="1">
        <v>90.52</v>
      </c>
      <c r="J6" s="1">
        <f t="shared" si="1"/>
        <v>181.04</v>
      </c>
      <c r="K6" s="1">
        <f t="shared" si="2"/>
        <v>5854.48</v>
      </c>
      <c r="L6" s="11">
        <v>0.22</v>
      </c>
    </row>
    <row r="7" spans="2:12" x14ac:dyDescent="0.3">
      <c r="B7" s="3">
        <v>3</v>
      </c>
      <c r="C7" s="1" t="s">
        <v>4</v>
      </c>
      <c r="D7" s="1" t="s">
        <v>3</v>
      </c>
      <c r="E7" s="1" t="s">
        <v>13</v>
      </c>
      <c r="F7" s="4">
        <v>2</v>
      </c>
      <c r="G7" s="1">
        <v>1841</v>
      </c>
      <c r="H7" s="1">
        <f t="shared" si="0"/>
        <v>3682</v>
      </c>
      <c r="I7" s="1">
        <v>90.52</v>
      </c>
      <c r="J7" s="1">
        <f t="shared" si="1"/>
        <v>181.04</v>
      </c>
      <c r="K7" s="1">
        <f t="shared" si="2"/>
        <v>5854.48</v>
      </c>
      <c r="L7" s="11">
        <v>0.22</v>
      </c>
    </row>
    <row r="8" spans="2:12" x14ac:dyDescent="0.3">
      <c r="B8" s="3">
        <v>4</v>
      </c>
      <c r="C8" s="1" t="s">
        <v>5</v>
      </c>
      <c r="D8" s="1" t="s">
        <v>3</v>
      </c>
      <c r="E8" s="1" t="s">
        <v>13</v>
      </c>
      <c r="F8" s="4">
        <v>2</v>
      </c>
      <c r="G8" s="1">
        <v>1841</v>
      </c>
      <c r="H8" s="1">
        <f t="shared" si="0"/>
        <v>3682</v>
      </c>
      <c r="I8" s="1">
        <v>90.52</v>
      </c>
      <c r="J8" s="1">
        <f t="shared" si="1"/>
        <v>181.04</v>
      </c>
      <c r="K8" s="1">
        <f t="shared" si="2"/>
        <v>5854.48</v>
      </c>
      <c r="L8" s="11">
        <v>0.22</v>
      </c>
    </row>
    <row r="9" spans="2:12" x14ac:dyDescent="0.3">
      <c r="B9" s="3">
        <v>5</v>
      </c>
      <c r="C9" s="1" t="s">
        <v>6</v>
      </c>
      <c r="D9" s="1" t="s">
        <v>3</v>
      </c>
      <c r="E9" s="1" t="s">
        <v>13</v>
      </c>
      <c r="F9" s="4">
        <v>1</v>
      </c>
      <c r="G9" s="1">
        <v>1841</v>
      </c>
      <c r="H9" s="1">
        <f t="shared" si="0"/>
        <v>1841</v>
      </c>
      <c r="I9" s="1">
        <v>90.52</v>
      </c>
      <c r="J9" s="1">
        <f t="shared" si="1"/>
        <v>90.52</v>
      </c>
      <c r="K9" s="1">
        <f t="shared" si="2"/>
        <v>2927.24</v>
      </c>
      <c r="L9" s="11">
        <v>0.22</v>
      </c>
    </row>
    <row r="10" spans="2:12" x14ac:dyDescent="0.3">
      <c r="B10" s="3">
        <v>6</v>
      </c>
      <c r="C10" s="1" t="s">
        <v>7</v>
      </c>
      <c r="D10" s="1" t="s">
        <v>3</v>
      </c>
      <c r="E10" s="1" t="s">
        <v>13</v>
      </c>
      <c r="F10" s="4">
        <v>1</v>
      </c>
      <c r="G10" s="1">
        <v>1841</v>
      </c>
      <c r="H10" s="1">
        <f t="shared" si="0"/>
        <v>1841</v>
      </c>
      <c r="I10" s="1">
        <v>90.52</v>
      </c>
      <c r="J10" s="1">
        <f t="shared" si="1"/>
        <v>90.52</v>
      </c>
      <c r="K10" s="1">
        <f t="shared" si="2"/>
        <v>2927.24</v>
      </c>
      <c r="L10" s="11">
        <v>0.22</v>
      </c>
    </row>
    <row r="11" spans="2:12" x14ac:dyDescent="0.3">
      <c r="B11" s="3">
        <v>7</v>
      </c>
      <c r="C11" s="1" t="s">
        <v>8</v>
      </c>
      <c r="D11" s="1" t="s">
        <v>3</v>
      </c>
      <c r="E11" s="1" t="s">
        <v>13</v>
      </c>
      <c r="F11" s="4">
        <v>1</v>
      </c>
      <c r="G11" s="1">
        <v>1841</v>
      </c>
      <c r="H11" s="1">
        <f t="shared" si="0"/>
        <v>1841</v>
      </c>
      <c r="I11" s="1">
        <v>90.52</v>
      </c>
      <c r="J11" s="1">
        <f t="shared" si="1"/>
        <v>90.52</v>
      </c>
      <c r="K11" s="1">
        <f t="shared" si="2"/>
        <v>2927.24</v>
      </c>
      <c r="L11" s="11">
        <v>0.22</v>
      </c>
    </row>
    <row r="12" spans="2:12" x14ac:dyDescent="0.3">
      <c r="B12" s="3">
        <v>8</v>
      </c>
      <c r="C12" s="1" t="s">
        <v>9</v>
      </c>
      <c r="D12" s="1" t="s">
        <v>10</v>
      </c>
      <c r="E12" s="1" t="s">
        <v>15</v>
      </c>
      <c r="F12" s="4">
        <v>1</v>
      </c>
      <c r="G12" s="1">
        <v>921</v>
      </c>
      <c r="H12" s="1">
        <f t="shared" si="0"/>
        <v>921</v>
      </c>
      <c r="I12" s="1">
        <v>45.26</v>
      </c>
      <c r="J12" s="1">
        <f>I12*F12</f>
        <v>45.26</v>
      </c>
      <c r="K12" s="1">
        <f>H12+J12*12</f>
        <v>1464.12</v>
      </c>
      <c r="L12" s="11">
        <v>0.21</v>
      </c>
    </row>
    <row r="13" spans="2:12" x14ac:dyDescent="0.3">
      <c r="B13" s="3">
        <v>9</v>
      </c>
      <c r="C13" s="1" t="s">
        <v>11</v>
      </c>
      <c r="D13" s="1" t="s">
        <v>3</v>
      </c>
      <c r="E13" s="1" t="s">
        <v>13</v>
      </c>
      <c r="F13" s="12">
        <v>1</v>
      </c>
      <c r="G13" s="1">
        <v>1841</v>
      </c>
      <c r="H13" s="1">
        <f t="shared" si="0"/>
        <v>1841</v>
      </c>
      <c r="I13" s="1">
        <v>90.52</v>
      </c>
      <c r="J13" s="1">
        <f t="shared" ref="J13:J19" si="3">I13*F13</f>
        <v>90.52</v>
      </c>
      <c r="K13" s="1">
        <f t="shared" ref="K13:K19" si="4">H13+J13*12</f>
        <v>2927.24</v>
      </c>
      <c r="L13" s="13">
        <v>0.22</v>
      </c>
    </row>
    <row r="14" spans="2:12" x14ac:dyDescent="0.3">
      <c r="B14" s="3">
        <v>10</v>
      </c>
      <c r="C14" s="1" t="s">
        <v>12</v>
      </c>
      <c r="D14" s="1" t="s">
        <v>3</v>
      </c>
      <c r="E14" s="1" t="s">
        <v>13</v>
      </c>
      <c r="F14" s="12">
        <v>1</v>
      </c>
      <c r="G14" s="1">
        <v>1841</v>
      </c>
      <c r="H14" s="1">
        <f t="shared" si="0"/>
        <v>1841</v>
      </c>
      <c r="I14" s="1">
        <v>90.52</v>
      </c>
      <c r="J14" s="1">
        <f t="shared" si="3"/>
        <v>90.52</v>
      </c>
      <c r="K14" s="1">
        <f t="shared" si="4"/>
        <v>2927.24</v>
      </c>
      <c r="L14" s="13">
        <v>0.22</v>
      </c>
    </row>
    <row r="15" spans="2:12" x14ac:dyDescent="0.3">
      <c r="B15" s="3">
        <v>11</v>
      </c>
      <c r="C15" s="1" t="s">
        <v>16</v>
      </c>
      <c r="D15" s="1" t="s">
        <v>3</v>
      </c>
      <c r="E15" s="1" t="s">
        <v>17</v>
      </c>
      <c r="F15" s="12">
        <v>1</v>
      </c>
      <c r="G15" s="1">
        <v>2432</v>
      </c>
      <c r="H15" s="1">
        <f t="shared" si="0"/>
        <v>2432</v>
      </c>
      <c r="I15" s="1">
        <v>136.51</v>
      </c>
      <c r="J15" s="1">
        <f t="shared" si="3"/>
        <v>136.51</v>
      </c>
      <c r="K15" s="1">
        <f t="shared" si="4"/>
        <v>4070.12</v>
      </c>
      <c r="L15" s="13">
        <v>0.22</v>
      </c>
    </row>
    <row r="16" spans="2:12" x14ac:dyDescent="0.3">
      <c r="B16" s="3">
        <v>12</v>
      </c>
      <c r="C16" s="1" t="s">
        <v>39</v>
      </c>
      <c r="D16" s="1" t="s">
        <v>3</v>
      </c>
      <c r="E16" s="1" t="s">
        <v>17</v>
      </c>
      <c r="F16" s="12">
        <v>1</v>
      </c>
      <c r="G16" s="1">
        <v>1841</v>
      </c>
      <c r="H16" s="1">
        <f t="shared" si="0"/>
        <v>1841</v>
      </c>
      <c r="I16" s="1">
        <v>90.52</v>
      </c>
      <c r="J16" s="1">
        <f t="shared" si="3"/>
        <v>90.52</v>
      </c>
      <c r="K16" s="1">
        <f t="shared" si="4"/>
        <v>2927.24</v>
      </c>
      <c r="L16" s="13">
        <v>0.22</v>
      </c>
    </row>
    <row r="17" spans="2:12" x14ac:dyDescent="0.3">
      <c r="B17" s="3">
        <v>13</v>
      </c>
      <c r="C17" s="1" t="s">
        <v>18</v>
      </c>
      <c r="D17" s="1" t="s">
        <v>40</v>
      </c>
      <c r="E17" s="1" t="s">
        <v>41</v>
      </c>
      <c r="F17" s="4">
        <v>1</v>
      </c>
      <c r="G17" s="1">
        <v>5629</v>
      </c>
      <c r="H17" s="1">
        <f t="shared" si="0"/>
        <v>5629</v>
      </c>
      <c r="I17" s="1">
        <f>0.675*744</f>
        <v>502.20000000000005</v>
      </c>
      <c r="J17" s="1">
        <f t="shared" si="3"/>
        <v>502.20000000000005</v>
      </c>
      <c r="K17" s="1">
        <f t="shared" si="4"/>
        <v>11655.400000000001</v>
      </c>
      <c r="L17" s="13">
        <v>0.22</v>
      </c>
    </row>
    <row r="18" spans="2:12" x14ac:dyDescent="0.3">
      <c r="B18" s="3">
        <v>14</v>
      </c>
      <c r="C18" s="1" t="s">
        <v>52</v>
      </c>
      <c r="D18" s="1" t="s">
        <v>22</v>
      </c>
      <c r="E18" s="1" t="s">
        <v>19</v>
      </c>
      <c r="F18" s="4">
        <v>1</v>
      </c>
      <c r="G18" s="1">
        <v>2818</v>
      </c>
      <c r="H18" s="1">
        <f t="shared" si="0"/>
        <v>2818</v>
      </c>
      <c r="I18" s="1">
        <f>0.34*744</f>
        <v>252.96</v>
      </c>
      <c r="J18" s="1">
        <f t="shared" si="3"/>
        <v>252.96</v>
      </c>
      <c r="K18" s="1">
        <f t="shared" si="4"/>
        <v>5853.52</v>
      </c>
      <c r="L18" s="14"/>
    </row>
    <row r="19" spans="2:12" x14ac:dyDescent="0.3">
      <c r="B19" s="3">
        <v>15</v>
      </c>
      <c r="C19" s="1" t="s">
        <v>20</v>
      </c>
      <c r="D19" s="1" t="s">
        <v>23</v>
      </c>
      <c r="E19" s="1" t="s">
        <v>21</v>
      </c>
      <c r="F19" s="4">
        <v>1</v>
      </c>
      <c r="G19" s="1">
        <v>2818</v>
      </c>
      <c r="H19" s="1">
        <f t="shared" si="0"/>
        <v>2818</v>
      </c>
      <c r="I19" s="1">
        <f>0.297*744</f>
        <v>220.96799999999999</v>
      </c>
      <c r="J19" s="1">
        <f t="shared" si="3"/>
        <v>220.96799999999999</v>
      </c>
      <c r="K19" s="1">
        <f t="shared" si="4"/>
        <v>5469.616</v>
      </c>
      <c r="L19" s="14"/>
    </row>
    <row r="20" spans="2:12" x14ac:dyDescent="0.3">
      <c r="B20" s="3"/>
      <c r="C20" s="10" t="s">
        <v>46</v>
      </c>
      <c r="D20" s="28" t="s">
        <v>44</v>
      </c>
      <c r="E20" s="28"/>
      <c r="F20" s="29"/>
      <c r="G20" s="9" t="s">
        <v>45</v>
      </c>
      <c r="H20" s="1" t="s">
        <v>45</v>
      </c>
      <c r="I20" s="10" t="s">
        <v>45</v>
      </c>
      <c r="J20" s="9">
        <f>0.409*636</f>
        <v>260.12399999999997</v>
      </c>
      <c r="K20" s="1">
        <f>J20*12</f>
        <v>3121.4879999999994</v>
      </c>
      <c r="L20" s="14"/>
    </row>
    <row r="21" spans="2:12" x14ac:dyDescent="0.3">
      <c r="B21" s="7" t="s">
        <v>34</v>
      </c>
      <c r="C21" s="7"/>
      <c r="D21" s="7"/>
      <c r="E21" s="7" t="s">
        <v>35</v>
      </c>
      <c r="F21" s="8">
        <f>SUM(F5:F19)</f>
        <v>19</v>
      </c>
      <c r="G21" s="6"/>
      <c r="H21" s="5">
        <f>SUM(H5:H19)</f>
        <v>42346</v>
      </c>
      <c r="I21" s="5"/>
      <c r="J21" s="5">
        <f>SUM(J5:J20)</f>
        <v>2758.3019999999997</v>
      </c>
      <c r="K21" s="5">
        <f>SUM(K5:K20)</f>
        <v>75445.623999999982</v>
      </c>
    </row>
    <row r="22" spans="2:12" ht="17.5" x14ac:dyDescent="0.35">
      <c r="B22" s="15"/>
      <c r="C22" s="15"/>
      <c r="D22" s="15"/>
      <c r="E22" s="15"/>
      <c r="F22" s="16"/>
      <c r="G22" s="17"/>
      <c r="H22" s="25" t="s">
        <v>53</v>
      </c>
      <c r="I22" s="25"/>
      <c r="J22" s="25"/>
      <c r="K22" s="5">
        <f>K21*1.1</f>
        <v>82990.186399999991</v>
      </c>
    </row>
    <row r="23" spans="2:12" ht="17.5" x14ac:dyDescent="0.35">
      <c r="H23" s="25" t="s">
        <v>48</v>
      </c>
      <c r="I23" s="25"/>
      <c r="J23" s="25"/>
      <c r="K23" s="5">
        <f>K22*1.15</f>
        <v>95438.714359999984</v>
      </c>
    </row>
    <row r="24" spans="2:12" ht="17.5" x14ac:dyDescent="0.3">
      <c r="H24" s="26" t="s">
        <v>43</v>
      </c>
      <c r="I24" s="26"/>
      <c r="J24" s="26"/>
      <c r="K24" s="5">
        <f>K23*1.06</f>
        <v>101165.03722159998</v>
      </c>
    </row>
    <row r="26" spans="2:12" ht="15" customHeight="1" x14ac:dyDescent="0.3"/>
  </sheetData>
  <mergeCells count="5">
    <mergeCell ref="H23:J23"/>
    <mergeCell ref="H24:J24"/>
    <mergeCell ref="H22:J22"/>
    <mergeCell ref="B2:L3"/>
    <mergeCell ref="D20:F2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9"/>
  <sheetViews>
    <sheetView tabSelected="1" topLeftCell="A19" workbookViewId="0">
      <selection activeCell="K34" sqref="K34"/>
    </sheetView>
  </sheetViews>
  <sheetFormatPr defaultColWidth="8.83203125" defaultRowHeight="14" x14ac:dyDescent="0.3"/>
  <cols>
    <col min="1" max="1" width="9.75" bestFit="1" customWidth="1"/>
    <col min="3" max="3" width="17.5" customWidth="1"/>
    <col min="4" max="4" width="15" customWidth="1"/>
    <col min="5" max="5" width="17.5" customWidth="1"/>
    <col min="6" max="6" width="7.5" customWidth="1"/>
    <col min="7" max="7" width="11.08203125" customWidth="1"/>
    <col min="8" max="8" width="11.5" customWidth="1"/>
    <col min="9" max="9" width="15" customWidth="1"/>
    <col min="10" max="10" width="14.83203125" customWidth="1"/>
    <col min="11" max="11" width="17.83203125" bestFit="1" customWidth="1"/>
    <col min="12" max="12" width="6.83203125" bestFit="1" customWidth="1"/>
  </cols>
  <sheetData>
    <row r="2" spans="1:12" ht="15" customHeight="1" x14ac:dyDescent="0.3">
      <c r="B2" s="27" t="s">
        <v>54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1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15.5" x14ac:dyDescent="0.3">
      <c r="B4" s="2" t="s">
        <v>33</v>
      </c>
      <c r="C4" s="2" t="s">
        <v>55</v>
      </c>
      <c r="D4" s="2" t="s">
        <v>36</v>
      </c>
      <c r="E4" s="2" t="s">
        <v>56</v>
      </c>
      <c r="F4" s="2" t="s">
        <v>57</v>
      </c>
      <c r="G4" s="2" t="s">
        <v>58</v>
      </c>
      <c r="H4" s="2" t="s">
        <v>59</v>
      </c>
      <c r="I4" s="2" t="s">
        <v>60</v>
      </c>
      <c r="J4" s="2" t="s">
        <v>61</v>
      </c>
      <c r="K4" s="2" t="s">
        <v>62</v>
      </c>
      <c r="L4" s="2" t="s">
        <v>63</v>
      </c>
    </row>
    <row r="5" spans="1:12" x14ac:dyDescent="0.3">
      <c r="A5" s="22"/>
      <c r="B5" s="3">
        <v>1</v>
      </c>
      <c r="C5" s="1" t="s">
        <v>64</v>
      </c>
      <c r="D5" s="1" t="s">
        <v>1</v>
      </c>
      <c r="E5" s="1" t="s">
        <v>65</v>
      </c>
      <c r="F5" s="4">
        <v>2</v>
      </c>
      <c r="G5" s="1">
        <v>3240.7</v>
      </c>
      <c r="H5" s="1">
        <f t="shared" ref="H5:H21" si="0">G5*F5</f>
        <v>6481.4</v>
      </c>
      <c r="I5" s="1">
        <v>146.07299999999998</v>
      </c>
      <c r="J5" s="1">
        <f t="shared" ref="J5:J21" si="1">I5*F5</f>
        <v>292.14599999999996</v>
      </c>
      <c r="K5" s="1">
        <f t="shared" ref="K5:K21" si="2">H5+J5*12</f>
        <v>9987.1519999999982</v>
      </c>
      <c r="L5" s="11">
        <v>0.71</v>
      </c>
    </row>
    <row r="6" spans="1:12" x14ac:dyDescent="0.3">
      <c r="A6" s="22"/>
      <c r="B6" s="3">
        <v>2</v>
      </c>
      <c r="C6" s="1" t="s">
        <v>66</v>
      </c>
      <c r="D6" s="1" t="s">
        <v>3</v>
      </c>
      <c r="E6" s="1" t="s">
        <v>67</v>
      </c>
      <c r="F6" s="4">
        <v>2</v>
      </c>
      <c r="G6" s="1">
        <v>2117.1499999999996</v>
      </c>
      <c r="H6" s="1">
        <f t="shared" si="0"/>
        <v>4234.2999999999993</v>
      </c>
      <c r="I6" s="1">
        <v>104.09799999999998</v>
      </c>
      <c r="J6" s="1">
        <f t="shared" si="1"/>
        <v>208.19599999999997</v>
      </c>
      <c r="K6" s="1">
        <f t="shared" si="2"/>
        <v>6732.6519999999991</v>
      </c>
      <c r="L6" s="11">
        <v>0.22</v>
      </c>
    </row>
    <row r="7" spans="1:12" x14ac:dyDescent="0.3">
      <c r="A7" s="22"/>
      <c r="B7" s="3">
        <v>3</v>
      </c>
      <c r="C7" s="1" t="s">
        <v>68</v>
      </c>
      <c r="D7" s="1" t="s">
        <v>3</v>
      </c>
      <c r="E7" s="1" t="s">
        <v>67</v>
      </c>
      <c r="F7" s="4">
        <v>1</v>
      </c>
      <c r="G7" s="1">
        <v>2117.1499999999996</v>
      </c>
      <c r="H7" s="1">
        <f t="shared" si="0"/>
        <v>2117.1499999999996</v>
      </c>
      <c r="I7" s="1">
        <v>104.09799999999998</v>
      </c>
      <c r="J7" s="1">
        <f t="shared" si="1"/>
        <v>104.09799999999998</v>
      </c>
      <c r="K7" s="1">
        <f t="shared" si="2"/>
        <v>3366.3259999999996</v>
      </c>
      <c r="L7" s="11">
        <v>0.22</v>
      </c>
    </row>
    <row r="8" spans="1:12" x14ac:dyDescent="0.3">
      <c r="A8" s="22"/>
      <c r="B8" s="3">
        <v>4</v>
      </c>
      <c r="C8" s="1" t="s">
        <v>69</v>
      </c>
      <c r="D8" s="1" t="s">
        <v>3</v>
      </c>
      <c r="E8" s="1" t="s">
        <v>67</v>
      </c>
      <c r="F8" s="4">
        <v>2</v>
      </c>
      <c r="G8" s="1">
        <v>2117.1499999999996</v>
      </c>
      <c r="H8" s="1">
        <f t="shared" si="0"/>
        <v>4234.2999999999993</v>
      </c>
      <c r="I8" s="1">
        <v>104.09799999999998</v>
      </c>
      <c r="J8" s="1">
        <f t="shared" si="1"/>
        <v>208.19599999999997</v>
      </c>
      <c r="K8" s="1">
        <f t="shared" si="2"/>
        <v>6732.6519999999991</v>
      </c>
      <c r="L8" s="11">
        <v>0.22</v>
      </c>
    </row>
    <row r="9" spans="1:12" x14ac:dyDescent="0.3">
      <c r="A9" s="22"/>
      <c r="B9" s="3">
        <v>5</v>
      </c>
      <c r="C9" s="1" t="s">
        <v>70</v>
      </c>
      <c r="D9" s="1" t="s">
        <v>10</v>
      </c>
      <c r="E9" s="1" t="s">
        <v>71</v>
      </c>
      <c r="F9" s="4">
        <v>1</v>
      </c>
      <c r="G9" s="1">
        <v>1059.1499999999999</v>
      </c>
      <c r="H9" s="1">
        <f t="shared" si="0"/>
        <v>1059.1499999999999</v>
      </c>
      <c r="I9" s="1">
        <v>52.048999999999992</v>
      </c>
      <c r="J9" s="1">
        <f t="shared" si="1"/>
        <v>52.048999999999992</v>
      </c>
      <c r="K9" s="1">
        <f t="shared" si="2"/>
        <v>1683.7379999999998</v>
      </c>
      <c r="L9" s="11">
        <v>0.21</v>
      </c>
    </row>
    <row r="10" spans="1:12" x14ac:dyDescent="0.3">
      <c r="A10" s="22"/>
      <c r="B10" s="3">
        <v>6</v>
      </c>
      <c r="C10" s="1" t="s">
        <v>72</v>
      </c>
      <c r="D10" s="1" t="s">
        <v>3</v>
      </c>
      <c r="E10" s="1" t="s">
        <v>67</v>
      </c>
      <c r="F10" s="12">
        <v>1</v>
      </c>
      <c r="G10" s="1">
        <v>2117.1499999999996</v>
      </c>
      <c r="H10" s="1">
        <f t="shared" si="0"/>
        <v>2117.1499999999996</v>
      </c>
      <c r="I10" s="1">
        <v>104.09799999999998</v>
      </c>
      <c r="J10" s="1">
        <f t="shared" si="1"/>
        <v>104.09799999999998</v>
      </c>
      <c r="K10" s="1">
        <f t="shared" si="2"/>
        <v>3366.3259999999996</v>
      </c>
      <c r="L10" s="13">
        <v>0.22</v>
      </c>
    </row>
    <row r="11" spans="1:12" x14ac:dyDescent="0.3">
      <c r="A11" s="22"/>
      <c r="B11" s="3">
        <v>7</v>
      </c>
      <c r="C11" s="1" t="s">
        <v>73</v>
      </c>
      <c r="D11" s="1" t="s">
        <v>3</v>
      </c>
      <c r="E11" s="1" t="s">
        <v>67</v>
      </c>
      <c r="F11" s="12">
        <v>2</v>
      </c>
      <c r="G11" s="1">
        <v>2117.1499999999996</v>
      </c>
      <c r="H11" s="1">
        <f t="shared" si="0"/>
        <v>4234.2999999999993</v>
      </c>
      <c r="I11" s="1">
        <v>104.09799999999998</v>
      </c>
      <c r="J11" s="1">
        <f t="shared" si="1"/>
        <v>208.19599999999997</v>
      </c>
      <c r="K11" s="1">
        <f t="shared" si="2"/>
        <v>6732.6519999999991</v>
      </c>
      <c r="L11" s="13">
        <v>0.22</v>
      </c>
    </row>
    <row r="12" spans="1:12" x14ac:dyDescent="0.3">
      <c r="A12" s="22"/>
      <c r="B12" s="3">
        <v>8</v>
      </c>
      <c r="C12" s="1" t="s">
        <v>74</v>
      </c>
      <c r="D12" s="1" t="s">
        <v>3</v>
      </c>
      <c r="E12" s="1" t="s">
        <v>75</v>
      </c>
      <c r="F12" s="12">
        <v>1</v>
      </c>
      <c r="G12" s="1">
        <v>2796.7999999999997</v>
      </c>
      <c r="H12" s="1">
        <f t="shared" si="0"/>
        <v>2796.7999999999997</v>
      </c>
      <c r="I12" s="1">
        <v>156.98649999999998</v>
      </c>
      <c r="J12" s="1">
        <f t="shared" si="1"/>
        <v>156.98649999999998</v>
      </c>
      <c r="K12" s="1">
        <f t="shared" si="2"/>
        <v>4680.637999999999</v>
      </c>
      <c r="L12" s="13">
        <v>0.22</v>
      </c>
    </row>
    <row r="13" spans="1:12" x14ac:dyDescent="0.3">
      <c r="A13" s="22"/>
      <c r="B13" s="3">
        <v>9</v>
      </c>
      <c r="C13" s="1" t="s">
        <v>76</v>
      </c>
      <c r="D13" s="1" t="s">
        <v>3</v>
      </c>
      <c r="E13" s="1" t="s">
        <v>75</v>
      </c>
      <c r="F13" s="12">
        <v>1</v>
      </c>
      <c r="G13" s="1">
        <v>2117.1499999999996</v>
      </c>
      <c r="H13" s="1">
        <f t="shared" si="0"/>
        <v>2117.1499999999996</v>
      </c>
      <c r="I13" s="1">
        <v>104.09799999999998</v>
      </c>
      <c r="J13" s="1">
        <f t="shared" si="1"/>
        <v>104.09799999999998</v>
      </c>
      <c r="K13" s="1">
        <f t="shared" si="2"/>
        <v>3366.3259999999996</v>
      </c>
      <c r="L13" s="13">
        <v>0.22</v>
      </c>
    </row>
    <row r="14" spans="1:12" x14ac:dyDescent="0.3">
      <c r="A14" s="22"/>
      <c r="B14" s="3">
        <v>10</v>
      </c>
      <c r="C14" s="1" t="s">
        <v>77</v>
      </c>
      <c r="D14" s="1" t="s">
        <v>3</v>
      </c>
      <c r="E14" s="1" t="s">
        <v>67</v>
      </c>
      <c r="F14" s="4">
        <v>1</v>
      </c>
      <c r="G14" s="1">
        <v>2117.1499999999996</v>
      </c>
      <c r="H14" s="1">
        <f t="shared" si="0"/>
        <v>2117.1499999999996</v>
      </c>
      <c r="I14" s="1">
        <v>104.09799999999998</v>
      </c>
      <c r="J14" s="1">
        <f t="shared" si="1"/>
        <v>104.09799999999998</v>
      </c>
      <c r="K14" s="1">
        <f t="shared" si="2"/>
        <v>3366.3259999999996</v>
      </c>
      <c r="L14" s="11">
        <v>0.22</v>
      </c>
    </row>
    <row r="15" spans="1:12" x14ac:dyDescent="0.3">
      <c r="A15" s="22"/>
      <c r="B15" s="3">
        <v>11</v>
      </c>
      <c r="C15" s="1" t="s">
        <v>78</v>
      </c>
      <c r="D15" s="1" t="s">
        <v>3</v>
      </c>
      <c r="E15" s="1" t="s">
        <v>67</v>
      </c>
      <c r="F15" s="4">
        <v>1</v>
      </c>
      <c r="G15" s="1">
        <v>2117.1499999999996</v>
      </c>
      <c r="H15" s="1">
        <f t="shared" si="0"/>
        <v>2117.1499999999996</v>
      </c>
      <c r="I15" s="1">
        <v>104.09799999999998</v>
      </c>
      <c r="J15" s="1">
        <f t="shared" si="1"/>
        <v>104.09799999999998</v>
      </c>
      <c r="K15" s="1">
        <f t="shared" si="2"/>
        <v>3366.3259999999996</v>
      </c>
      <c r="L15" s="11">
        <v>0.22</v>
      </c>
    </row>
    <row r="16" spans="1:12" x14ac:dyDescent="0.3">
      <c r="A16" s="22"/>
      <c r="B16" s="3">
        <v>12</v>
      </c>
      <c r="C16" s="1" t="s">
        <v>79</v>
      </c>
      <c r="D16" s="1" t="s">
        <v>3</v>
      </c>
      <c r="E16" s="1" t="s">
        <v>67</v>
      </c>
      <c r="F16" s="4">
        <v>1</v>
      </c>
      <c r="G16" s="1">
        <v>2117.1499999999996</v>
      </c>
      <c r="H16" s="1">
        <f t="shared" si="0"/>
        <v>2117.1499999999996</v>
      </c>
      <c r="I16" s="1">
        <v>104.09799999999998</v>
      </c>
      <c r="J16" s="1">
        <f t="shared" si="1"/>
        <v>104.09799999999998</v>
      </c>
      <c r="K16" s="1">
        <f t="shared" si="2"/>
        <v>3366.3259999999996</v>
      </c>
      <c r="L16" s="11">
        <v>0.22</v>
      </c>
    </row>
    <row r="17" spans="1:12" x14ac:dyDescent="0.3">
      <c r="A17" s="22"/>
      <c r="B17" s="3">
        <v>13</v>
      </c>
      <c r="C17" s="1" t="s">
        <v>80</v>
      </c>
      <c r="D17" s="1" t="s">
        <v>3</v>
      </c>
      <c r="E17" s="1" t="s">
        <v>67</v>
      </c>
      <c r="F17" s="4">
        <v>2</v>
      </c>
      <c r="G17" s="1">
        <v>2117.1499999999996</v>
      </c>
      <c r="H17" s="1">
        <f t="shared" si="0"/>
        <v>4234.2999999999993</v>
      </c>
      <c r="I17" s="1">
        <v>104.09799999999998</v>
      </c>
      <c r="J17" s="1">
        <f t="shared" si="1"/>
        <v>208.19599999999997</v>
      </c>
      <c r="K17" s="1">
        <f t="shared" si="2"/>
        <v>6732.6519999999991</v>
      </c>
      <c r="L17" s="11">
        <v>0.22</v>
      </c>
    </row>
    <row r="18" spans="1:12" x14ac:dyDescent="0.3">
      <c r="A18" s="22"/>
      <c r="B18" s="3">
        <v>14</v>
      </c>
      <c r="C18" s="1" t="s">
        <v>81</v>
      </c>
      <c r="D18" s="1" t="s">
        <v>3</v>
      </c>
      <c r="E18" s="1" t="s">
        <v>67</v>
      </c>
      <c r="F18" s="4">
        <v>1</v>
      </c>
      <c r="G18" s="1">
        <v>2117.1499999999996</v>
      </c>
      <c r="H18" s="1">
        <f t="shared" si="0"/>
        <v>2117.1499999999996</v>
      </c>
      <c r="I18" s="1">
        <v>104.09799999999998</v>
      </c>
      <c r="J18" s="1">
        <f t="shared" si="1"/>
        <v>104.09799999999998</v>
      </c>
      <c r="K18" s="1">
        <f t="shared" si="2"/>
        <v>3366.3259999999996</v>
      </c>
      <c r="L18" s="11">
        <v>0.22</v>
      </c>
    </row>
    <row r="19" spans="1:12" x14ac:dyDescent="0.3">
      <c r="A19" s="22"/>
      <c r="B19" s="3">
        <v>15</v>
      </c>
      <c r="C19" s="1" t="s">
        <v>82</v>
      </c>
      <c r="D19" s="1" t="s">
        <v>83</v>
      </c>
      <c r="E19" s="1" t="s">
        <v>84</v>
      </c>
      <c r="F19" s="4">
        <v>1</v>
      </c>
      <c r="G19" s="1">
        <v>6473.3499999999995</v>
      </c>
      <c r="H19" s="1">
        <f t="shared" si="0"/>
        <v>6473.3499999999995</v>
      </c>
      <c r="I19" s="1">
        <v>577.53</v>
      </c>
      <c r="J19" s="1">
        <f t="shared" si="1"/>
        <v>577.53</v>
      </c>
      <c r="K19" s="1">
        <f t="shared" si="2"/>
        <v>13403.71</v>
      </c>
      <c r="L19" s="13">
        <v>0.22</v>
      </c>
    </row>
    <row r="20" spans="1:12" x14ac:dyDescent="0.3">
      <c r="A20" s="22"/>
      <c r="B20" s="3">
        <v>16</v>
      </c>
      <c r="C20" s="1" t="s">
        <v>85</v>
      </c>
      <c r="D20" s="1" t="s">
        <v>22</v>
      </c>
      <c r="E20" s="1" t="s">
        <v>86</v>
      </c>
      <c r="F20" s="4">
        <v>1</v>
      </c>
      <c r="G20" s="1">
        <v>3240.7</v>
      </c>
      <c r="H20" s="1">
        <f t="shared" si="0"/>
        <v>3240.7</v>
      </c>
      <c r="I20" s="1">
        <v>290.904</v>
      </c>
      <c r="J20" s="1">
        <f t="shared" si="1"/>
        <v>290.904</v>
      </c>
      <c r="K20" s="1">
        <f t="shared" si="2"/>
        <v>6731.5479999999998</v>
      </c>
      <c r="L20" s="14"/>
    </row>
    <row r="21" spans="1:12" x14ac:dyDescent="0.3">
      <c r="A21" s="22"/>
      <c r="B21" s="3">
        <v>17</v>
      </c>
      <c r="C21" s="1" t="s">
        <v>87</v>
      </c>
      <c r="D21" s="1" t="s">
        <v>23</v>
      </c>
      <c r="E21" s="1" t="s">
        <v>88</v>
      </c>
      <c r="F21" s="4">
        <v>1</v>
      </c>
      <c r="G21" s="1">
        <v>3240.7</v>
      </c>
      <c r="H21" s="1">
        <f t="shared" si="0"/>
        <v>3240.7</v>
      </c>
      <c r="I21" s="1">
        <v>254.11319999999998</v>
      </c>
      <c r="J21" s="1">
        <f t="shared" si="1"/>
        <v>254.11319999999998</v>
      </c>
      <c r="K21" s="1">
        <f t="shared" si="2"/>
        <v>6290.0583999999999</v>
      </c>
      <c r="L21" s="14"/>
    </row>
    <row r="22" spans="1:12" x14ac:dyDescent="0.3">
      <c r="B22" s="3"/>
      <c r="C22" s="10" t="s">
        <v>89</v>
      </c>
      <c r="D22" s="28" t="s">
        <v>90</v>
      </c>
      <c r="E22" s="28"/>
      <c r="F22" s="29"/>
      <c r="G22" s="9" t="s">
        <v>91</v>
      </c>
      <c r="H22" s="1" t="s">
        <v>91</v>
      </c>
      <c r="I22" s="10" t="s">
        <v>91</v>
      </c>
      <c r="J22" s="9">
        <f>0.409*656</f>
        <v>268.30399999999997</v>
      </c>
      <c r="K22" s="1">
        <f>J22*12</f>
        <v>3219.6479999999997</v>
      </c>
      <c r="L22" s="14"/>
    </row>
    <row r="23" spans="1:12" x14ac:dyDescent="0.3">
      <c r="B23" s="7" t="s">
        <v>34</v>
      </c>
      <c r="C23" s="7"/>
      <c r="D23" s="7"/>
      <c r="E23" s="7" t="s">
        <v>35</v>
      </c>
      <c r="F23" s="8">
        <f>SUM(F5:F21)</f>
        <v>22</v>
      </c>
      <c r="G23" s="6"/>
      <c r="H23" s="5">
        <f>SUM(H5:H21)</f>
        <v>55049.349999999991</v>
      </c>
      <c r="I23" s="5"/>
      <c r="J23" s="5">
        <f>SUM(J5:J22)</f>
        <v>3453.5026999999995</v>
      </c>
      <c r="K23" s="5">
        <f>SUM(K5:K22)</f>
        <v>96491.382399999988</v>
      </c>
    </row>
    <row r="24" spans="1:12" ht="17.5" x14ac:dyDescent="0.35">
      <c r="H24" s="25" t="s">
        <v>92</v>
      </c>
      <c r="I24" s="25"/>
      <c r="J24" s="25"/>
      <c r="K24" s="5">
        <f>K23*1.15</f>
        <v>110965.08975999997</v>
      </c>
    </row>
    <row r="25" spans="1:12" ht="17.5" x14ac:dyDescent="0.3">
      <c r="H25" s="26" t="s">
        <v>102</v>
      </c>
      <c r="I25" s="26"/>
      <c r="J25" s="26"/>
      <c r="K25" s="5">
        <f>K24*1.06</f>
        <v>117622.99514559998</v>
      </c>
    </row>
    <row r="29" spans="1:12" ht="15" customHeight="1" x14ac:dyDescent="0.3">
      <c r="B29" s="38" t="s">
        <v>100</v>
      </c>
      <c r="C29" s="38"/>
      <c r="D29" s="38"/>
      <c r="E29" s="38"/>
      <c r="F29" s="38"/>
      <c r="G29" s="38"/>
      <c r="H29" s="38"/>
    </row>
    <row r="30" spans="1:12" x14ac:dyDescent="0.3">
      <c r="B30" s="23" t="s">
        <v>95</v>
      </c>
      <c r="C30" s="23" t="s">
        <v>93</v>
      </c>
      <c r="D30" s="23" t="s">
        <v>94</v>
      </c>
      <c r="E30" s="35" t="s">
        <v>101</v>
      </c>
      <c r="F30" s="35"/>
      <c r="G30" s="35" t="s">
        <v>99</v>
      </c>
      <c r="H30" s="35"/>
    </row>
    <row r="31" spans="1:12" x14ac:dyDescent="0.3">
      <c r="B31" s="23">
        <v>1</v>
      </c>
      <c r="C31" s="23" t="s">
        <v>96</v>
      </c>
      <c r="D31" s="23">
        <v>19</v>
      </c>
      <c r="E31" s="36">
        <v>1165</v>
      </c>
      <c r="F31" s="37"/>
      <c r="G31" s="36">
        <f>E31*D31*12</f>
        <v>265620</v>
      </c>
      <c r="H31" s="37"/>
    </row>
    <row r="32" spans="1:12" x14ac:dyDescent="0.3">
      <c r="B32" s="23">
        <v>2</v>
      </c>
      <c r="C32" s="23" t="s">
        <v>97</v>
      </c>
      <c r="D32" s="23">
        <v>2</v>
      </c>
      <c r="E32" s="36">
        <v>1165</v>
      </c>
      <c r="F32" s="37"/>
      <c r="G32" s="36">
        <f>E32*D32*12</f>
        <v>27960</v>
      </c>
      <c r="H32" s="37"/>
    </row>
    <row r="33" spans="2:8" x14ac:dyDescent="0.3">
      <c r="B33" s="23">
        <v>3</v>
      </c>
      <c r="C33" s="23" t="s">
        <v>98</v>
      </c>
      <c r="D33" s="23">
        <v>1</v>
      </c>
      <c r="E33" s="36">
        <v>1165</v>
      </c>
      <c r="F33" s="37"/>
      <c r="G33" s="36">
        <f>E33*D33*12</f>
        <v>13980</v>
      </c>
      <c r="H33" s="37"/>
    </row>
    <row r="34" spans="2:8" x14ac:dyDescent="0.3">
      <c r="E34" s="33"/>
      <c r="F34" s="34"/>
      <c r="G34" s="33">
        <f t="shared" ref="G34" si="3">SUM(G31:G33)</f>
        <v>307560</v>
      </c>
      <c r="H34" s="34"/>
    </row>
    <row r="35" spans="2:8" ht="17.5" x14ac:dyDescent="0.35">
      <c r="E35" s="25" t="s">
        <v>102</v>
      </c>
      <c r="F35" s="25"/>
      <c r="G35" s="33">
        <f>G34*1.06</f>
        <v>326013.60000000003</v>
      </c>
      <c r="H35" s="34"/>
    </row>
    <row r="36" spans="2:8" ht="17.5" x14ac:dyDescent="0.35">
      <c r="E36" s="25" t="s">
        <v>103</v>
      </c>
      <c r="F36" s="25"/>
      <c r="G36" s="33">
        <v>105600</v>
      </c>
      <c r="H36" s="34"/>
    </row>
    <row r="38" spans="2:8" x14ac:dyDescent="0.3">
      <c r="B38" s="24"/>
    </row>
    <row r="39" spans="2:8" x14ac:dyDescent="0.3">
      <c r="B39" s="24"/>
    </row>
  </sheetData>
  <mergeCells count="19">
    <mergeCell ref="G36:H36"/>
    <mergeCell ref="E36:F36"/>
    <mergeCell ref="B29:H29"/>
    <mergeCell ref="B2:L3"/>
    <mergeCell ref="D22:F22"/>
    <mergeCell ref="H24:J24"/>
    <mergeCell ref="H25:J25"/>
    <mergeCell ref="E35:F35"/>
    <mergeCell ref="G35:H35"/>
    <mergeCell ref="E30:F30"/>
    <mergeCell ref="G30:H30"/>
    <mergeCell ref="E31:F31"/>
    <mergeCell ref="E32:F32"/>
    <mergeCell ref="E33:F33"/>
    <mergeCell ref="G31:H31"/>
    <mergeCell ref="G32:H32"/>
    <mergeCell ref="G33:H33"/>
    <mergeCell ref="E34:F34"/>
    <mergeCell ref="G34:H3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全按需价格</vt:lpstr>
      <vt:lpstr>大众运行2017现状</vt:lpstr>
      <vt:lpstr>2018年部分RI价格(按2017现状)</vt:lpstr>
      <vt:lpstr>2018年全RI价格（旧）</vt:lpstr>
      <vt:lpstr>2018年全RI价格预估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2017-11-15T09:15:30Z</dcterms:modified>
</cp:coreProperties>
</file>